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T:\02_Raporty_okresowe\2016_Q4\Spreadsheet\"/>
    </mc:Choice>
  </mc:AlternateContent>
  <bookViews>
    <workbookView xWindow="45" yWindow="75" windowWidth="14085" windowHeight="12120" tabRatio="845"/>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LLP" sheetId="15" r:id="rId11"/>
    <sheet name="Costs" sheetId="18" r:id="rId12"/>
    <sheet name="Staff Cost" sheetId="16" r:id="rId13"/>
    <sheet name="Other Op Expenses" sheetId="17" r:id="rId14"/>
    <sheet name="Debt Sec" sheetId="22" r:id="rId15"/>
    <sheet name="Loans" sheetId="20" r:id="rId16"/>
    <sheet name="Loans quality" sheetId="100" r:id="rId17"/>
    <sheet name="Investment sec" sheetId="25" r:id="rId18"/>
    <sheet name="Deposits" sheetId="34"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BS!$B$1:$AP$52</definedName>
    <definedName name="_xlnm.Print_Area" localSheetId="25">'C&amp;I B'!$B$1:$AP$36</definedName>
    <definedName name="_xlnm.Print_Area" localSheetId="23">CAR!$A$1:$AQ$51</definedName>
    <definedName name="_xlnm.Print_Area" localSheetId="0">Content!$C$1:$F$65</definedName>
    <definedName name="_xlnm.Print_Area" localSheetId="31">'Corpo &amp; Invest Banking'!$A$1:$AT$41</definedName>
    <definedName name="_xlnm.Print_Area" localSheetId="11">Costs!$A$1:$AO$15</definedName>
    <definedName name="_xlnm.Print_Area" localSheetId="29">'Currency structure'!$A$1:$I$30</definedName>
    <definedName name="_xlnm.Print_Area" localSheetId="14">'Debt Sec'!$A$1:$AO$20</definedName>
    <definedName name="_xlnm.Print_Area" localSheetId="18">Deposits!$A$1:$AO$7</definedName>
    <definedName name="_xlnm.Print_Area" localSheetId="6">'Dividend Income'!$A$1:$AO$6</definedName>
    <definedName name="_xlnm.Print_Area" localSheetId="26">FM!$B$1:$AP$36</definedName>
    <definedName name="_xlnm.Print_Area" localSheetId="8">'Investment Income'!$A$1:$AO$7</definedName>
    <definedName name="_xlnm.Print_Area" localSheetId="17">'Investment sec'!$A$1:$AO$14</definedName>
    <definedName name="_xlnm.Print_Area" localSheetId="1">'Key data'!$A$1:$AP$51</definedName>
    <definedName name="_xlnm.Print_Area" localSheetId="10">LLP!$A$1:$AO$8</definedName>
    <definedName name="_xlnm.Print_Area" localSheetId="15">Loans!$A$1:$AN$19</definedName>
    <definedName name="_xlnm.Print_Area" localSheetId="16">'Loans quality'!$A$1:$AC$33</definedName>
    <definedName name="_xlnm.Print_Area" localSheetId="5">NCI!$A$1:$AO$26</definedName>
    <definedName name="_xlnm.Print_Area" localSheetId="4">NII!$A$1:$AO$20</definedName>
    <definedName name="_xlnm.Print_Area" localSheetId="20">'off-BS'!$A$1:$AO$21</definedName>
    <definedName name="_xlnm.Print_Area" localSheetId="13">'Other Op Expenses'!$A$1:$AO$15</definedName>
    <definedName name="_xlnm.Print_Area" localSheetId="9">'Other Op Income'!$A$1:$AO$13</definedName>
    <definedName name="_xlnm.Print_Area" localSheetId="27">Others!$B$1:$AP$31</definedName>
    <definedName name="_xlnm.Print_Area" localSheetId="2">'P&amp;L'!$A$1:$AP$42</definedName>
    <definedName name="_xlnm.Print_Area" localSheetId="24">RB!$B$1:$AP$39</definedName>
    <definedName name="_xlnm.Print_Area" localSheetId="30">'Retail Banking'!$A$1:$N$108</definedName>
    <definedName name="_xlnm.Print_Area" localSheetId="19">'Share Capital'!$A$1:$G$25</definedName>
    <definedName name="_xlnm.Print_Area" localSheetId="12">'Staff Cost'!$A$1:$AO$10</definedName>
    <definedName name="_xlnm.Print_Area" localSheetId="21">Subsidiaries!$B$1:$D$14</definedName>
    <definedName name="_xlnm.Print_Area" localSheetId="32">Subsidiaries_data!$A$1:$AT$62</definedName>
    <definedName name="_xlnm.Print_Area" localSheetId="7">'Trading Income'!$A$1:$AO$12</definedName>
  </definedNames>
  <calcPr calcId="152511"/>
</workbook>
</file>

<file path=xl/calcChain.xml><?xml version="1.0" encoding="utf-8"?>
<calcChain xmlns="http://schemas.openxmlformats.org/spreadsheetml/2006/main">
  <c r="B63" i="102" l="1"/>
  <c r="B61" i="102"/>
  <c r="R67" i="106" l="1"/>
  <c r="Q67" i="106"/>
  <c r="P67" i="106"/>
  <c r="O67" i="106"/>
  <c r="N67" i="106"/>
  <c r="M67" i="106"/>
  <c r="L67" i="106"/>
  <c r="K67" i="106"/>
  <c r="J67" i="106"/>
  <c r="I67" i="106"/>
  <c r="H67" i="106"/>
  <c r="AU17" i="5" l="1"/>
  <c r="AQ19" i="5" l="1"/>
  <c r="AR19" i="5"/>
  <c r="AQ20" i="95" l="1"/>
  <c r="AQ16" i="95"/>
  <c r="AP20" i="95"/>
  <c r="AP16" i="95"/>
  <c r="AS17" i="5" l="1"/>
  <c r="AS19" i="5" s="1"/>
  <c r="AJ23" i="93" l="1"/>
  <c r="AK23" i="93"/>
  <c r="AL23" i="93"/>
  <c r="AM23" i="93"/>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B12" i="18" l="1"/>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5" i="108"/>
  <c r="B42" i="102"/>
  <c r="A42" i="102"/>
  <c r="A22" i="92"/>
  <c r="A21" i="92"/>
  <c r="F22" i="92"/>
  <c r="F21" i="92"/>
  <c r="AR5" i="97"/>
  <c r="AR5" i="94"/>
  <c r="B22" i="93"/>
  <c r="B22" i="97"/>
  <c r="B22" i="94"/>
  <c r="AR5" i="93"/>
  <c r="B22" i="95"/>
  <c r="B23" i="93"/>
  <c r="AR5" i="95"/>
  <c r="AV1" i="108"/>
  <c r="AV1" i="107"/>
  <c r="P1" i="106"/>
  <c r="AQ2" i="17"/>
  <c r="AQ2" i="18"/>
  <c r="AQ2" i="19"/>
  <c r="AQ2" i="8"/>
  <c r="AQ2" i="16"/>
  <c r="AQ2" i="15"/>
  <c r="AQ2" i="73"/>
  <c r="AQ2" i="9"/>
  <c r="AQ2" i="10"/>
  <c r="AQ2" i="1"/>
  <c r="B28"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60" i="108"/>
  <c r="B56" i="108"/>
  <c r="B51" i="108"/>
  <c r="B47" i="108"/>
  <c r="A42" i="108"/>
  <c r="B37" i="108"/>
  <c r="C29" i="108"/>
  <c r="B34" i="108"/>
  <c r="B26" i="108"/>
  <c r="A22" i="108"/>
  <c r="B17" i="108"/>
  <c r="B13" i="108"/>
  <c r="B7" i="108"/>
  <c r="C2" i="108"/>
  <c r="B1" i="108"/>
  <c r="A60" i="108"/>
  <c r="B55" i="108"/>
  <c r="B50" i="108"/>
  <c r="A46" i="108"/>
  <c r="B40" i="108"/>
  <c r="A36" i="108"/>
  <c r="C28" i="108"/>
  <c r="B33" i="108"/>
  <c r="B29" i="108"/>
  <c r="B25" i="108"/>
  <c r="B20" i="108"/>
  <c r="B16" i="108"/>
  <c r="B12" i="108"/>
  <c r="B6" i="108"/>
  <c r="B2" i="108"/>
  <c r="A1" i="108"/>
  <c r="B58" i="108"/>
  <c r="A50" i="108"/>
  <c r="B44" i="108"/>
  <c r="B39" i="108"/>
  <c r="C27" i="108"/>
  <c r="B32" i="108"/>
  <c r="B28" i="108"/>
  <c r="B24" i="108"/>
  <c r="B19" i="108"/>
  <c r="B15" i="108"/>
  <c r="A11" i="108"/>
  <c r="B5" i="108"/>
  <c r="A2" i="108"/>
  <c r="B57" i="108"/>
  <c r="B52" i="108"/>
  <c r="B48" i="108"/>
  <c r="B43" i="108"/>
  <c r="B38" i="108"/>
  <c r="C26" i="108"/>
  <c r="B31" i="108"/>
  <c r="B27" i="108"/>
  <c r="B23" i="108"/>
  <c r="B18" i="108"/>
  <c r="B14" i="108"/>
  <c r="B9" i="108"/>
  <c r="A4" i="108"/>
  <c r="C1" i="108"/>
  <c r="C38" i="107"/>
  <c r="C34" i="107"/>
  <c r="C30" i="107"/>
  <c r="C27" i="107"/>
  <c r="C25" i="107"/>
  <c r="C17" i="107"/>
  <c r="C11" i="107"/>
  <c r="C5" i="107"/>
  <c r="A9" i="107"/>
  <c r="A3" i="107"/>
  <c r="C1" i="107"/>
  <c r="B38" i="107"/>
  <c r="B34" i="107"/>
  <c r="B30" i="107"/>
  <c r="B27" i="107"/>
  <c r="C22" i="107"/>
  <c r="C16" i="107"/>
  <c r="C10" i="107"/>
  <c r="A24" i="107"/>
  <c r="A4" i="107"/>
  <c r="C2" i="107"/>
  <c r="B1" i="107"/>
  <c r="C36" i="107"/>
  <c r="C32" i="107"/>
  <c r="C28" i="107"/>
  <c r="C26" i="107"/>
  <c r="C19" i="107"/>
  <c r="C13" i="107"/>
  <c r="C7" i="107"/>
  <c r="A21" i="107"/>
  <c r="C3" i="107"/>
  <c r="B2" i="107"/>
  <c r="A1" i="107"/>
  <c r="B36" i="107"/>
  <c r="B32" i="107"/>
  <c r="B28" i="107"/>
  <c r="B26" i="107"/>
  <c r="C18" i="107"/>
  <c r="C12" i="107"/>
  <c r="C6" i="107"/>
  <c r="A15" i="107"/>
  <c r="B3" i="107"/>
  <c r="A2" i="107"/>
  <c r="C106" i="106"/>
  <c r="C104" i="106"/>
  <c r="C102" i="106"/>
  <c r="C100" i="106"/>
  <c r="C98" i="106"/>
  <c r="C96" i="106"/>
  <c r="C94" i="106"/>
  <c r="C92" i="106"/>
  <c r="C90" i="106"/>
  <c r="C88" i="106"/>
  <c r="C86" i="106"/>
  <c r="C84" i="106"/>
  <c r="C82" i="106"/>
  <c r="C80" i="106"/>
  <c r="C78" i="106"/>
  <c r="C76" i="106"/>
  <c r="C74" i="106"/>
  <c r="B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6" i="106"/>
  <c r="B104" i="106"/>
  <c r="B102" i="106"/>
  <c r="B100" i="106"/>
  <c r="B98" i="106"/>
  <c r="B96" i="106"/>
  <c r="B94" i="106"/>
  <c r="B92" i="106"/>
  <c r="B90" i="106"/>
  <c r="B88" i="106"/>
  <c r="B86" i="106"/>
  <c r="B84" i="106"/>
  <c r="B82" i="106"/>
  <c r="B80" i="106"/>
  <c r="B78" i="106"/>
  <c r="B76" i="106"/>
  <c r="B74" i="106"/>
  <c r="C71" i="106"/>
  <c r="C69" i="106"/>
  <c r="C67" i="106"/>
  <c r="C65" i="106"/>
  <c r="C63" i="106"/>
  <c r="C61" i="106"/>
  <c r="C59" i="106"/>
  <c r="C57" i="106"/>
  <c r="C55" i="106"/>
  <c r="C53" i="106"/>
  <c r="C51" i="106"/>
  <c r="C49" i="106"/>
  <c r="C47" i="106"/>
  <c r="C45" i="106"/>
  <c r="C43" i="106"/>
  <c r="C41" i="106"/>
  <c r="C105" i="106"/>
  <c r="C101" i="106"/>
  <c r="C97" i="106"/>
  <c r="C93" i="106"/>
  <c r="C89" i="106"/>
  <c r="C85" i="106"/>
  <c r="C81" i="106"/>
  <c r="C77" i="106"/>
  <c r="A74" i="106"/>
  <c r="B69" i="106"/>
  <c r="B65" i="106"/>
  <c r="B61" i="106"/>
  <c r="B57" i="106"/>
  <c r="B53" i="106"/>
  <c r="B49" i="106"/>
  <c r="B45" i="106"/>
  <c r="B41" i="106"/>
  <c r="C38" i="106"/>
  <c r="C35" i="106"/>
  <c r="C32" i="106"/>
  <c r="B30" i="106"/>
  <c r="B27" i="106"/>
  <c r="C23" i="106"/>
  <c r="B25" i="106"/>
  <c r="C19" i="106"/>
  <c r="C15" i="106"/>
  <c r="B13" i="106"/>
  <c r="B10" i="106"/>
  <c r="C7" i="106"/>
  <c r="B5" i="106"/>
  <c r="B2" i="106"/>
  <c r="B105" i="106"/>
  <c r="B101" i="106"/>
  <c r="B97" i="106"/>
  <c r="B93" i="106"/>
  <c r="B89" i="106"/>
  <c r="B85" i="106"/>
  <c r="B81" i="106"/>
  <c r="B77" i="106"/>
  <c r="C72" i="106"/>
  <c r="C68" i="106"/>
  <c r="C64" i="106"/>
  <c r="C60" i="106"/>
  <c r="C56" i="106"/>
  <c r="C52" i="106"/>
  <c r="C48" i="106"/>
  <c r="C44" i="106"/>
  <c r="C40" i="106"/>
  <c r="C37" i="106"/>
  <c r="B35" i="106"/>
  <c r="B32" i="106"/>
  <c r="B29" i="106"/>
  <c r="A27" i="106"/>
  <c r="C22" i="106"/>
  <c r="B23" i="106"/>
  <c r="B19" i="106"/>
  <c r="B15" i="106"/>
  <c r="B12" i="106"/>
  <c r="C9" i="106"/>
  <c r="B7" i="106"/>
  <c r="C103" i="106"/>
  <c r="C99" i="106"/>
  <c r="C95" i="106"/>
  <c r="C91" i="106"/>
  <c r="C87" i="106"/>
  <c r="C83" i="106"/>
  <c r="C79" i="106"/>
  <c r="C75" i="106"/>
  <c r="B71" i="106"/>
  <c r="B67" i="106"/>
  <c r="B63" i="106"/>
  <c r="B59" i="106"/>
  <c r="B55" i="106"/>
  <c r="B51" i="106"/>
  <c r="B47" i="106"/>
  <c r="B43" i="106"/>
  <c r="C39" i="106"/>
  <c r="B37" i="106"/>
  <c r="A35" i="106"/>
  <c r="B31" i="106"/>
  <c r="C28" i="106"/>
  <c r="C26" i="106"/>
  <c r="C20" i="106"/>
  <c r="B22" i="106"/>
  <c r="A19" i="106"/>
  <c r="B14" i="106"/>
  <c r="C11" i="106"/>
  <c r="B9" i="106"/>
  <c r="B6" i="106"/>
  <c r="B4" i="106"/>
  <c r="B103" i="106"/>
  <c r="B99" i="106"/>
  <c r="B95" i="106"/>
  <c r="B91" i="106"/>
  <c r="B87" i="106"/>
  <c r="B83" i="106"/>
  <c r="B79" i="106"/>
  <c r="B75" i="106"/>
  <c r="C70" i="106"/>
  <c r="C66"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6" i="97"/>
  <c r="B21" i="97"/>
  <c r="B17" i="97"/>
  <c r="B13" i="97"/>
  <c r="B9" i="97"/>
  <c r="B2" i="96"/>
  <c r="B34" i="97"/>
  <c r="B25" i="97"/>
  <c r="B20" i="97"/>
  <c r="B16" i="97"/>
  <c r="B12" i="97"/>
  <c r="B8" i="97"/>
  <c r="B29" i="97"/>
  <c r="B24" i="97"/>
  <c r="B19" i="97"/>
  <c r="B15" i="97"/>
  <c r="B11" i="97"/>
  <c r="B7" i="97"/>
  <c r="B27" i="97"/>
  <c r="B23" i="97"/>
  <c r="B18" i="97"/>
  <c r="B14" i="97"/>
  <c r="B10" i="97"/>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B8" i="94"/>
  <c r="AK2" i="94"/>
  <c r="AG2" i="94"/>
  <c r="AC2" i="94"/>
  <c r="Y2" i="94"/>
  <c r="U2" i="94"/>
  <c r="Q2" i="94"/>
  <c r="M2" i="94"/>
  <c r="I2" i="94"/>
  <c r="E2" i="94"/>
  <c r="B29" i="94"/>
  <c r="B24" i="94"/>
  <c r="B19" i="94"/>
  <c r="B15" i="94"/>
  <c r="B11" i="94"/>
  <c r="B7" i="94"/>
  <c r="AJ2" i="94"/>
  <c r="AF2" i="94"/>
  <c r="AB2" i="94"/>
  <c r="X2" i="94"/>
  <c r="T2" i="94"/>
  <c r="P2" i="94"/>
  <c r="L2" i="94"/>
  <c r="H2" i="94"/>
  <c r="D2" i="94"/>
  <c r="B27" i="94"/>
  <c r="B23" i="94"/>
  <c r="B18" i="94"/>
  <c r="B14" i="94"/>
  <c r="B10" i="94"/>
  <c r="AM2" i="94"/>
  <c r="AI2" i="94"/>
  <c r="AE2" i="94"/>
  <c r="AA2" i="94"/>
  <c r="W2" i="94"/>
  <c r="S2" i="94"/>
  <c r="O2" i="94"/>
  <c r="K2" i="94"/>
  <c r="G2" i="94"/>
  <c r="C2" i="94"/>
  <c r="C34" i="94"/>
  <c r="B26" i="94"/>
  <c r="B21" i="94"/>
  <c r="B17" i="94"/>
  <c r="B13" i="94"/>
  <c r="B9" i="94"/>
  <c r="AL2" i="94"/>
  <c r="AH2" i="94"/>
  <c r="AD2" i="94"/>
  <c r="Z2" i="94"/>
  <c r="V2" i="94"/>
  <c r="R2" i="94"/>
  <c r="N2" i="94"/>
  <c r="J2" i="94"/>
  <c r="F2" i="94"/>
  <c r="B2" i="94"/>
  <c r="B34" i="94"/>
  <c r="B25" i="94"/>
  <c r="B20" i="94"/>
  <c r="B16" i="94"/>
  <c r="B12" i="94"/>
  <c r="B29" i="93"/>
  <c r="B24" i="93"/>
  <c r="B19" i="93"/>
  <c r="B15" i="93"/>
  <c r="B11" i="93"/>
  <c r="B7" i="93"/>
  <c r="AG2" i="93"/>
  <c r="AC2" i="93"/>
  <c r="Y2" i="93"/>
  <c r="U2" i="93"/>
  <c r="Q2" i="93"/>
  <c r="M2" i="93"/>
  <c r="I2" i="93"/>
  <c r="E2" i="93"/>
  <c r="B27" i="93"/>
  <c r="B18" i="93"/>
  <c r="B14" i="93"/>
  <c r="B10" i="93"/>
  <c r="AJ2" i="93"/>
  <c r="AF2" i="93"/>
  <c r="AB2" i="93"/>
  <c r="X2" i="93"/>
  <c r="T2" i="93"/>
  <c r="P2" i="93"/>
  <c r="L2" i="93"/>
  <c r="H2" i="93"/>
  <c r="D2" i="93"/>
  <c r="C34" i="93"/>
  <c r="B26" i="93"/>
  <c r="B21" i="93"/>
  <c r="B17" i="93"/>
  <c r="B13" i="93"/>
  <c r="B9" i="93"/>
  <c r="AI2" i="93"/>
  <c r="AE2" i="93"/>
  <c r="AA2" i="93"/>
  <c r="W2" i="93"/>
  <c r="S2" i="93"/>
  <c r="O2" i="93"/>
  <c r="K2" i="93"/>
  <c r="G2" i="93"/>
  <c r="C2" i="93"/>
  <c r="B34" i="93"/>
  <c r="B25" i="93"/>
  <c r="B20" i="93"/>
  <c r="B16" i="93"/>
  <c r="B12" i="93"/>
  <c r="B8" i="93"/>
  <c r="AH2" i="93"/>
  <c r="AD2" i="93"/>
  <c r="Z2" i="93"/>
  <c r="V2" i="93"/>
  <c r="R2" i="93"/>
  <c r="N2" i="93"/>
  <c r="J2" i="93"/>
  <c r="F2" i="93"/>
  <c r="B2" i="93"/>
  <c r="C34" i="95"/>
  <c r="B26" i="95"/>
  <c r="B21" i="95"/>
  <c r="B17" i="95"/>
  <c r="B13" i="95"/>
  <c r="B9" i="95"/>
  <c r="B24" i="95"/>
  <c r="B11" i="95"/>
  <c r="B23" i="95"/>
  <c r="B14" i="95"/>
  <c r="B34" i="95"/>
  <c r="B25" i="95"/>
  <c r="B20" i="95"/>
  <c r="B16" i="95"/>
  <c r="B12" i="95"/>
  <c r="B8" i="95"/>
  <c r="B29" i="95"/>
  <c r="B19" i="95"/>
  <c r="B15" i="95"/>
  <c r="B7" i="95"/>
  <c r="B27" i="95"/>
  <c r="B18" i="95"/>
  <c r="B10" i="95"/>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4" i="76"/>
  <c r="D10" i="76"/>
  <c r="D6" i="76"/>
  <c r="D2" i="76"/>
  <c r="D13" i="76"/>
  <c r="D9" i="76"/>
  <c r="C2" i="76"/>
  <c r="D12" i="76"/>
  <c r="D8" i="76"/>
  <c r="D4" i="76"/>
  <c r="B2" i="76"/>
  <c r="D7" i="76"/>
  <c r="D3" i="76"/>
  <c r="B18" i="7"/>
  <c r="B13" i="7"/>
  <c r="B9" i="7"/>
  <c r="B4" i="7"/>
  <c r="B17" i="7"/>
  <c r="B12" i="7"/>
  <c r="B8" i="7"/>
  <c r="A1" i="7"/>
  <c r="B1" i="7" s="1"/>
  <c r="B21" i="7"/>
  <c r="B16" i="7"/>
  <c r="B11" i="7"/>
  <c r="B7" i="7"/>
  <c r="B19" i="7"/>
  <c r="B14" i="7"/>
  <c r="B10" i="7"/>
  <c r="B6" i="7"/>
  <c r="G3" i="92"/>
  <c r="C3" i="92"/>
  <c r="F3" i="92"/>
  <c r="E3" i="92"/>
  <c r="D3" i="92"/>
  <c r="A23" i="92"/>
  <c r="F18" i="92"/>
  <c r="F14" i="92"/>
  <c r="F10" i="92"/>
  <c r="F6" i="92"/>
  <c r="A20" i="92"/>
  <c r="A16" i="92"/>
  <c r="A12" i="92"/>
  <c r="A8" i="92"/>
  <c r="A4" i="92"/>
  <c r="F17" i="92"/>
  <c r="F13" i="92"/>
  <c r="F9" i="92"/>
  <c r="F5" i="92"/>
  <c r="A19" i="92"/>
  <c r="A15" i="92"/>
  <c r="A11" i="92"/>
  <c r="A7" i="92"/>
  <c r="B3" i="92"/>
  <c r="A25" i="92"/>
  <c r="F20" i="92"/>
  <c r="F16" i="92"/>
  <c r="F12" i="92"/>
  <c r="F8" i="92"/>
  <c r="F4" i="92"/>
  <c r="A18" i="92"/>
  <c r="A14" i="92"/>
  <c r="A10" i="92"/>
  <c r="A6" i="92"/>
  <c r="A3" i="92"/>
  <c r="A24" i="92"/>
  <c r="F19" i="92"/>
  <c r="F15" i="92"/>
  <c r="F11" i="92"/>
  <c r="F7" i="92"/>
  <c r="A17" i="92"/>
  <c r="A13" i="92"/>
  <c r="A9" i="92"/>
  <c r="A5" i="92"/>
  <c r="A1" i="92"/>
  <c r="B1" i="92" s="1"/>
  <c r="B5" i="34"/>
  <c r="B4" i="34"/>
  <c r="B7" i="34"/>
  <c r="A1" i="34"/>
  <c r="B1" i="34" s="1"/>
  <c r="B6" i="34"/>
  <c r="B14" i="25"/>
  <c r="C14" i="25" s="1"/>
  <c r="B10" i="25"/>
  <c r="C10" i="25" s="1"/>
  <c r="B6" i="25"/>
  <c r="C6" i="25" s="1"/>
  <c r="A1" i="25"/>
  <c r="B1" i="25" s="1"/>
  <c r="B13" i="25"/>
  <c r="C13" i="25" s="1"/>
  <c r="B9" i="25"/>
  <c r="C9" i="25" s="1"/>
  <c r="B5" i="25"/>
  <c r="C5" i="25" s="1"/>
  <c r="C7" i="25"/>
  <c r="B12" i="25"/>
  <c r="C12" i="25" s="1"/>
  <c r="B8" i="25"/>
  <c r="C8" i="25" s="1"/>
  <c r="B4" i="25"/>
  <c r="C4" i="25" s="1"/>
  <c r="C11" i="25"/>
  <c r="A31" i="100"/>
  <c r="A27" i="100"/>
  <c r="A23" i="100"/>
  <c r="A19" i="100"/>
  <c r="A15" i="100"/>
  <c r="A11" i="100"/>
  <c r="A3" i="100"/>
  <c r="A30" i="100"/>
  <c r="A26" i="100"/>
  <c r="A22" i="100"/>
  <c r="A18" i="100"/>
  <c r="A14" i="100"/>
  <c r="A10" i="100"/>
  <c r="A6" i="100"/>
  <c r="A1" i="100"/>
  <c r="B1" i="100" s="1"/>
  <c r="A25" i="100"/>
  <c r="A17" i="100"/>
  <c r="A13" i="100"/>
  <c r="A9" i="100"/>
  <c r="A5" i="100"/>
  <c r="A28" i="100"/>
  <c r="A20" i="100"/>
  <c r="A8" i="100"/>
  <c r="A4" i="100"/>
  <c r="A19" i="20"/>
  <c r="A15" i="20"/>
  <c r="A11" i="20"/>
  <c r="A7" i="20"/>
  <c r="A18" i="20"/>
  <c r="A14" i="20"/>
  <c r="A10" i="20"/>
  <c r="A6" i="20"/>
  <c r="A17" i="20"/>
  <c r="A13" i="20"/>
  <c r="A9" i="20"/>
  <c r="A5" i="20"/>
  <c r="A1" i="20"/>
  <c r="B1" i="20" s="1"/>
  <c r="A16" i="20"/>
  <c r="A12" i="20"/>
  <c r="A8" i="20"/>
  <c r="A4" i="20"/>
  <c r="B19" i="22"/>
  <c r="B15" i="22"/>
  <c r="B10" i="22"/>
  <c r="B6" i="22"/>
  <c r="B18" i="22"/>
  <c r="B14" i="22"/>
  <c r="B9" i="22"/>
  <c r="B5" i="22"/>
  <c r="B17" i="22"/>
  <c r="B12" i="22"/>
  <c r="B8" i="22"/>
  <c r="B4" i="22"/>
  <c r="B16" i="22"/>
  <c r="B11" i="22"/>
  <c r="B7"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B6" i="15"/>
  <c r="B5" i="15"/>
  <c r="B8" i="15"/>
  <c r="B4" i="15"/>
  <c r="B7" i="15"/>
  <c r="A1" i="15"/>
  <c r="B1" i="15" s="1"/>
  <c r="B11" i="19"/>
  <c r="B7" i="19"/>
  <c r="A1" i="19"/>
  <c r="B1" i="19" s="1"/>
  <c r="B10" i="19"/>
  <c r="B6" i="19"/>
  <c r="B13" i="19"/>
  <c r="B9" i="19"/>
  <c r="B5" i="19"/>
  <c r="B12" i="19"/>
  <c r="B8" i="19"/>
  <c r="B4" i="19"/>
  <c r="B13" i="73"/>
  <c r="B4" i="73"/>
  <c r="A1" i="73"/>
  <c r="B1" i="73" s="1"/>
  <c r="B6" i="73"/>
  <c r="B5" i="73"/>
  <c r="B7" i="73"/>
  <c r="D6" i="105"/>
  <c r="B10" i="8"/>
  <c r="B6" i="8"/>
  <c r="B9" i="8"/>
  <c r="B5" i="8"/>
  <c r="B12" i="8"/>
  <c r="B8" i="8"/>
  <c r="B4" i="8"/>
  <c r="B11"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13" i="1"/>
  <c r="A1" i="1"/>
  <c r="B1" i="1" s="1"/>
  <c r="B9" i="1"/>
  <c r="B14" i="1"/>
  <c r="B18" i="1"/>
  <c r="B6" i="1"/>
  <c r="B10" i="1"/>
  <c r="B15" i="1"/>
  <c r="B19" i="1"/>
  <c r="B4" i="1"/>
  <c r="B17" i="1"/>
  <c r="B5" i="1"/>
  <c r="B3" i="1"/>
  <c r="B7" i="1"/>
  <c r="B11" i="1"/>
  <c r="B16" i="1"/>
  <c r="B20" i="1"/>
  <c r="B4" i="5"/>
  <c r="B8" i="5"/>
  <c r="B12" i="5"/>
  <c r="B16" i="5"/>
  <c r="B21" i="5"/>
  <c r="B25" i="5"/>
  <c r="B29" i="5"/>
  <c r="B33" i="5"/>
  <c r="B38" i="5"/>
  <c r="B42" i="5"/>
  <c r="B47" i="5"/>
  <c r="B1" i="5"/>
  <c r="B5" i="5"/>
  <c r="B9" i="5"/>
  <c r="B13" i="5"/>
  <c r="B17" i="5"/>
  <c r="B22" i="5"/>
  <c r="B26" i="5"/>
  <c r="B30" i="5"/>
  <c r="B34" i="5"/>
  <c r="B39" i="5"/>
  <c r="B43" i="5"/>
  <c r="B48" i="5"/>
  <c r="C1" i="5"/>
  <c r="B6" i="5"/>
  <c r="B10" i="5"/>
  <c r="B14" i="5"/>
  <c r="B18" i="5"/>
  <c r="B23" i="5"/>
  <c r="B27" i="5"/>
  <c r="B31" i="5"/>
  <c r="B36" i="5"/>
  <c r="B40" i="5"/>
  <c r="B44" i="5"/>
  <c r="B49" i="5"/>
  <c r="B3" i="5"/>
  <c r="B7" i="5"/>
  <c r="B11" i="5"/>
  <c r="B15" i="5"/>
  <c r="B19" i="5"/>
  <c r="B24" i="5"/>
  <c r="B28" i="5"/>
  <c r="B32" i="5"/>
  <c r="B37" i="5"/>
  <c r="B41" i="5"/>
  <c r="B45" i="5"/>
  <c r="B51" i="5"/>
  <c r="B2" i="6"/>
  <c r="B27" i="6"/>
  <c r="B8" i="6"/>
  <c r="B15" i="6"/>
  <c r="B35" i="6"/>
  <c r="B21" i="6"/>
  <c r="A3" i="6"/>
  <c r="B9" i="6"/>
  <c r="B17" i="6"/>
  <c r="B22" i="6"/>
  <c r="B29" i="6"/>
  <c r="B37" i="6"/>
  <c r="B15" i="104"/>
  <c r="B3" i="6"/>
  <c r="B12" i="6"/>
  <c r="B18" i="6"/>
  <c r="B23" i="6"/>
  <c r="B31" i="6"/>
  <c r="B39" i="6"/>
  <c r="B25" i="104"/>
  <c r="B7" i="6"/>
  <c r="B13" i="6"/>
  <c r="B19" i="6"/>
  <c r="B25" i="6"/>
  <c r="B33" i="6"/>
  <c r="B40" i="6"/>
  <c r="A2" i="6"/>
  <c r="B5" i="6"/>
  <c r="B11" i="6"/>
  <c r="B16" i="6"/>
  <c r="B20" i="6"/>
  <c r="B24" i="6"/>
  <c r="B30"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B50" i="104"/>
  <c r="D68" i="105"/>
  <c r="D70" i="105"/>
  <c r="D66" i="105"/>
  <c r="E70" i="105"/>
  <c r="E66" i="105"/>
  <c r="D72" i="105"/>
  <c r="E68" i="105"/>
  <c r="E72" i="105"/>
  <c r="D16" i="105"/>
  <c r="D26" i="105"/>
  <c r="D36" i="105"/>
  <c r="D48" i="105"/>
  <c r="D58" i="105"/>
  <c r="E8" i="105"/>
  <c r="E16" i="105"/>
  <c r="E24" i="105"/>
  <c r="E32" i="105"/>
  <c r="E40" i="105"/>
  <c r="E48" i="105"/>
  <c r="E56" i="105"/>
  <c r="D8" i="105"/>
  <c r="D18" i="105"/>
  <c r="D28" i="105"/>
  <c r="D40" i="105"/>
  <c r="D50" i="105"/>
  <c r="D60" i="105"/>
  <c r="E10" i="105"/>
  <c r="E18" i="105"/>
  <c r="E26" i="105"/>
  <c r="E34" i="105"/>
  <c r="E42" i="105"/>
  <c r="E50" i="105"/>
  <c r="E58" i="105"/>
  <c r="E64" i="105"/>
  <c r="D10" i="105"/>
  <c r="D20" i="105"/>
  <c r="D32" i="105"/>
  <c r="D42" i="105"/>
  <c r="D52" i="105"/>
  <c r="E12" i="105"/>
  <c r="E20" i="105"/>
  <c r="E28" i="105"/>
  <c r="E36" i="105"/>
  <c r="E44" i="105"/>
  <c r="E52" i="105"/>
  <c r="E60" i="105"/>
  <c r="D12" i="105"/>
  <c r="D24" i="105"/>
  <c r="D34" i="105"/>
  <c r="D44" i="105"/>
  <c r="D56" i="105"/>
  <c r="D64" i="105"/>
  <c r="E14" i="105"/>
  <c r="E22" i="105"/>
  <c r="E30" i="105"/>
  <c r="E38" i="105"/>
  <c r="E46" i="105"/>
  <c r="E54" i="105"/>
  <c r="E62" i="105"/>
  <c r="D14" i="105"/>
  <c r="D22" i="105"/>
  <c r="D30" i="105"/>
  <c r="D38" i="105"/>
  <c r="D46" i="105"/>
  <c r="D54" i="105"/>
  <c r="D62" i="105"/>
  <c r="AO7" i="34" l="1"/>
  <c r="AP19" i="5"/>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7" i="22" l="1"/>
  <c r="AM14" i="22"/>
  <c r="AM4" i="22"/>
  <c r="AM14" i="17" l="1"/>
  <c r="AN8" i="15" l="1"/>
  <c r="AM8" i="15"/>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J20" i="94" l="1"/>
  <c r="AK20" i="94"/>
  <c r="AK23" i="94" s="1"/>
  <c r="AL20" i="94"/>
  <c r="AL23" i="94" s="1"/>
  <c r="AM20" i="94"/>
  <c r="AM23" i="94" s="1"/>
  <c r="AJ23" i="94"/>
  <c r="AJ20" i="97"/>
  <c r="AK20" i="97"/>
  <c r="AL20" i="97"/>
  <c r="AL23" i="97" s="1"/>
  <c r="AM20" i="97"/>
  <c r="AM23" i="97" s="1"/>
  <c r="AJ23" i="97"/>
  <c r="AK23" i="97"/>
  <c r="AI13" i="19"/>
  <c r="AJ13" i="19"/>
  <c r="AK13" i="19"/>
  <c r="AL13" i="19"/>
  <c r="AM13" i="19"/>
  <c r="AG8" i="15" l="1"/>
  <c r="AF8" i="15"/>
  <c r="AE8" i="15"/>
  <c r="AC8" i="15"/>
  <c r="AB8" i="15"/>
  <c r="AA8" i="15"/>
  <c r="AL23" i="95" l="1"/>
  <c r="AK23" i="95"/>
  <c r="AM23" i="95" l="1"/>
  <c r="AJ23" i="95"/>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2" i="8" l="1"/>
  <c r="AM12" i="8"/>
  <c r="AL12" i="8"/>
  <c r="AI12" i="8"/>
  <c r="AJ12" i="8"/>
  <c r="AJ16" i="10"/>
  <c r="AK14" i="22" l="1"/>
  <c r="AG14" i="22"/>
  <c r="AF14" i="22"/>
  <c r="AE14" i="22"/>
  <c r="AH4" i="22"/>
  <c r="AH17" i="22" s="1"/>
  <c r="AG4" i="22"/>
  <c r="AG17" i="22" s="1"/>
  <c r="AG18" i="22" s="1"/>
  <c r="AF4" i="22"/>
  <c r="AF17" i="22" s="1"/>
  <c r="AF18" i="22" s="1"/>
  <c r="AE4" i="22"/>
  <c r="AE17" i="22" s="1"/>
  <c r="AE18" i="22" s="1"/>
  <c r="AL7" i="34" l="1"/>
  <c r="Z28" i="100"/>
  <c r="Z20" i="100"/>
  <c r="AK12" i="25" l="1"/>
  <c r="D16" i="6" l="1"/>
  <c r="Y28" i="100" l="1"/>
  <c r="X28" i="100"/>
  <c r="Y20" i="100"/>
  <c r="X20" i="100"/>
  <c r="AK7" i="34" l="1"/>
  <c r="AL43" i="5"/>
  <c r="AL38" i="5"/>
  <c r="AL34" i="5"/>
  <c r="AL19" i="5"/>
  <c r="AL37" i="5" l="1"/>
  <c r="AL48" i="5" s="1"/>
  <c r="AL49" i="5" s="1"/>
  <c r="AE27" i="97"/>
  <c r="AE20" i="97"/>
  <c r="AE23" i="97" s="1"/>
  <c r="AE23" i="94"/>
  <c r="AE25" i="94" s="1"/>
  <c r="AE27" i="94" s="1"/>
  <c r="AE20" i="93"/>
  <c r="AI13" i="25"/>
  <c r="AG8" i="25"/>
  <c r="AF8" i="25"/>
  <c r="AE8" i="25"/>
  <c r="AG4" i="25"/>
  <c r="AF4" i="25"/>
  <c r="AE4" i="25"/>
  <c r="V31" i="100"/>
  <c r="U31" i="100"/>
  <c r="T31" i="100"/>
  <c r="S31" i="100"/>
  <c r="R31" i="100"/>
  <c r="Q31" i="100"/>
  <c r="P31" i="100"/>
  <c r="O31" i="100"/>
  <c r="N31" i="100"/>
  <c r="M31" i="100"/>
  <c r="L31" i="100"/>
  <c r="W28" i="100"/>
  <c r="V28" i="100"/>
  <c r="U28" i="100"/>
  <c r="T28" i="100"/>
  <c r="S28" i="100"/>
  <c r="R28" i="100"/>
  <c r="Q28" i="100"/>
  <c r="P28" i="100"/>
  <c r="O28" i="100"/>
  <c r="N28" i="100"/>
  <c r="M28" i="100"/>
  <c r="L28" i="100"/>
  <c r="V23" i="100"/>
  <c r="U23" i="100"/>
  <c r="T23" i="100"/>
  <c r="S23" i="100"/>
  <c r="R23" i="100"/>
  <c r="Q23" i="100"/>
  <c r="P23" i="100"/>
  <c r="O23" i="100"/>
  <c r="N23" i="100"/>
  <c r="M23" i="100"/>
  <c r="L23" i="100"/>
  <c r="W20" i="100"/>
  <c r="V20" i="100"/>
  <c r="U20" i="100"/>
  <c r="T20" i="100"/>
  <c r="S20" i="100"/>
  <c r="R20" i="100"/>
  <c r="Q20" i="100"/>
  <c r="P20" i="100"/>
  <c r="O20" i="100"/>
  <c r="N20" i="100"/>
  <c r="M20" i="100"/>
  <c r="L20" i="100"/>
  <c r="V15" i="100"/>
  <c r="U15" i="100"/>
  <c r="T15" i="100"/>
  <c r="S15" i="100"/>
  <c r="R15" i="100"/>
  <c r="Q15" i="100"/>
  <c r="P15" i="100"/>
  <c r="O15" i="100"/>
  <c r="N15" i="100"/>
  <c r="M15" i="100"/>
  <c r="L15" i="100"/>
  <c r="K15" i="100"/>
  <c r="V14" i="100"/>
  <c r="U14" i="100"/>
  <c r="T14" i="100"/>
  <c r="S14" i="100"/>
  <c r="R14" i="100"/>
  <c r="Q14" i="100"/>
  <c r="P14" i="100"/>
  <c r="O14" i="100"/>
  <c r="N14" i="100"/>
  <c r="M14" i="100"/>
  <c r="L14" i="100"/>
  <c r="K14" i="100"/>
  <c r="W11" i="100"/>
  <c r="I11" i="100"/>
  <c r="G11" i="100"/>
  <c r="W6" i="100"/>
  <c r="M6" i="100"/>
  <c r="I6" i="100"/>
  <c r="G6" i="100"/>
  <c r="AD14" i="22"/>
  <c r="AC14" i="22"/>
  <c r="AB14" i="22"/>
  <c r="AA14" i="22"/>
  <c r="AD4" i="22"/>
  <c r="AD17" i="22" s="1"/>
  <c r="AD19" i="22" s="1"/>
  <c r="AC4" i="22"/>
  <c r="AC17" i="22" s="1"/>
  <c r="AC19" i="22" s="1"/>
  <c r="AB4" i="22"/>
  <c r="AB17" i="22" s="1"/>
  <c r="AA4" i="22"/>
  <c r="AA17" i="22" s="1"/>
  <c r="AH13" i="19"/>
  <c r="AG13" i="19"/>
  <c r="AF13" i="19"/>
  <c r="AE13" i="19"/>
  <c r="V13" i="19"/>
  <c r="U13" i="19"/>
  <c r="T13" i="19"/>
  <c r="S13" i="19"/>
  <c r="R13" i="19"/>
  <c r="Q13" i="19"/>
  <c r="P13" i="19"/>
  <c r="O13" i="19"/>
  <c r="N13" i="19"/>
  <c r="M13" i="19"/>
  <c r="L13" i="19"/>
  <c r="K13" i="19"/>
  <c r="J13" i="19"/>
  <c r="I13" i="19"/>
  <c r="H13" i="19"/>
  <c r="G13" i="19"/>
  <c r="F13" i="19"/>
  <c r="E13" i="19"/>
  <c r="D13" i="19"/>
  <c r="C13" i="19"/>
  <c r="Y20" i="1"/>
  <c r="X20" i="1"/>
  <c r="W20" i="1"/>
  <c r="V20" i="1"/>
  <c r="U20" i="1"/>
  <c r="T20" i="1"/>
  <c r="S20" i="1"/>
  <c r="R20" i="1"/>
  <c r="Q20" i="1"/>
  <c r="P20" i="1"/>
  <c r="O20" i="1"/>
  <c r="N20" i="1"/>
  <c r="M20" i="1"/>
  <c r="L20" i="1"/>
  <c r="K20" i="1"/>
  <c r="J20" i="1"/>
  <c r="I20" i="1"/>
  <c r="H20" i="1"/>
  <c r="G20" i="1"/>
  <c r="F20" i="1"/>
  <c r="E20" i="1"/>
  <c r="D20" i="1"/>
  <c r="C20" i="1"/>
  <c r="AJ14" i="1"/>
  <c r="AJ20" i="1" s="1"/>
  <c r="AI14" i="1"/>
  <c r="AH14" i="1"/>
  <c r="AH20" i="1" s="1"/>
  <c r="AG14" i="1"/>
  <c r="AG20" i="1" s="1"/>
  <c r="AF14" i="1"/>
  <c r="AF20" i="1" s="1"/>
  <c r="AE14" i="1"/>
  <c r="AE20" i="1" s="1"/>
  <c r="AD14" i="1"/>
  <c r="AD20" i="1" s="1"/>
  <c r="AC14" i="1"/>
  <c r="AC20" i="1" s="1"/>
  <c r="AB14" i="1"/>
  <c r="AB20" i="1" s="1"/>
  <c r="AA14" i="1"/>
  <c r="AA20" i="1" s="1"/>
  <c r="Y14" i="1"/>
  <c r="X14" i="1"/>
  <c r="W14"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G41" i="6"/>
  <c r="F41" i="6"/>
  <c r="E41" i="6"/>
  <c r="D41" i="6"/>
  <c r="O37" i="6"/>
  <c r="N37" i="6"/>
  <c r="M37" i="6"/>
  <c r="L37" i="6"/>
  <c r="K37" i="6"/>
  <c r="J37" i="6"/>
  <c r="I37" i="6"/>
  <c r="H37" i="6"/>
  <c r="G37" i="6"/>
  <c r="F37" i="6"/>
  <c r="E37" i="6"/>
  <c r="D37" i="6"/>
  <c r="AI29" i="6"/>
  <c r="AH29" i="6"/>
  <c r="AG29" i="6"/>
  <c r="AF29" i="6"/>
  <c r="AE29" i="6"/>
  <c r="AD29" i="6"/>
  <c r="AC29" i="6"/>
  <c r="AB29" i="6"/>
  <c r="AA29" i="6"/>
  <c r="Z29" i="6"/>
  <c r="Y29" i="6"/>
  <c r="X29" i="6"/>
  <c r="W25" i="6"/>
  <c r="W29" i="6" s="1"/>
  <c r="W31" i="6" s="1"/>
  <c r="W39" i="6" s="1"/>
  <c r="W41" i="6" s="1"/>
  <c r="V25" i="6"/>
  <c r="V29" i="6" s="1"/>
  <c r="V31" i="6" s="1"/>
  <c r="V39" i="6" s="1"/>
  <c r="V41" i="6" s="1"/>
  <c r="U25" i="6"/>
  <c r="U29" i="6" s="1"/>
  <c r="U31" i="6" s="1"/>
  <c r="U39" i="6" s="1"/>
  <c r="U41" i="6" s="1"/>
  <c r="P25" i="6"/>
  <c r="P29" i="6" s="1"/>
  <c r="P31" i="6" s="1"/>
  <c r="P39" i="6" s="1"/>
  <c r="P41" i="6" s="1"/>
  <c r="O16" i="6"/>
  <c r="N16" i="6"/>
  <c r="M16" i="6"/>
  <c r="L16" i="6"/>
  <c r="K16" i="6"/>
  <c r="J16" i="6"/>
  <c r="I16" i="6"/>
  <c r="H16" i="6"/>
  <c r="G16" i="6"/>
  <c r="F16" i="6"/>
  <c r="E16" i="6"/>
  <c r="T13" i="6"/>
  <c r="S13" i="6"/>
  <c r="R13" i="6"/>
  <c r="Q13" i="6"/>
  <c r="O13" i="6"/>
  <c r="N13" i="6"/>
  <c r="M13" i="6"/>
  <c r="L13" i="6"/>
  <c r="K13" i="6"/>
  <c r="J13" i="6"/>
  <c r="I13" i="6"/>
  <c r="H13" i="6"/>
  <c r="G13" i="6"/>
  <c r="F13" i="6"/>
  <c r="E13" i="6"/>
  <c r="D13" i="6"/>
  <c r="AI9" i="6"/>
  <c r="AH9" i="6"/>
  <c r="AG9" i="6"/>
  <c r="AF9" i="6"/>
  <c r="AE9" i="6"/>
  <c r="AD9" i="6"/>
  <c r="AC9" i="6"/>
  <c r="AB9" i="6"/>
  <c r="AA9" i="6"/>
  <c r="Z9" i="6"/>
  <c r="T9" i="6"/>
  <c r="S9" i="6"/>
  <c r="R9" i="6"/>
  <c r="Q9" i="6"/>
  <c r="O9" i="6"/>
  <c r="N9" i="6"/>
  <c r="M9" i="6"/>
  <c r="L9" i="6"/>
  <c r="K9" i="6"/>
  <c r="J9" i="6"/>
  <c r="I9" i="6"/>
  <c r="H9" i="6"/>
  <c r="G9" i="6"/>
  <c r="F9" i="6"/>
  <c r="E9" i="6"/>
  <c r="D9" i="6"/>
  <c r="AE23" i="93" l="1"/>
  <c r="AE25" i="93" s="1"/>
  <c r="AE27" i="93" s="1"/>
  <c r="T25" i="6"/>
  <c r="T29" i="6" s="1"/>
  <c r="T31" i="6" s="1"/>
  <c r="T39" i="6" s="1"/>
  <c r="T41" i="6" s="1"/>
  <c r="Q25" i="6"/>
  <c r="Q29" i="6" s="1"/>
  <c r="Q31" i="6" s="1"/>
  <c r="Q39" i="6" s="1"/>
  <c r="Q41" i="6" s="1"/>
  <c r="R25" i="6"/>
  <c r="R29" i="6" s="1"/>
  <c r="R31" i="6" s="1"/>
  <c r="R39" i="6" s="1"/>
  <c r="R41" i="6" s="1"/>
  <c r="S25" i="6"/>
  <c r="S29" i="6" s="1"/>
  <c r="S31" i="6" s="1"/>
  <c r="S39" i="6" s="1"/>
  <c r="S41" i="6" s="1"/>
  <c r="G25" i="6"/>
  <c r="G29" i="6" s="1"/>
  <c r="G31" i="6" s="1"/>
  <c r="I25" i="6"/>
  <c r="I29" i="6" s="1"/>
  <c r="I31" i="6" s="1"/>
  <c r="I39" i="6" s="1"/>
  <c r="I41" i="6" s="1"/>
  <c r="K25" i="6"/>
  <c r="K29" i="6" s="1"/>
  <c r="K31" i="6" s="1"/>
  <c r="K39" i="6" s="1"/>
  <c r="K41" i="6" s="1"/>
  <c r="M25" i="6"/>
  <c r="M29" i="6" s="1"/>
  <c r="M31" i="6" s="1"/>
  <c r="M39" i="6" s="1"/>
  <c r="M41" i="6" s="1"/>
  <c r="O25" i="6"/>
  <c r="O29" i="6" s="1"/>
  <c r="O31" i="6" s="1"/>
  <c r="O39" i="6" s="1"/>
  <c r="O41" i="6" s="1"/>
  <c r="F25" i="6"/>
  <c r="F29" i="6" s="1"/>
  <c r="F31" i="6" s="1"/>
  <c r="H25" i="6"/>
  <c r="H29" i="6" s="1"/>
  <c r="H31" i="6" s="1"/>
  <c r="H39" i="6" s="1"/>
  <c r="H41" i="6" s="1"/>
  <c r="J25" i="6"/>
  <c r="J29" i="6" s="1"/>
  <c r="J31" i="6" s="1"/>
  <c r="J39" i="6" s="1"/>
  <c r="J41" i="6" s="1"/>
  <c r="L25" i="6"/>
  <c r="L29" i="6" s="1"/>
  <c r="L31" i="6" s="1"/>
  <c r="L39" i="6" s="1"/>
  <c r="L41" i="6" s="1"/>
  <c r="N25" i="6"/>
  <c r="N29" i="6" s="1"/>
  <c r="N31" i="6" s="1"/>
  <c r="N39" i="6" s="1"/>
  <c r="N41" i="6" s="1"/>
  <c r="AE12" i="25"/>
  <c r="AE14" i="25" s="1"/>
  <c r="AG12" i="25"/>
  <c r="AG13" i="25" s="1"/>
  <c r="AI20" i="1"/>
  <c r="E25" i="6"/>
  <c r="E29" i="6" s="1"/>
  <c r="E31" i="6" s="1"/>
  <c r="D25" i="6"/>
  <c r="D29" i="6" s="1"/>
  <c r="D31" i="6" s="1"/>
  <c r="AF12" i="25"/>
  <c r="AF13" i="25" s="1"/>
  <c r="AK17" i="5"/>
  <c r="AK49" i="5"/>
  <c r="AI6" i="7"/>
  <c r="AI10" i="7"/>
  <c r="AI7" i="34"/>
  <c r="AI14" i="17"/>
  <c r="AI9" i="16"/>
  <c r="AJ48" i="5"/>
  <c r="AJ34" i="5"/>
  <c r="AJ19" i="5"/>
  <c r="AA14" i="17"/>
  <c r="AB14" i="17"/>
  <c r="AC14" i="17"/>
  <c r="AD14" i="17"/>
  <c r="AE14" i="17"/>
  <c r="AF14" i="17"/>
  <c r="AG14" i="17"/>
  <c r="AA48" i="5"/>
  <c r="AA34" i="5"/>
  <c r="AB34" i="5"/>
  <c r="AC34" i="5"/>
  <c r="AD34" i="5"/>
  <c r="AE34" i="5"/>
  <c r="AF34" i="5"/>
  <c r="AG34" i="5"/>
  <c r="AH34" i="5"/>
  <c r="D19" i="5"/>
  <c r="E19" i="5"/>
  <c r="F19" i="5"/>
  <c r="G19" i="5"/>
  <c r="H19" i="5"/>
  <c r="I19" i="5"/>
  <c r="J19" i="5"/>
  <c r="K19" i="5"/>
  <c r="L19" i="5"/>
  <c r="M19" i="5"/>
  <c r="N19" i="5"/>
  <c r="O19" i="5"/>
  <c r="P19" i="5"/>
  <c r="Q19" i="5"/>
  <c r="R19" i="5"/>
  <c r="U19" i="5"/>
  <c r="V19" i="5"/>
  <c r="W19" i="5"/>
  <c r="X19" i="5"/>
  <c r="Y19" i="5"/>
  <c r="Z19" i="5"/>
  <c r="T18" i="5"/>
  <c r="T19" i="5" s="1"/>
  <c r="S18" i="5"/>
  <c r="S19" i="5" s="1"/>
  <c r="AI17" i="5"/>
  <c r="AI19" i="5" s="1"/>
  <c r="AH17" i="5"/>
  <c r="AH19" i="5" s="1"/>
  <c r="AG17" i="5"/>
  <c r="AG19" i="5" s="1"/>
  <c r="AF17" i="5"/>
  <c r="AF19" i="5" s="1"/>
  <c r="AE17" i="5"/>
  <c r="AE19" i="5" s="1"/>
  <c r="AD17" i="5"/>
  <c r="AD19" i="5" s="1"/>
  <c r="AC17" i="5"/>
  <c r="AC19" i="5" s="1"/>
  <c r="AB17" i="5"/>
  <c r="AB19" i="5" s="1"/>
  <c r="AA19" i="5"/>
  <c r="AD9" i="16"/>
  <c r="AI43" i="5"/>
  <c r="AI48" i="5" s="1"/>
  <c r="AH43" i="5"/>
  <c r="AH48" i="5" s="1"/>
  <c r="AG43" i="5"/>
  <c r="AG48" i="5" s="1"/>
  <c r="AF43" i="5"/>
  <c r="AF48" i="5" s="1"/>
  <c r="AE43" i="5"/>
  <c r="AE48" i="5" s="1"/>
  <c r="AD43" i="5"/>
  <c r="AD48" i="5" s="1"/>
  <c r="AC43" i="5"/>
  <c r="AC48" i="5" s="1"/>
  <c r="AB43" i="5"/>
  <c r="AB48" i="5" s="1"/>
  <c r="AI34" i="5"/>
  <c r="AI49" i="5" s="1"/>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H7" i="34"/>
  <c r="AG7" i="34"/>
  <c r="AG7" i="73"/>
  <c r="AG7" i="8"/>
  <c r="AG4" i="8"/>
  <c r="AG6" i="9"/>
  <c r="AP28" i="91"/>
  <c r="AP23" i="91"/>
  <c r="AP13" i="91"/>
  <c r="AP4" i="91"/>
  <c r="AG16" i="7"/>
  <c r="AG10" i="7"/>
  <c r="AG6" i="7"/>
  <c r="AO28" i="91"/>
  <c r="AO23" i="91"/>
  <c r="AO13" i="91"/>
  <c r="AO4" i="91"/>
  <c r="AF16" i="7"/>
  <c r="AF10" i="7"/>
  <c r="AF6" i="7"/>
  <c r="AF7" i="34"/>
  <c r="AF7" i="73"/>
  <c r="AF6" i="8"/>
  <c r="AF5" i="8"/>
  <c r="AF5" i="9"/>
  <c r="AF6" i="9" s="1"/>
  <c r="AF7" i="8"/>
  <c r="AC6" i="9"/>
  <c r="AC12" i="8"/>
  <c r="AB12" i="8"/>
  <c r="AE7" i="8"/>
  <c r="AE4" i="8"/>
  <c r="AE7" i="73"/>
  <c r="AB8" i="25"/>
  <c r="AC8" i="25"/>
  <c r="AD8" i="25"/>
  <c r="AB4" i="25"/>
  <c r="AC4" i="25"/>
  <c r="AD4" i="25"/>
  <c r="AE7" i="34"/>
  <c r="AD7" i="34"/>
  <c r="AC7" i="34"/>
  <c r="AB7" i="34"/>
  <c r="AB16" i="7"/>
  <c r="AC16" i="7"/>
  <c r="AD16" i="7"/>
  <c r="AE16" i="7"/>
  <c r="AB10" i="7"/>
  <c r="AC10" i="7"/>
  <c r="AD10" i="7"/>
  <c r="AE10" i="7"/>
  <c r="AB6" i="7"/>
  <c r="AB21" i="7" s="1"/>
  <c r="AC6" i="7"/>
  <c r="AC21" i="7" s="1"/>
  <c r="AD6" i="7"/>
  <c r="AD21" i="7" s="1"/>
  <c r="AE6" i="7"/>
  <c r="AE21" i="7" s="1"/>
  <c r="AB4" i="7"/>
  <c r="AK47" i="91"/>
  <c r="AL47" i="91"/>
  <c r="AM47" i="91"/>
  <c r="AN47" i="91"/>
  <c r="AN28" i="91"/>
  <c r="AK28" i="91"/>
  <c r="AL28" i="91"/>
  <c r="AM28" i="91"/>
  <c r="AK23" i="91"/>
  <c r="AL23" i="91"/>
  <c r="AM23" i="91"/>
  <c r="AN23" i="91"/>
  <c r="AN13" i="91"/>
  <c r="AM13" i="91"/>
  <c r="AK13" i="91"/>
  <c r="AL13" i="91"/>
  <c r="AK4" i="91"/>
  <c r="AL4" i="91"/>
  <c r="AM4" i="91"/>
  <c r="AN4" i="91"/>
  <c r="AC20" i="93"/>
  <c r="AB20" i="93"/>
  <c r="AA20" i="93"/>
  <c r="Z20" i="93"/>
  <c r="Y20" i="93"/>
  <c r="X20" i="93"/>
  <c r="AD20" i="93"/>
  <c r="AA20" i="94"/>
  <c r="AA23" i="94" s="1"/>
  <c r="AA25" i="94" s="1"/>
  <c r="AA27" i="94" s="1"/>
  <c r="Z20" i="94"/>
  <c r="Z23" i="94" s="1"/>
  <c r="Z25" i="94" s="1"/>
  <c r="Z27" i="94" s="1"/>
  <c r="Y20" i="94"/>
  <c r="Y23" i="94" s="1"/>
  <c r="Y25" i="94" s="1"/>
  <c r="Y27" i="94" s="1"/>
  <c r="X20" i="94"/>
  <c r="X23" i="94" s="1"/>
  <c r="X25" i="94" s="1"/>
  <c r="X27" i="94" s="1"/>
  <c r="AA20" i="97"/>
  <c r="AA23" i="97" s="1"/>
  <c r="AA25" i="97" s="1"/>
  <c r="AA27" i="97" s="1"/>
  <c r="Z20" i="97"/>
  <c r="Z23" i="97" s="1"/>
  <c r="Z25" i="97" s="1"/>
  <c r="Z27" i="97" s="1"/>
  <c r="Y20" i="97"/>
  <c r="Y23" i="97" s="1"/>
  <c r="Y25" i="97" s="1"/>
  <c r="Y27" i="97" s="1"/>
  <c r="X20" i="97"/>
  <c r="X23" i="97" s="1"/>
  <c r="X25" i="97" s="1"/>
  <c r="X27" i="97" s="1"/>
  <c r="J6" i="7"/>
  <c r="K6" i="7"/>
  <c r="AJ28" i="91"/>
  <c r="AJ23" i="91"/>
  <c r="AJ13" i="91"/>
  <c r="AJ4" i="91"/>
  <c r="AA16" i="7"/>
  <c r="AA10" i="7"/>
  <c r="AA6" i="7"/>
  <c r="AA8" i="25"/>
  <c r="AA4" i="25"/>
  <c r="AA6" i="9"/>
  <c r="AI28" i="91"/>
  <c r="AI23" i="91"/>
  <c r="AI13" i="91"/>
  <c r="AI4" i="91"/>
  <c r="Z16" i="7"/>
  <c r="Z10" i="7"/>
  <c r="Z6" i="7"/>
  <c r="Z8" i="25"/>
  <c r="Z4" i="25"/>
  <c r="Z4" i="22"/>
  <c r="Z17" i="22" s="1"/>
  <c r="AH4" i="91"/>
  <c r="AH13" i="91"/>
  <c r="AH23" i="91"/>
  <c r="AH28" i="91"/>
  <c r="Y6" i="7"/>
  <c r="Y10" i="7"/>
  <c r="Y16" i="7"/>
  <c r="Y4" i="25"/>
  <c r="Y8" i="25"/>
  <c r="Y4" i="22"/>
  <c r="Y17" i="22" s="1"/>
  <c r="AG4" i="91"/>
  <c r="AG13" i="91"/>
  <c r="AG23" i="91"/>
  <c r="AG28" i="91"/>
  <c r="X6" i="7"/>
  <c r="X10" i="7"/>
  <c r="X16" i="7"/>
  <c r="X4" i="25"/>
  <c r="X8" i="25"/>
  <c r="X4" i="22"/>
  <c r="X14" i="22"/>
  <c r="AF4" i="91"/>
  <c r="AF13" i="91"/>
  <c r="AF23" i="91"/>
  <c r="AF28" i="91"/>
  <c r="W25" i="97"/>
  <c r="W27" i="97" s="1"/>
  <c r="W20" i="97"/>
  <c r="W20" i="94"/>
  <c r="W23" i="94" s="1"/>
  <c r="W25" i="94" s="1"/>
  <c r="W27" i="94" s="1"/>
  <c r="T20" i="94"/>
  <c r="T23" i="94" s="1"/>
  <c r="T25" i="94" s="1"/>
  <c r="T27" i="94" s="1"/>
  <c r="T20" i="93"/>
  <c r="W20" i="93"/>
  <c r="W6" i="7"/>
  <c r="W10" i="7"/>
  <c r="W16" i="7"/>
  <c r="W4" i="25"/>
  <c r="W8" i="25"/>
  <c r="W4" i="22"/>
  <c r="W14" i="22"/>
  <c r="AE4" i="91"/>
  <c r="AE13" i="91"/>
  <c r="AE23" i="91"/>
  <c r="AE28" i="91"/>
  <c r="AD4" i="91"/>
  <c r="AD13" i="91"/>
  <c r="AD23" i="91"/>
  <c r="AD28" i="91"/>
  <c r="U20" i="94"/>
  <c r="U23" i="94" s="1"/>
  <c r="U25" i="94" s="1"/>
  <c r="U27" i="94" s="1"/>
  <c r="V20" i="94"/>
  <c r="V23" i="94" s="1"/>
  <c r="V25" i="94" s="1"/>
  <c r="V27" i="94" s="1"/>
  <c r="U20" i="93"/>
  <c r="V20" i="93"/>
  <c r="S20" i="94"/>
  <c r="S23" i="94" s="1"/>
  <c r="S25" i="94" s="1"/>
  <c r="S27" i="94" s="1"/>
  <c r="S20" i="93"/>
  <c r="V6" i="7"/>
  <c r="V10" i="7"/>
  <c r="V16" i="7"/>
  <c r="V4" i="25"/>
  <c r="V8" i="25"/>
  <c r="V4" i="22"/>
  <c r="V14" i="22"/>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R20" i="94"/>
  <c r="R23" i="94" s="1"/>
  <c r="R25" i="94" s="1"/>
  <c r="R27" i="94" s="1"/>
  <c r="R20" i="93"/>
  <c r="V20" i="97"/>
  <c r="V23" i="97" s="1"/>
  <c r="V25" i="97" s="1"/>
  <c r="V27" i="97" s="1"/>
  <c r="U6" i="7"/>
  <c r="U10" i="7"/>
  <c r="U16" i="7"/>
  <c r="U4" i="25"/>
  <c r="U8" i="25"/>
  <c r="U4" i="22"/>
  <c r="U14" i="22"/>
  <c r="P20" i="97"/>
  <c r="P23" i="97" s="1"/>
  <c r="P25" i="97" s="1"/>
  <c r="P27" i="97" s="1"/>
  <c r="Q20" i="97"/>
  <c r="Q23" i="97" s="1"/>
  <c r="Q25" i="97" s="1"/>
  <c r="Q27" i="97" s="1"/>
  <c r="R20" i="97"/>
  <c r="R23" i="97" s="1"/>
  <c r="R25" i="97" s="1"/>
  <c r="R27" i="97" s="1"/>
  <c r="S20" i="97"/>
  <c r="S23" i="97" s="1"/>
  <c r="S25" i="97" s="1"/>
  <c r="S27" i="97" s="1"/>
  <c r="C6" i="7"/>
  <c r="C10" i="7"/>
  <c r="D6" i="7"/>
  <c r="D10" i="7"/>
  <c r="E21" i="7"/>
  <c r="F6" i="7"/>
  <c r="F10" i="7"/>
  <c r="G6" i="7"/>
  <c r="G10" i="7"/>
  <c r="H6" i="7"/>
  <c r="H10" i="7"/>
  <c r="I6" i="7"/>
  <c r="I10" i="7"/>
  <c r="J10" i="7"/>
  <c r="J16" i="7"/>
  <c r="T20" i="97"/>
  <c r="T23" i="97" s="1"/>
  <c r="T25" i="97" s="1"/>
  <c r="T27" i="97" s="1"/>
  <c r="U20" i="97"/>
  <c r="U23" i="97" s="1"/>
  <c r="U25" i="97" s="1"/>
  <c r="U27" i="97" s="1"/>
  <c r="T8" i="25"/>
  <c r="P8" i="25"/>
  <c r="T4" i="25"/>
  <c r="T12" i="25" s="1"/>
  <c r="P4" i="25"/>
  <c r="P12" i="25" s="1"/>
  <c r="T14" i="22"/>
  <c r="P14" i="22"/>
  <c r="T4" i="22"/>
  <c r="P4" i="22"/>
  <c r="K10" i="7"/>
  <c r="L6" i="7"/>
  <c r="L10" i="7"/>
  <c r="M6" i="7"/>
  <c r="M10" i="7"/>
  <c r="N6" i="7"/>
  <c r="N10" i="7"/>
  <c r="O6" i="7"/>
  <c r="O4" i="7" s="1"/>
  <c r="P6" i="7"/>
  <c r="P10" i="7"/>
  <c r="Q6" i="7"/>
  <c r="Q10" i="7"/>
  <c r="R6" i="7"/>
  <c r="R4" i="7" s="1"/>
  <c r="S6" i="7"/>
  <c r="S4" i="7" s="1"/>
  <c r="T6" i="7"/>
  <c r="T10" i="7"/>
  <c r="T16" i="7"/>
  <c r="O16" i="7"/>
  <c r="M4" i="25"/>
  <c r="M8" i="25"/>
  <c r="L4" i="25"/>
  <c r="K4" i="25"/>
  <c r="L8" i="25"/>
  <c r="K8" i="25"/>
  <c r="L12" i="25"/>
  <c r="K12" i="25"/>
  <c r="N16" i="7"/>
  <c r="K16" i="7"/>
  <c r="L16" i="7"/>
  <c r="Q20" i="94"/>
  <c r="Q23" i="94" s="1"/>
  <c r="Q25" i="94" s="1"/>
  <c r="Q27" i="94" s="1"/>
  <c r="Q20" i="93"/>
  <c r="Q8" i="25"/>
  <c r="N8" i="25"/>
  <c r="Q4" i="25"/>
  <c r="Q12" i="25" s="1"/>
  <c r="N4" i="25"/>
  <c r="N12" i="25" s="1"/>
  <c r="M14" i="22"/>
  <c r="Q14" i="22"/>
  <c r="M4" i="22"/>
  <c r="M17" i="22" s="1"/>
  <c r="Q4" i="22"/>
  <c r="M15" i="17"/>
  <c r="P20" i="94"/>
  <c r="P23" i="94" s="1"/>
  <c r="P25" i="94" s="1"/>
  <c r="P27" i="94" s="1"/>
  <c r="P20" i="93"/>
  <c r="O20" i="93"/>
  <c r="N20" i="93"/>
  <c r="M20" i="93"/>
  <c r="L20" i="93"/>
  <c r="K20" i="93"/>
  <c r="J20" i="93"/>
  <c r="I20" i="93"/>
  <c r="H20" i="93"/>
  <c r="O8" i="25"/>
  <c r="O4" i="25"/>
  <c r="O4" i="22"/>
  <c r="O17" i="22" s="1"/>
  <c r="M20" i="94"/>
  <c r="M23" i="94" s="1"/>
  <c r="M25" i="94" s="1"/>
  <c r="M27" i="94" s="1"/>
  <c r="L14" i="22"/>
  <c r="K14" i="22"/>
  <c r="L4" i="22"/>
  <c r="K4" i="22"/>
  <c r="L15" i="17"/>
  <c r="M20" i="97"/>
  <c r="M23" i="97" s="1"/>
  <c r="M25" i="97" s="1"/>
  <c r="M27" i="97" s="1"/>
  <c r="O20" i="97"/>
  <c r="O23" i="97" s="1"/>
  <c r="O25" i="97" s="1"/>
  <c r="O27" i="97" s="1"/>
  <c r="N20" i="97"/>
  <c r="N23" i="97" s="1"/>
  <c r="N25" i="97" s="1"/>
  <c r="N27" i="97" s="1"/>
  <c r="O20" i="96"/>
  <c r="O22" i="96" s="1"/>
  <c r="O24" i="96" s="1"/>
  <c r="O26" i="96" s="1"/>
  <c r="O20" i="94"/>
  <c r="O23" i="94" s="1"/>
  <c r="O25" i="94" s="1"/>
  <c r="O27" i="94" s="1"/>
  <c r="N20" i="94"/>
  <c r="N23" i="94" s="1"/>
  <c r="N25" i="94" s="1"/>
  <c r="N27" i="94" s="1"/>
  <c r="N14" i="22"/>
  <c r="N4" i="22"/>
  <c r="N20" i="96"/>
  <c r="N22" i="96" s="1"/>
  <c r="N24" i="96" s="1"/>
  <c r="N26" i="96" s="1"/>
  <c r="H4" i="25"/>
  <c r="H8" i="25"/>
  <c r="H14" i="22"/>
  <c r="H4" i="22"/>
  <c r="M20" i="96"/>
  <c r="M22" i="96" s="1"/>
  <c r="M24" i="96" s="1"/>
  <c r="M26" i="96" s="1"/>
  <c r="J4" i="25"/>
  <c r="J8" i="25"/>
  <c r="J14" i="22"/>
  <c r="J4" i="22"/>
  <c r="L20" i="97"/>
  <c r="L23" i="97" s="1"/>
  <c r="L25" i="97" s="1"/>
  <c r="L27" i="97" s="1"/>
  <c r="L20" i="96"/>
  <c r="L22" i="96" s="1"/>
  <c r="L24" i="96" s="1"/>
  <c r="L26" i="96" s="1"/>
  <c r="L20" i="94"/>
  <c r="L23" i="94" s="1"/>
  <c r="L25" i="94" s="1"/>
  <c r="L27" i="94" s="1"/>
  <c r="G4" i="25"/>
  <c r="G8" i="25"/>
  <c r="G14" i="22"/>
  <c r="G4" i="22"/>
  <c r="J20" i="97"/>
  <c r="J23" i="97" s="1"/>
  <c r="J25" i="97" s="1"/>
  <c r="J27" i="97" s="1"/>
  <c r="J20" i="96"/>
  <c r="J22" i="96" s="1"/>
  <c r="J24" i="96" s="1"/>
  <c r="J26" i="96" s="1"/>
  <c r="D20" i="97"/>
  <c r="D23" i="97" s="1"/>
  <c r="D25" i="97" s="1"/>
  <c r="D27" i="97" s="1"/>
  <c r="E20" i="97"/>
  <c r="E23" i="97" s="1"/>
  <c r="E25" i="97" s="1"/>
  <c r="E27" i="97" s="1"/>
  <c r="F20" i="97"/>
  <c r="F23" i="97" s="1"/>
  <c r="F25" i="97" s="1"/>
  <c r="F27" i="97" s="1"/>
  <c r="G20" i="97"/>
  <c r="G23" i="97" s="1"/>
  <c r="G25" i="97" s="1"/>
  <c r="G27" i="97" s="1"/>
  <c r="H20" i="97"/>
  <c r="H23" i="97" s="1"/>
  <c r="H25" i="97" s="1"/>
  <c r="H27" i="97" s="1"/>
  <c r="I20" i="97"/>
  <c r="I23" i="97" s="1"/>
  <c r="I25" i="97" s="1"/>
  <c r="I27" i="97" s="1"/>
  <c r="K20" i="97"/>
  <c r="K23" i="97" s="1"/>
  <c r="K25" i="97" s="1"/>
  <c r="K27" i="97"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D20" i="94"/>
  <c r="E20" i="94"/>
  <c r="F20" i="94"/>
  <c r="G20" i="94"/>
  <c r="H20" i="94"/>
  <c r="I20" i="94"/>
  <c r="J20" i="94"/>
  <c r="K20" i="94"/>
  <c r="D23" i="94"/>
  <c r="E23" i="94"/>
  <c r="F23" i="94"/>
  <c r="G23" i="94"/>
  <c r="H23" i="94"/>
  <c r="I23" i="94"/>
  <c r="J23" i="94"/>
  <c r="K23" i="94"/>
  <c r="D25" i="94"/>
  <c r="E25" i="94"/>
  <c r="F25" i="94"/>
  <c r="G25" i="94"/>
  <c r="H25" i="94"/>
  <c r="I25" i="94"/>
  <c r="J25" i="94"/>
  <c r="K25" i="94"/>
  <c r="D27" i="94"/>
  <c r="E27" i="94"/>
  <c r="F27" i="94"/>
  <c r="G27" i="94"/>
  <c r="H27" i="94"/>
  <c r="I27" i="94"/>
  <c r="J27" i="94"/>
  <c r="K27" i="94"/>
  <c r="D20" i="93"/>
  <c r="E20" i="93"/>
  <c r="F20" i="93"/>
  <c r="G20" i="93"/>
  <c r="I5" i="25"/>
  <c r="I4" i="25" s="1"/>
  <c r="I8" i="25"/>
  <c r="E8" i="25"/>
  <c r="E4" i="25"/>
  <c r="C4" i="22"/>
  <c r="D4" i="22"/>
  <c r="E4" i="22"/>
  <c r="I14" i="22"/>
  <c r="I4" i="22"/>
  <c r="F4" i="22"/>
  <c r="F14" i="22"/>
  <c r="E14" i="22"/>
  <c r="D14" i="22"/>
  <c r="C14" i="22"/>
  <c r="E10" i="7"/>
  <c r="E6" i="7"/>
  <c r="D4" i="25"/>
  <c r="D8" i="25"/>
  <c r="F8" i="25"/>
  <c r="F4" i="25"/>
  <c r="N15" i="17"/>
  <c r="K15" i="17"/>
  <c r="AA21" i="7" l="1"/>
  <c r="AD4" i="7"/>
  <c r="C17" i="22"/>
  <c r="Y12" i="25"/>
  <c r="I12" i="25"/>
  <c r="J12" i="25"/>
  <c r="P4" i="7"/>
  <c r="P21" i="7" s="1"/>
  <c r="W21" i="7"/>
  <c r="AA4" i="7"/>
  <c r="AC12" i="25"/>
  <c r="AC14" i="25" s="1"/>
  <c r="AG21" i="7"/>
  <c r="F23" i="93"/>
  <c r="F25" i="93" s="1"/>
  <c r="F27" i="93" s="1"/>
  <c r="D23" i="93"/>
  <c r="D25" i="93" s="1"/>
  <c r="D27" i="93" s="1"/>
  <c r="I23" i="93"/>
  <c r="I25" i="93" s="1"/>
  <c r="I27" i="93" s="1"/>
  <c r="K23" i="93"/>
  <c r="K25" i="93" s="1"/>
  <c r="K27" i="93" s="1"/>
  <c r="M23" i="93"/>
  <c r="M25" i="93" s="1"/>
  <c r="M27" i="93" s="1"/>
  <c r="O23" i="93"/>
  <c r="O25" i="93" s="1"/>
  <c r="O27" i="93" s="1"/>
  <c r="Q23" i="93"/>
  <c r="Q25" i="93" s="1"/>
  <c r="Q27" i="93" s="1"/>
  <c r="R23" i="93"/>
  <c r="R25" i="93" s="1"/>
  <c r="R27" i="93" s="1"/>
  <c r="U23" i="93"/>
  <c r="U25" i="93" s="1"/>
  <c r="U27" i="93" s="1"/>
  <c r="W23" i="93"/>
  <c r="W25" i="93" s="1"/>
  <c r="W27" i="93" s="1"/>
  <c r="X23" i="93"/>
  <c r="X25" i="93" s="1"/>
  <c r="X27" i="93" s="1"/>
  <c r="Z23" i="93"/>
  <c r="Z25" i="93" s="1"/>
  <c r="Z27" i="93" s="1"/>
  <c r="AB23" i="93"/>
  <c r="AB25" i="93" s="1"/>
  <c r="AB27" i="93" s="1"/>
  <c r="G23" i="93"/>
  <c r="G25" i="93" s="1"/>
  <c r="G27" i="93" s="1"/>
  <c r="E23" i="93"/>
  <c r="E25" i="93" s="1"/>
  <c r="E27" i="93" s="1"/>
  <c r="H23" i="93"/>
  <c r="H25" i="93" s="1"/>
  <c r="H27" i="93" s="1"/>
  <c r="J23" i="93"/>
  <c r="J25" i="93" s="1"/>
  <c r="J27" i="93" s="1"/>
  <c r="L23" i="93"/>
  <c r="L25" i="93" s="1"/>
  <c r="L27" i="93" s="1"/>
  <c r="N23" i="93"/>
  <c r="N25" i="93" s="1"/>
  <c r="N27" i="93" s="1"/>
  <c r="P23" i="93"/>
  <c r="P25" i="93" s="1"/>
  <c r="P27" i="93" s="1"/>
  <c r="S23" i="93"/>
  <c r="S25" i="93" s="1"/>
  <c r="S27" i="93" s="1"/>
  <c r="V23" i="93"/>
  <c r="V25" i="93" s="1"/>
  <c r="V27" i="93" s="1"/>
  <c r="T23" i="93"/>
  <c r="T25" i="93" s="1"/>
  <c r="T27" i="93" s="1"/>
  <c r="AD23" i="93"/>
  <c r="AD25" i="93" s="1"/>
  <c r="AD27" i="93" s="1"/>
  <c r="Y23" i="93"/>
  <c r="Y25" i="93" s="1"/>
  <c r="Y27" i="93" s="1"/>
  <c r="AA23" i="93"/>
  <c r="AA25" i="93" s="1"/>
  <c r="AA27" i="93" s="1"/>
  <c r="AC23" i="93"/>
  <c r="AC25" i="93" s="1"/>
  <c r="AC27" i="93" s="1"/>
  <c r="N17" i="22"/>
  <c r="L17" i="22"/>
  <c r="J4" i="7"/>
  <c r="J21" i="7" s="1"/>
  <c r="R21" i="7"/>
  <c r="F12" i="25"/>
  <c r="D12" i="25"/>
  <c r="F17" i="22"/>
  <c r="I17" i="22"/>
  <c r="M12" i="25"/>
  <c r="T21" i="7"/>
  <c r="Q4" i="7"/>
  <c r="Q21" i="7" s="1"/>
  <c r="U12" i="25"/>
  <c r="AQ42" i="91"/>
  <c r="AQ47" i="91" s="1"/>
  <c r="H17" i="22"/>
  <c r="D17" i="22"/>
  <c r="P17" i="22"/>
  <c r="Q17" i="22"/>
  <c r="T17" i="22"/>
  <c r="V12" i="25"/>
  <c r="W17" i="22"/>
  <c r="W12" i="25"/>
  <c r="W4" i="7"/>
  <c r="X17" i="22"/>
  <c r="X12" i="25"/>
  <c r="X21" i="7"/>
  <c r="Y21" i="7"/>
  <c r="Z12" i="25"/>
  <c r="Z21" i="7"/>
  <c r="AI42" i="91"/>
  <c r="AI47" i="91" s="1"/>
  <c r="AA12" i="25"/>
  <c r="AJ42" i="91"/>
  <c r="AJ47" i="91" s="1"/>
  <c r="N4" i="7"/>
  <c r="I4" i="7"/>
  <c r="I21" i="7" s="1"/>
  <c r="S21" i="7"/>
  <c r="AE4" i="7"/>
  <c r="AC4" i="7"/>
  <c r="AD12" i="25"/>
  <c r="O12" i="25"/>
  <c r="F4" i="7"/>
  <c r="F21" i="7" s="1"/>
  <c r="U21" i="7"/>
  <c r="K17" i="22"/>
  <c r="V21" i="7"/>
  <c r="AG4" i="7"/>
  <c r="U4" i="7"/>
  <c r="G4" i="7"/>
  <c r="G21" i="7" s="1"/>
  <c r="AP42" i="91"/>
  <c r="AP47" i="91" s="1"/>
  <c r="O21" i="7"/>
  <c r="X4" i="7"/>
  <c r="H4" i="7"/>
  <c r="H21" i="7" s="1"/>
  <c r="D4" i="7"/>
  <c r="D21" i="7" s="1"/>
  <c r="C4" i="7"/>
  <c r="C21" i="7" s="1"/>
  <c r="V4" i="7"/>
  <c r="AD42" i="91"/>
  <c r="AD47" i="91" s="1"/>
  <c r="AF21" i="7"/>
  <c r="AG12" i="8"/>
  <c r="AA49" i="5"/>
  <c r="AE42" i="91"/>
  <c r="AE47" i="91" s="1"/>
  <c r="AF42" i="91"/>
  <c r="AF47" i="91" s="1"/>
  <c r="AG42" i="91"/>
  <c r="AG47" i="91" s="1"/>
  <c r="K4" i="7"/>
  <c r="K21" i="7" s="1"/>
  <c r="E12" i="25"/>
  <c r="G12" i="25"/>
  <c r="J17" i="22"/>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C49" i="5"/>
  <c r="AE49" i="5"/>
  <c r="AG49" i="5"/>
  <c r="AH49" i="5"/>
  <c r="AI21" i="7"/>
  <c r="AE12" i="8"/>
  <c r="AF4" i="8"/>
  <c r="AF12" i="8" s="1"/>
  <c r="AB49" i="5"/>
  <c r="AF49" i="5"/>
  <c r="E17" i="22"/>
  <c r="G17" i="22"/>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 r="AD49" i="5"/>
  <c r="U17" i="22"/>
  <c r="V17" i="22"/>
  <c r="AJ49" i="5"/>
</calcChain>
</file>

<file path=xl/sharedStrings.xml><?xml version="1.0" encoding="utf-8"?>
<sst xmlns="http://schemas.openxmlformats.org/spreadsheetml/2006/main" count="2977" uniqueCount="1735">
  <si>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</si>
  <si>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</si>
  <si>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</si>
  <si>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</si>
  <si>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</si>
  <si>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</si>
  <si>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</si>
  <si>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</si>
  <si>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</si>
  <si>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</si>
  <si>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</si>
  <si>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</si>
  <si>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</si>
  <si>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</si>
  <si>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</si>
  <si>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</si>
  <si>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</si>
  <si>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</si>
  <si>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</si>
  <si>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</si>
  <si>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</si>
  <si>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</si>
  <si>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</si>
  <si>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</si>
  <si>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</si>
  <si>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</si>
  <si>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</si>
  <si>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</si>
  <si>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</si>
  <si>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</si>
  <si>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</si>
  <si>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</si>
  <si>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</si>
  <si>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</si>
  <si>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</si>
  <si>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</si>
  <si>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</si>
  <si>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</si>
  <si>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</si>
  <si>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</si>
  <si>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</si>
  <si>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</si>
  <si>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</si>
  <si>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</si>
  <si>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</si>
  <si>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</si>
  <si>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</si>
  <si>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</si>
  <si>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</si>
  <si>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</si>
  <si>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</si>
  <si>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</si>
  <si>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</si>
  <si>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</si>
  <si>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</si>
  <si>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</si>
  <si>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</si>
  <si>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</si>
  <si>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</si>
  <si>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</si>
  <si>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</si>
  <si>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</si>
  <si>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</si>
  <si>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</si>
  <si>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</si>
  <si>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</si>
  <si>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</si>
  <si>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</si>
  <si>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</si>
  <si>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</si>
  <si>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</si>
  <si>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</si>
  <si>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</si>
  <si>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</si>
  <si>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</si>
  <si>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</si>
  <si>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</si>
  <si>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</si>
  <si>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</si>
  <si>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</si>
  <si>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</si>
  <si>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</si>
  <si>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</si>
  <si>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</si>
  <si>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</si>
  <si>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</si>
  <si>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</si>
  <si>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</si>
  <si>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</si>
  <si>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</si>
  <si>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</si>
  <si>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</si>
  <si>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</si>
  <si>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</si>
  <si>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</si>
  <si>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</si>
  <si>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</si>
  <si>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</si>
  <si>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</si>
  <si>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</si>
  <si>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</si>
  <si>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</si>
  <si>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</si>
  <si>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</si>
  <si>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</si>
  <si>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</si>
  <si>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Core Tier 1 / CET 1*</t>
  </si>
  <si>
    <t>30.06.2014</t>
  </si>
  <si>
    <t>1.</t>
  </si>
  <si>
    <t>2.</t>
  </si>
  <si>
    <t>3.</t>
  </si>
  <si>
    <t>4.</t>
  </si>
  <si>
    <t>5.</t>
  </si>
  <si>
    <t>6.</t>
  </si>
  <si>
    <t>7.</t>
  </si>
  <si>
    <t>8.</t>
  </si>
  <si>
    <t>9.</t>
  </si>
  <si>
    <t>10.</t>
  </si>
  <si>
    <t>11.</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</si>
  <si>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</si>
  <si>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</si>
  <si>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</si>
  <si>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</si>
  <si>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</si>
  <si>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</si>
  <si>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</si>
  <si>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</si>
  <si>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</si>
  <si>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</si>
  <si>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</si>
  <si>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</si>
  <si>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</si>
  <si>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</si>
  <si>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</si>
  <si>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</si>
  <si>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</si>
  <si>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</si>
  <si>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</si>
  <si>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</si>
  <si>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</si>
  <si>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</si>
  <si>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</si>
  <si>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</si>
  <si>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</si>
  <si>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</si>
  <si>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</si>
  <si>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</si>
  <si>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</si>
  <si>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</si>
  <si>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</si>
  <si>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</si>
  <si>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</si>
  <si>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</si>
  <si>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</si>
  <si>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</si>
  <si>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</si>
  <si>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</si>
  <si>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</si>
  <si>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</si>
  <si>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</si>
  <si>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</si>
  <si>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</si>
  <si>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</si>
  <si>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</si>
  <si>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</si>
  <si>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</si>
  <si>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</si>
  <si>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</si>
  <si>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</si>
  <si>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</si>
  <si>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</si>
  <si>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</si>
  <si>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</si>
  <si>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</si>
  <si>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</si>
  <si>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</si>
  <si>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</si>
  <si>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</si>
  <si>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</si>
  <si>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</si>
  <si>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</si>
  <si>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</si>
  <si>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</si>
  <si>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</si>
  <si>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</si>
  <si>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</si>
  <si>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</si>
  <si>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</si>
  <si>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</si>
  <si>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</si>
  <si>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</si>
  <si>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</si>
  <si>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</si>
  <si>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</si>
  <si>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</si>
  <si>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</si>
  <si>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</si>
  <si>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</si>
  <si>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</si>
  <si>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</si>
  <si>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</si>
  <si>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</si>
  <si>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</si>
  <si>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</si>
  <si>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</si>
  <si>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</si>
  <si>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</si>
  <si>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Profit before income tax 
from discontinued operations</t>
  </si>
  <si>
    <t>Net profit (loss) from discontinued operations 
including minority interest</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</si>
  <si>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</si>
  <si>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</si>
  <si>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</si>
  <si>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</si>
  <si>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</si>
  <si>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</si>
  <si>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</si>
  <si>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</si>
  <si>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Trading securities (PDO)</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</si>
  <si>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</si>
  <si>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</si>
  <si>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</si>
  <si>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</si>
  <si>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</si>
  <si>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</si>
  <si>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</si>
  <si>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</si>
  <si>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</si>
  <si>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</si>
  <si>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</si>
  <si>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</si>
  <si>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</si>
  <si>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</si>
  <si>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</si>
  <si>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</si>
  <si>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</si>
  <si>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</si>
  <si>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</si>
  <si>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</si>
  <si>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</si>
  <si>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</si>
  <si>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</si>
  <si>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</si>
  <si>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</si>
  <si>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</si>
  <si>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</si>
  <si>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</si>
  <si>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</si>
  <si>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</si>
  <si>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</si>
  <si>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</si>
  <si>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</si>
  <si>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</si>
  <si>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</si>
  <si>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</si>
  <si>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</si>
  <si>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</si>
  <si>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</si>
  <si>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</si>
  <si>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</si>
  <si>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</si>
  <si>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</si>
  <si>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Interest income on derivatives 
classified into banking book</t>
  </si>
  <si>
    <t>Interest income on derivatives 
classified into securities accounting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</si>
  <si>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</si>
  <si>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</si>
  <si>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</si>
  <si>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</si>
  <si>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</si>
  <si>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</si>
  <si>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</si>
  <si>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</si>
  <si>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</si>
  <si>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</si>
  <si>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</si>
  <si>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</si>
  <si>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</si>
  <si>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</si>
  <si>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</si>
  <si>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</si>
  <si>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</si>
  <si>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</si>
  <si>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</si>
  <si>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Brokerage fees paid</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</si>
  <si>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</si>
  <si>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</si>
  <si>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</si>
  <si>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</si>
  <si>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</si>
  <si>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</si>
  <si>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</si>
  <si>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</si>
  <si>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</si>
  <si>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</si>
  <si>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</si>
  <si>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</si>
  <si>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Equities</t>
  </si>
  <si>
    <t>Market risk instruments</t>
  </si>
  <si>
    <t>Hedge accounting</t>
  </si>
  <si>
    <t>Total net trading income</t>
  </si>
  <si>
    <t xml:space="preserve">Sale / redemption of financial assets available for sale </t>
  </si>
  <si>
    <t>Impairment of available for sale equity securities</t>
  </si>
  <si>
    <t>Total gains less losses from investment securities</t>
  </si>
  <si>
    <t>Income from sale or scrapping fixed assets, 
intangible assets and assets held for resale</t>
  </si>
  <si>
    <t>Income from recovering uncollectible receivables</t>
  </si>
  <si>
    <t>Income from compensation, penalties 
and fines received</t>
  </si>
  <si>
    <t>Income due to release of provisions 
for future commitments</t>
  </si>
  <si>
    <t>Donations received</t>
  </si>
  <si>
    <t>Proceeds from services provided</t>
  </si>
  <si>
    <t>Income from insurance activity, 
arising from attribution of premium</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</si>
  <si>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</si>
  <si>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</si>
  <si>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</si>
  <si>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</si>
  <si>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</si>
  <si>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</si>
  <si>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</si>
  <si>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</si>
  <si>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</si>
  <si>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</si>
  <si>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</si>
  <si>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</si>
  <si>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</si>
  <si>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</si>
  <si>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</si>
  <si>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</si>
  <si>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</si>
  <si>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</si>
  <si>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</si>
  <si>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Costs of provisions created for other receivables 
(excluding loans and advances)</t>
  </si>
  <si>
    <t>Costs borne due to receivables and liabilities 
written off and recognised as uncollectible</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</si>
  <si>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</si>
  <si>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</si>
  <si>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</si>
  <si>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</si>
  <si>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</si>
  <si>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</si>
  <si>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</si>
  <si>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</si>
  <si>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Government bonds included in cash equivalents 
and pledged government bonds (sell buy back transactions), including:</t>
  </si>
  <si>
    <t>- pledged government bonds (sell buy back transactions)</t>
  </si>
  <si>
    <t>Other government bonds</t>
  </si>
  <si>
    <t>Treasury bills included in cash equivalents 
and pledged treasury bills (sell buy back transactions), including:</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</si>
  <si>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</si>
  <si>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</si>
  <si>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</si>
  <si>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</si>
  <si>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</si>
  <si>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</si>
  <si>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</si>
  <si>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</si>
  <si>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</si>
  <si>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</si>
  <si>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</si>
  <si>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</si>
  <si>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</si>
  <si>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</si>
  <si>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</si>
  <si>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</si>
  <si>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</si>
  <si>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</si>
  <si>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</si>
  <si>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</si>
  <si>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</si>
  <si>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</si>
  <si>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Incurred but not identified losses</t>
  </si>
  <si>
    <t>Gross balance sheet exposure</t>
  </si>
  <si>
    <t>Impairment provisions for exposures 
analyzed according to portfolio approach</t>
  </si>
  <si>
    <t>Net balance sheet exposure</t>
  </si>
  <si>
    <t>Receivables with impairment</t>
  </si>
  <si>
    <t>Provisions for receivables with impairment</t>
  </si>
  <si>
    <t>NPL ratio</t>
  </si>
  <si>
    <t>Coverage ratio including IBNR</t>
  </si>
  <si>
    <t>Receivables with impairment - Retail Banking</t>
  </si>
  <si>
    <t>NPL ratio - Retail Banking</t>
  </si>
  <si>
    <t>Coverage ratio - Retail Banking</t>
  </si>
  <si>
    <t>Receivables with impairment - Corporate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</si>
  <si>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</si>
  <si>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</si>
  <si>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</si>
  <si>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</si>
  <si>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</si>
  <si>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</si>
  <si>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</si>
  <si>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</si>
  <si>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</si>
  <si>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</si>
  <si>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</si>
  <si>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</si>
  <si>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</si>
  <si>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</si>
  <si>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</si>
  <si>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</si>
  <si>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</si>
  <si>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Value of sereis / issue value</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</si>
  <si>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</si>
  <si>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</si>
  <si>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</si>
  <si>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</si>
  <si>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</si>
  <si>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</si>
  <si>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</si>
  <si>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</si>
  <si>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</si>
  <si>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</si>
  <si>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</si>
  <si>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</si>
  <si>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</si>
  <si>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</si>
  <si>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</si>
  <si>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</si>
  <si>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</si>
  <si>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</si>
  <si>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</si>
  <si>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</si>
  <si>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</si>
  <si>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</si>
  <si>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</si>
  <si>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</si>
  <si>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</si>
  <si>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</si>
  <si>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</si>
  <si>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</si>
  <si>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</si>
  <si>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</si>
  <si>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</si>
  <si>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</si>
  <si>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</si>
  <si>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</si>
  <si>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</si>
  <si>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</si>
  <si>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</si>
  <si>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</si>
  <si>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</si>
  <si>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</si>
  <si>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</si>
  <si>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</si>
  <si>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</si>
  <si>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</si>
  <si>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</si>
  <si>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</si>
  <si>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</si>
  <si>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</si>
  <si>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</si>
  <si>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</si>
  <si>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</si>
  <si>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</si>
  <si>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</si>
  <si>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</si>
  <si>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</si>
  <si>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</si>
  <si>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</si>
  <si>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</si>
  <si>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</si>
  <si>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</si>
  <si>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</si>
  <si>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</si>
  <si>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</si>
  <si>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</si>
  <si>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</si>
  <si>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</si>
  <si>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</si>
  <si>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</si>
  <si>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</si>
  <si>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</si>
  <si>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</si>
  <si>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</si>
  <si>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</si>
  <si>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</si>
  <si>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</si>
  <si>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</si>
  <si>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</si>
  <si>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</si>
  <si>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</si>
  <si>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</si>
  <si>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</si>
  <si>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</si>
  <si>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</si>
  <si>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</si>
  <si>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Investments in associates</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</si>
  <si>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</si>
  <si>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</si>
  <si>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</si>
  <si>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</si>
  <si>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</si>
  <si>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</si>
  <si>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</si>
  <si>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</si>
  <si>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</si>
  <si>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</si>
  <si>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</si>
  <si>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</si>
  <si>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</si>
  <si>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</si>
  <si>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</si>
  <si>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</si>
  <si>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</si>
  <si>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</si>
  <si>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</si>
  <si>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</si>
  <si>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</si>
  <si>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</si>
  <si>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</si>
  <si>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Debt and equity securities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</si>
  <si>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</si>
  <si>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</si>
  <si>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</si>
  <si>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</si>
  <si>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</si>
  <si>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</si>
  <si>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</si>
  <si>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</si>
  <si>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</si>
  <si>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</si>
  <si>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</si>
  <si>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</si>
  <si>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</si>
  <si>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</si>
  <si>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</si>
  <si>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</si>
  <si>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</si>
  <si>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</si>
  <si>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</si>
  <si>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</si>
  <si>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</si>
  <si>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</si>
  <si>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</si>
  <si>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</si>
  <si>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</si>
  <si>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</si>
  <si>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</si>
  <si>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</si>
  <si>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</si>
  <si>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</si>
  <si>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</si>
  <si>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</si>
  <si>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</si>
  <si>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</si>
  <si>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</si>
  <si>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</si>
  <si>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</si>
  <si>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</si>
  <si>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</si>
  <si>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</si>
  <si>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</si>
  <si>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</si>
  <si>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</si>
  <si>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</si>
  <si>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</si>
  <si>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</si>
  <si>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</si>
  <si>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</si>
  <si>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</si>
  <si>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</si>
  <si>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</si>
  <si>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</si>
  <si>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</si>
  <si>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Logistics costs</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</si>
  <si>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</si>
  <si>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</si>
  <si>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</si>
  <si>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</si>
  <si>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</si>
  <si>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</si>
  <si>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</si>
  <si>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</si>
  <si>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</si>
  <si>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</si>
  <si>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</si>
  <si>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</si>
  <si>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</si>
  <si>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</si>
  <si>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</si>
  <si>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Commissions paid for agency service regarding sale of insurance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</si>
  <si>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</si>
  <si>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</si>
  <si>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</si>
  <si>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</si>
  <si>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</si>
  <si>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</si>
  <si>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</si>
  <si>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</si>
  <si>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</si>
  <si>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Number of Financial Centres (CFs)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</si>
  <si>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</si>
  <si>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</si>
  <si>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</si>
  <si>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</si>
  <si>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</si>
  <si>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</si>
  <si>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</si>
  <si>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</si>
  <si>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</si>
  <si>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</si>
  <si>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</si>
  <si>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</si>
  <si>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</si>
  <si>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</si>
  <si>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</si>
  <si>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</si>
  <si>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</si>
  <si>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</si>
  <si>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</si>
  <si>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</si>
  <si>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</si>
  <si>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</si>
  <si>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</si>
  <si>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</si>
  <si>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</si>
  <si>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</si>
  <si>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</si>
  <si>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</si>
  <si>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</si>
  <si>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</si>
  <si>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</si>
  <si>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</si>
  <si>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</si>
  <si>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</si>
  <si>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</si>
  <si>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</si>
  <si>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</si>
  <si>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</si>
  <si>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</si>
  <si>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</si>
  <si>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</si>
  <si>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</si>
  <si>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</si>
  <si>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</si>
  <si>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</si>
  <si>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</si>
  <si>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</si>
  <si>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</si>
  <si>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 xml:space="preserve">Segment of SMEs with annual sales between PLN 3 and 30 million </t>
  </si>
  <si>
    <t>K3</t>
  </si>
  <si>
    <t>Segment of corporations with annual sales between PLN 30 million and PLN  500 million (until Q1/10 it was 1 billion)</t>
  </si>
  <si>
    <t>K2</t>
  </si>
  <si>
    <t>Segment of the largest corporations with annual sales over PLN 500 million (until Q1/10 it was 1 billion) and non-banking financial institutions</t>
  </si>
  <si>
    <t>K1</t>
  </si>
  <si>
    <t>Number of Corporate Offices</t>
  </si>
  <si>
    <t>29*</t>
  </si>
  <si>
    <t>Number of Corporate Branches</t>
  </si>
  <si>
    <t>Corporate Customers' Deposits</t>
  </si>
  <si>
    <t>Loans to Corporate Customers</t>
  </si>
  <si>
    <t xml:space="preserve">There was different segmentation of customers before BRE activation </t>
  </si>
  <si>
    <t>Number of Corporate Customers</t>
  </si>
  <si>
    <t>*The Corporates and Institutions is a sub-segment of the Corporates and Financial Markets segment. 
The segment was created in Q1 2007 by merger of two business lines: Corporate Banking and Investment Banking.</t>
  </si>
  <si>
    <t>Corporate and Investment Banking (formerly Corporates &amp; Institutions)*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</si>
  <si>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</si>
  <si>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</si>
  <si>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</si>
  <si>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</si>
  <si>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</si>
  <si>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</si>
  <si>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</si>
  <si>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</si>
  <si>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</si>
  <si>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</si>
  <si>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</si>
  <si>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</si>
  <si>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</si>
  <si>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</si>
  <si>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</si>
  <si>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</si>
  <si>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</si>
  <si>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</si>
  <si>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</si>
  <si>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</si>
  <si>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</si>
  <si>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</si>
  <si>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</si>
  <si>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</si>
  <si>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</si>
  <si>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</si>
  <si>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</si>
  <si>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</si>
  <si>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</si>
  <si>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</si>
  <si>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</si>
  <si>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</si>
  <si>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</si>
  <si>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</si>
  <si>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</si>
  <si>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</si>
  <si>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</si>
  <si>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</si>
  <si>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</si>
  <si>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</si>
  <si>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</si>
  <si>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</si>
  <si>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</si>
  <si>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</si>
  <si>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</si>
  <si>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</si>
  <si>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</si>
  <si>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</si>
  <si>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</si>
  <si>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</si>
  <si>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</si>
  <si>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</si>
  <si>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</si>
  <si>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</si>
  <si>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</si>
  <si>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</si>
  <si>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</si>
  <si>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</si>
  <si>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</si>
  <si>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</si>
  <si>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</si>
  <si>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</si>
  <si>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</si>
  <si>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</si>
  <si>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</si>
  <si>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</si>
  <si>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</si>
  <si>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</si>
  <si>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</si>
  <si>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</si>
  <si>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</si>
  <si>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</si>
  <si>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</si>
  <si>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</si>
  <si>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</si>
  <si>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</si>
  <si>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</si>
  <si>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</si>
  <si>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</si>
  <si>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</si>
  <si>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</si>
  <si>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</si>
  <si>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</si>
  <si>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</si>
  <si>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</si>
  <si>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</si>
  <si>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</si>
  <si>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</si>
  <si>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</si>
  <si>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</si>
  <si>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</si>
  <si>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</si>
  <si>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</si>
  <si>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</si>
  <si>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</si>
  <si>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</si>
  <si>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</si>
  <si>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</si>
  <si>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</si>
  <si>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</si>
  <si>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</si>
  <si>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</si>
  <si>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</si>
  <si>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</si>
  <si>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</si>
  <si>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</si>
  <si>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</si>
  <si>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</si>
  <si>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</si>
  <si>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</si>
  <si>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</si>
  <si>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</si>
  <si>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</si>
  <si>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</si>
  <si>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</si>
  <si>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</si>
  <si>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</si>
  <si>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</si>
  <si>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</si>
  <si>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</si>
  <si>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</si>
  <si>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</si>
  <si>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</si>
  <si>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</si>
  <si>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</si>
  <si>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</si>
  <si>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</si>
  <si>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</si>
  <si>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</si>
  <si>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</si>
  <si>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</si>
  <si>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</si>
  <si>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</si>
  <si>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</si>
  <si>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</si>
  <si>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</si>
  <si>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</si>
  <si>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</si>
  <si>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</si>
  <si>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</si>
  <si>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</si>
  <si>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</si>
  <si>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</si>
  <si>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</si>
  <si>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</si>
  <si>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</si>
  <si>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</si>
  <si>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</si>
  <si>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</si>
  <si>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</si>
  <si>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</si>
  <si>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</si>
  <si>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</si>
  <si>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</si>
  <si>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</si>
  <si>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</si>
  <si>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</si>
  <si>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</si>
  <si>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</si>
  <si>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</si>
  <si>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</si>
  <si>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</si>
  <si>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</si>
  <si>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</si>
  <si>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</si>
  <si>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</si>
  <si>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</si>
  <si>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</si>
  <si>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</si>
  <si>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</si>
  <si>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</si>
  <si>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</si>
  <si>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</si>
  <si>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</si>
  <si>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</si>
  <si>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</si>
  <si>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</si>
  <si>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</si>
  <si>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</si>
  <si>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</si>
  <si>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</si>
  <si>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</si>
  <si>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</si>
  <si>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</si>
  <si>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</si>
  <si>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</si>
  <si>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</si>
  <si>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</si>
  <si>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</si>
  <si>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</si>
  <si>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</si>
  <si>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</si>
  <si>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</si>
  <si>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</si>
  <si>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</si>
  <si>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</si>
  <si>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</si>
  <si>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</si>
  <si>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</si>
  <si>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</si>
  <si>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</si>
  <si>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</si>
  <si>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</si>
  <si>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</si>
  <si>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</si>
  <si>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</si>
  <si>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</si>
  <si>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</si>
  <si>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</si>
  <si>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</si>
  <si>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</si>
  <si>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</si>
  <si>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</si>
  <si>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</si>
  <si>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</si>
  <si>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</si>
  <si>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</si>
  <si>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</si>
  <si>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</si>
  <si>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</si>
  <si>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</si>
  <si>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</si>
  <si>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</si>
  <si>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</si>
  <si>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</si>
  <si>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</si>
  <si>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</si>
  <si>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</si>
  <si>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</si>
  <si>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</si>
  <si>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</si>
  <si>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</si>
  <si>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</si>
  <si>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</si>
  <si>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</si>
  <si>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</si>
  <si>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</si>
  <si>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</si>
  <si>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</si>
  <si>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</si>
  <si>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</si>
  <si>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</si>
  <si>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</si>
  <si>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</si>
  <si>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</si>
  <si>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</si>
  <si>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</si>
  <si>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</si>
  <si>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</si>
  <si>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</si>
  <si>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</si>
  <si>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</si>
  <si>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</si>
  <si>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</si>
  <si>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</si>
  <si>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</si>
  <si>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</si>
  <si>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</si>
  <si>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</si>
  <si>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</si>
  <si>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</si>
  <si>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</si>
  <si>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</si>
  <si>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</si>
  <si>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</si>
  <si>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</si>
  <si>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</si>
  <si>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</si>
  <si>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</si>
  <si>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</si>
  <si>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</si>
  <si>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</si>
  <si>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</si>
  <si>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</si>
  <si>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</si>
  <si>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</si>
  <si>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</si>
  <si>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</si>
  <si>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</si>
  <si>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</si>
  <si>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</si>
  <si>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</si>
  <si>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</si>
  <si>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</si>
  <si>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</si>
  <si>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</si>
  <si>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</si>
  <si>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</si>
  <si>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</si>
  <si>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</si>
  <si>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</si>
  <si>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</si>
  <si>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</si>
  <si>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</si>
  <si>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</si>
  <si>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</si>
  <si>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</si>
  <si>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</si>
  <si>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</si>
  <si>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</si>
  <si>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</si>
  <si>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</si>
  <si>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</si>
  <si>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</si>
  <si>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</si>
  <si>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</si>
  <si>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</si>
  <si>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</si>
  <si>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</si>
  <si>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</si>
  <si>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</si>
  <si>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</si>
  <si>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</si>
  <si>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</si>
  <si>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</si>
  <si>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</si>
  <si>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</si>
  <si>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</si>
  <si>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</si>
  <si>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</si>
  <si>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</si>
  <si>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</si>
  <si>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</si>
  <si>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</si>
  <si>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</si>
  <si>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</si>
  <si>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</si>
  <si>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</si>
  <si>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</si>
  <si>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</si>
  <si>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</si>
  <si>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</si>
  <si>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</si>
  <si>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</si>
  <si>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</si>
  <si>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</si>
  <si>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</si>
  <si>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</si>
  <si>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</si>
  <si>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</si>
  <si>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</si>
  <si>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</si>
  <si>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</si>
  <si>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</si>
  <si>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</si>
  <si>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</si>
  <si>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</si>
  <si>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</si>
  <si>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</si>
  <si>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</si>
  <si>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</si>
  <si>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</si>
  <si>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</si>
  <si>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</si>
  <si>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</si>
  <si>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</si>
  <si>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</si>
  <si>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</si>
  <si>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</si>
  <si>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</si>
  <si>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</si>
  <si>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</si>
  <si>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</si>
  <si>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</si>
  <si>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</si>
  <si>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</si>
  <si>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</si>
  <si>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</si>
  <si>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</si>
  <si>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</si>
  <si>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</si>
  <si>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</si>
  <si>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Papiery dłużne</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</si>
  <si>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</si>
  <si>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</si>
  <si>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</si>
  <si>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</si>
  <si>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</si>
  <si>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</si>
  <si>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</si>
  <si>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</si>
  <si>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</si>
  <si>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</si>
  <si>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</si>
  <si>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</si>
  <si>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</si>
  <si>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</si>
  <si>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</si>
  <si>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</si>
  <si>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Inwestycyjne papiery wartościowe oraz aktywa zastawione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</si>
  <si>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</si>
  <si>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</si>
  <si>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</si>
  <si>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</si>
  <si>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</si>
  <si>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</si>
  <si>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</si>
  <si>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</si>
  <si>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</si>
  <si>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</si>
  <si>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</si>
  <si>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</si>
  <si>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</si>
  <si>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</si>
  <si>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</si>
  <si>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</si>
  <si>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</si>
  <si>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</si>
  <si>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</si>
  <si>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</si>
  <si>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</si>
  <si>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</si>
  <si>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</si>
  <si>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</si>
  <si>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</si>
  <si>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Dłużne i kapitałowe papiery wartościowe</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</si>
  <si>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</si>
  <si>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</si>
  <si>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</si>
  <si>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</si>
  <si>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</si>
  <si>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</si>
  <si>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</si>
  <si>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</si>
  <si>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</si>
  <si>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</si>
  <si>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</si>
  <si>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</si>
  <si>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</si>
  <si>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</si>
  <si>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</si>
  <si>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</si>
  <si>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</si>
  <si>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</si>
  <si>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</si>
  <si>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</si>
  <si>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</si>
  <si>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</si>
  <si>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</si>
  <si>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</si>
  <si>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</si>
  <si>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</si>
  <si>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</si>
  <si>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</si>
  <si>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</si>
  <si>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</si>
  <si>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</si>
  <si>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</si>
  <si>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</si>
  <si>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</si>
  <si>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</si>
  <si>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</si>
  <si>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</si>
  <si>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</si>
  <si>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</si>
  <si>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</si>
  <si>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</si>
  <si>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</si>
  <si>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</si>
  <si>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</si>
  <si>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</si>
  <si>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</si>
  <si>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</si>
  <si>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</si>
  <si>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</si>
  <si>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</si>
  <si>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</si>
  <si>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</si>
  <si>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</si>
  <si>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</si>
  <si>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</si>
  <si>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</si>
  <si>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</si>
  <si>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</si>
  <si>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</si>
  <si>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</si>
  <si>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</si>
  <si>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</si>
  <si>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</si>
  <si>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</si>
  <si>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</si>
  <si>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</si>
  <si>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</si>
  <si>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</si>
  <si>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</si>
  <si>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</si>
  <si>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</si>
  <si>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</si>
  <si>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</si>
  <si>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</si>
  <si>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</si>
  <si>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</si>
  <si>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</si>
  <si>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</si>
  <si>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</si>
  <si>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</si>
  <si>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</si>
  <si>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</si>
  <si>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</si>
  <si>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</si>
  <si>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</si>
  <si>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</si>
  <si>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</si>
  <si>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</si>
  <si>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</si>
  <si>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</si>
  <si>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</si>
  <si>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</si>
  <si>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</si>
  <si>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</si>
  <si>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</si>
  <si>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</si>
  <si>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</si>
  <si>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</si>
  <si>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</si>
  <si>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</si>
  <si>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</si>
  <si>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</si>
  <si>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</si>
  <si>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</si>
  <si>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</si>
  <si>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</si>
  <si>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</si>
  <si>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</si>
  <si>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</si>
  <si>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</si>
  <si>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</si>
  <si>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</si>
  <si>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</si>
  <si>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</si>
  <si>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</si>
  <si>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</si>
  <si>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</si>
  <si>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</si>
  <si>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</si>
  <si>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</si>
  <si>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</si>
  <si>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</si>
  <si>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</si>
  <si>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</si>
  <si>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</si>
  <si>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</si>
  <si>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</si>
  <si>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</si>
  <si>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</si>
  <si>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</si>
  <si>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</si>
  <si>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</si>
  <si>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</si>
  <si>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</si>
  <si>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</si>
  <si>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</si>
  <si>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</si>
  <si>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</si>
  <si>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</si>
  <si>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</si>
  <si>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</si>
  <si>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</si>
  <si>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</si>
  <si>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</si>
  <si>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</si>
  <si>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</si>
  <si>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</si>
  <si>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</si>
  <si>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</si>
  <si>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</si>
  <si>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</si>
  <si>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</si>
  <si>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</si>
  <si>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</si>
  <si>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</si>
  <si>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</si>
  <si>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</si>
  <si>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</si>
  <si>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</si>
  <si>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</si>
  <si>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</si>
  <si>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</si>
  <si>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</si>
  <si>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</si>
  <si>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</si>
  <si>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</si>
  <si>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</si>
  <si>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</si>
  <si>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Utrata wartości kapitałowych papierów wartościowych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</si>
  <si>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</si>
  <si>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</si>
  <si>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</si>
  <si>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Przychody z tytułu sprzedaży lub likwidacji środków trwałych, wartości 
niematerialnych oraz aktywów do zbycia</t>
  </si>
  <si>
    <t>Przychody z  tytułu odzyskanych należności przedawnionych, umorzonych 
i nieściągalnych</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</si>
  <si>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</si>
  <si>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</si>
  <si>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</si>
  <si>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</si>
  <si>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</si>
  <si>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</si>
  <si>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</si>
  <si>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</si>
  <si>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</si>
  <si>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</si>
  <si>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</si>
  <si>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</si>
  <si>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</si>
  <si>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logistyki</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</si>
  <si>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</si>
  <si>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</si>
  <si>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</si>
  <si>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</si>
  <si>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</si>
  <si>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</si>
  <si>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</si>
  <si>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</si>
  <si>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</si>
  <si>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</si>
  <si>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</si>
  <si>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</si>
  <si>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</si>
  <si>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</si>
  <si>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</si>
  <si>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</si>
  <si>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</si>
  <si>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tworzenia odpisów z tytułu utraty wartości rzeczowych aktywów trwałych 
oraz wartości niematerialnych</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</si>
  <si>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</si>
  <si>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</si>
  <si>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</si>
  <si>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</si>
  <si>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</si>
  <si>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</si>
  <si>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</si>
  <si>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</si>
  <si>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</si>
  <si>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</si>
  <si>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</si>
  <si>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</si>
  <si>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</si>
  <si>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</si>
  <si>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</si>
  <si>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</si>
  <si>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</si>
  <si>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</si>
  <si>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</si>
  <si>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</si>
  <si>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</si>
  <si>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</si>
  <si>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</si>
  <si>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</si>
  <si>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</si>
  <si>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</si>
  <si>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</si>
  <si>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</si>
  <si>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</si>
  <si>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</si>
  <si>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</si>
  <si>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</si>
  <si>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</si>
  <si>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</si>
  <si>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</si>
  <si>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</si>
  <si>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</si>
  <si>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Poniesione, ale nie zidentyfikowane straty</t>
  </si>
  <si>
    <t>Zaangażowanie bilansowe brutto</t>
  </si>
  <si>
    <t>Rezerwy na utratę wartości ekspozycji analizowanych portfelowo</t>
  </si>
  <si>
    <t>Zaangażowanie bilansowe netto</t>
  </si>
  <si>
    <t>Należności, które utraciły wartość</t>
  </si>
  <si>
    <t>Rezerwy na utratę wartości ekspozycji analizowanych indywidualnie</t>
  </si>
  <si>
    <t>Wskaźnik NPL</t>
  </si>
  <si>
    <t>Poziom pokrycia rezerwami</t>
  </si>
  <si>
    <t>Poziom pokrycia rezerwami zawierający rezerwy IBNR</t>
  </si>
  <si>
    <t>Należności, które utraciły wartość - Bankowość Detaliczna</t>
  </si>
  <si>
    <t>Wskaźnik NPL - Bankowość Detaliczna</t>
  </si>
  <si>
    <t>Poziom pokrycia rezerwami - Bankowość Detaliczna</t>
  </si>
  <si>
    <t>Należności, które utraciły wartość - Bankowość Korporacyjna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</si>
  <si>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</si>
  <si>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</si>
  <si>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</si>
  <si>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</si>
  <si>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</si>
  <si>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</si>
  <si>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</si>
  <si>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</si>
  <si>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</si>
  <si>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</si>
  <si>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</si>
  <si>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</si>
  <si>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</si>
  <si>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</si>
  <si>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</si>
  <si>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</si>
  <si>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</si>
  <si>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</si>
  <si>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</si>
  <si>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</si>
  <si>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</si>
  <si>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</si>
  <si>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</si>
  <si>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</si>
  <si>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</si>
  <si>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</si>
  <si>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</si>
  <si>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</si>
  <si>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</si>
  <si>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</si>
  <si>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</si>
  <si>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</si>
  <si>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</si>
  <si>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</si>
  <si>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</si>
  <si>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</si>
  <si>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</si>
  <si>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</si>
  <si>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</si>
  <si>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</si>
  <si>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</si>
  <si>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</si>
  <si>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</si>
  <si>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</si>
  <si>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</si>
  <si>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</si>
  <si>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</si>
  <si>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</si>
  <si>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</si>
  <si>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</si>
  <si>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</si>
  <si>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</si>
  <si>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</si>
  <si>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</si>
  <si>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</si>
  <si>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</si>
  <si>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</si>
  <si>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</si>
  <si>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</si>
  <si>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</si>
  <si>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</si>
  <si>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</si>
  <si>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</si>
  <si>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</si>
  <si>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</si>
  <si>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</si>
  <si>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</si>
  <si>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</si>
  <si>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</si>
  <si>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</si>
  <si>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</si>
  <si>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</si>
  <si>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</si>
  <si>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</si>
  <si>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</si>
  <si>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</si>
  <si>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</si>
  <si>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</si>
  <si>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</si>
  <si>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</si>
  <si>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</si>
  <si>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</si>
  <si>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</si>
  <si>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</si>
  <si>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</si>
  <si>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</si>
  <si>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</si>
  <si>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</si>
  <si>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</si>
  <si>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</si>
  <si>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</si>
  <si>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</si>
  <si>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</si>
  <si>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</si>
  <si>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</si>
  <si>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</si>
  <si>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</si>
  <si>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</si>
  <si>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</si>
  <si>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</si>
  <si>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</si>
  <si>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</si>
  <si>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</si>
  <si>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</si>
  <si>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</si>
  <si>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</si>
  <si>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</si>
  <si>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</si>
  <si>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</si>
  <si>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</si>
  <si>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</si>
  <si>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</si>
  <si>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</si>
  <si>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</si>
  <si>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</si>
  <si>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</si>
  <si>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</si>
  <si>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</si>
  <si>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</si>
  <si>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</si>
  <si>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</si>
  <si>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</si>
  <si>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</si>
  <si>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</si>
  <si>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</si>
  <si>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</si>
  <si>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</si>
  <si>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</si>
  <si>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</si>
  <si>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</si>
  <si>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</si>
  <si>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</si>
  <si>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</si>
  <si>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</si>
  <si>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</si>
  <si>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</si>
  <si>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</si>
  <si>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</si>
  <si>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</si>
  <si>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</si>
  <si>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</si>
  <si>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</si>
  <si>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</si>
  <si>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</si>
  <si>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</si>
  <si>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</si>
  <si>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</si>
  <si>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</si>
  <si>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</si>
  <si>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</si>
  <si>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</si>
  <si>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</si>
  <si>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</si>
  <si>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</si>
  <si>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</si>
  <si>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</si>
  <si>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</si>
  <si>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CF (Centrum Finansowe)</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</si>
  <si>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</si>
  <si>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</si>
  <si>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</si>
  <si>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</si>
  <si>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</si>
  <si>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</si>
  <si>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</si>
  <si>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</si>
  <si>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</si>
  <si>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</si>
  <si>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</si>
  <si>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</si>
  <si>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</si>
  <si>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</si>
  <si>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Obszar: Bankowość Korporacyjna i Inwestycyjna (poprzednio Klienci Korporacyjni i Instytucje)</t>
  </si>
  <si>
    <t>Obszar funkcjonuje w ramach Pionu Korporacje i Rynki Finansowe, 
który został utworzony w I kw. 2007 r. poprzez połączenie dwóch dotychczasowych pionów Bankowości Korporacyjnej i Bankowości Inwestycyjnej</t>
  </si>
  <si>
    <t>Wartość kredytów dla klientów korporacyjnych</t>
  </si>
  <si>
    <t>Wartość depozytów klientów korporacyjnych</t>
  </si>
  <si>
    <t>Liczba Oddziałów Korporacyjnych</t>
  </si>
  <si>
    <t>Liczba Biur Korporacyjnych</t>
  </si>
  <si>
    <t>segment największych korporacji o rocznych obrotach powyższej 1mld zł oraz niebankowe instytucje finansowe</t>
  </si>
  <si>
    <t>korporacje o rocznych obrotach od 30 mln zł do 1 mld zł</t>
  </si>
  <si>
    <t>segment MSP, tj. firmy o rocznych obrotach od 3 mln zł do 30 mln zł</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</si>
  <si>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</si>
  <si>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</si>
  <si>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</si>
  <si>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</si>
  <si>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</si>
  <si>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</si>
  <si>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</si>
  <si>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</si>
  <si>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</si>
  <si>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</si>
  <si>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</si>
  <si>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</si>
  <si>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</si>
  <si>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</si>
  <si>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</si>
  <si>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</si>
  <si>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</si>
  <si>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</si>
  <si>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</si>
  <si>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</si>
  <si>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</si>
  <si>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</si>
  <si>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</si>
  <si>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</si>
  <si>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</si>
  <si>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</si>
  <si>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</si>
  <si>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</si>
  <si>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</si>
  <si>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</si>
  <si>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</si>
  <si>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</si>
  <si>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</si>
  <si>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</si>
  <si>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</si>
  <si>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</si>
  <si>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</si>
  <si>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</si>
  <si>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</si>
  <si>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</si>
  <si>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</si>
  <si>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</si>
  <si>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</si>
  <si>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</si>
  <si>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</si>
  <si>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</si>
  <si>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</si>
  <si>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</si>
  <si>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</si>
  <si>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</si>
  <si>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</si>
  <si>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</si>
  <si>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</si>
  <si>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</si>
  <si>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</si>
  <si>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</si>
  <si>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</si>
  <si>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</si>
  <si>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</si>
  <si>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</si>
  <si>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</si>
  <si>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</si>
  <si>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</si>
  <si>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</si>
  <si>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</si>
  <si>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</si>
  <si>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</si>
  <si>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</si>
  <si>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</si>
  <si>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</si>
  <si>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</si>
  <si>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</si>
  <si>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</si>
  <si>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</si>
  <si>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</si>
  <si>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</si>
  <si>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</si>
  <si>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</si>
  <si>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</si>
  <si>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</si>
  <si>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</si>
  <si>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</si>
  <si>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</si>
  <si>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</si>
  <si>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</si>
  <si>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</si>
  <si>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</si>
  <si>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</si>
  <si>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</si>
  <si>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</si>
  <si>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</si>
  <si>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</si>
  <si>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</si>
  <si>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</si>
  <si>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</si>
  <si>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</si>
  <si>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</si>
  <si>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</si>
  <si>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</si>
  <si>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</si>
  <si>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</si>
  <si>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</si>
  <si>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</si>
  <si>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</si>
  <si>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</si>
  <si>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</si>
  <si>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</si>
  <si>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</si>
  <si>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</si>
  <si>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</si>
  <si>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</si>
  <si>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</si>
  <si>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</si>
  <si>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</si>
  <si>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</si>
  <si>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</si>
  <si>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</si>
  <si>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</si>
  <si>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</si>
  <si>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</si>
  <si>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</si>
  <si>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</si>
  <si>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</si>
  <si>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</si>
  <si>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</si>
  <si>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</si>
  <si>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</si>
  <si>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</si>
  <si>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</si>
  <si>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</si>
  <si>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</si>
  <si>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</si>
  <si>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</si>
  <si>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</si>
  <si>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</si>
  <si>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</si>
  <si>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</si>
  <si>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 xml:space="preserve">Historyczne dane segmentowe za 2012 rok skorygowane w związku z przeniesieniem BRE Banku Hipotecznego (BBH) z segmentu Korporacje i Rynki Finansowe do Bankowości Detalicznej od 1 stycznie 2013 rok </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</si>
  <si>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</si>
  <si>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</si>
  <si>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</si>
  <si>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</si>
  <si>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</si>
  <si>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</si>
  <si>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</si>
  <si>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</si>
  <si>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</si>
  <si>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</si>
  <si>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</si>
  <si>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</si>
  <si>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</si>
  <si>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I kw.  2016</t>
  </si>
  <si>
    <t>Q1 2016</t>
  </si>
  <si>
    <t>Taxes on bank balance sheet items</t>
  </si>
  <si>
    <t>31.03.2016</t>
  </si>
  <si>
    <t>Podatki od pozycji bilansowych Grupy</t>
  </si>
  <si>
    <t>2016</t>
  </si>
  <si>
    <t>4,0% #9</t>
  </si>
  <si>
    <t>8,2% #4</t>
  </si>
  <si>
    <t>13,5% #2</t>
  </si>
  <si>
    <t>11,0% #4</t>
  </si>
  <si>
    <t>7,6% #7</t>
  </si>
  <si>
    <t>II kw.  2016</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</si>
  <si>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</si>
  <si>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</si>
  <si>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</si>
  <si>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</si>
  <si>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</si>
  <si>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</si>
  <si>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</si>
  <si>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</si>
  <si>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</si>
  <si>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</si>
  <si>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</si>
  <si>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</si>
  <si>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</si>
  <si>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</si>
  <si>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</si>
  <si>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</si>
  <si>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</si>
  <si>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</si>
  <si>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</si>
  <si>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</si>
  <si>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</si>
  <si>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</si>
  <si>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</si>
  <si>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</si>
  <si>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</si>
  <si>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</si>
  <si>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</si>
  <si>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</si>
  <si>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</si>
  <si>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III kw.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</si>
  <si>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</si>
  <si>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</si>
  <si>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</si>
  <si>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</si>
  <si>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</si>
  <si>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</si>
  <si>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</si>
  <si>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</si>
  <si>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</si>
  <si>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</si>
  <si>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</si>
  <si>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</si>
  <si>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</si>
  <si>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</si>
  <si>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 until 20.05.2016 (the date of completion of the division and integration of these subsidiaries)</t>
  </si>
  <si>
    <t>7,5% #8</t>
  </si>
  <si>
    <t>10,1% #4</t>
  </si>
  <si>
    <t>10,9% #3</t>
  </si>
  <si>
    <t>9,3% #3</t>
  </si>
  <si>
    <t>4,4% #7</t>
  </si>
  <si>
    <t>IV kw.  2016</t>
  </si>
  <si>
    <t>Q4 2016</t>
  </si>
  <si>
    <t>31.12.2016</t>
  </si>
  <si>
    <t>ROA netto (YtD)</t>
  </si>
  <si>
    <t>ROA net (YtD)</t>
  </si>
  <si>
    <t>9,0% #4</t>
  </si>
  <si>
    <t>12,3% #3</t>
  </si>
  <si>
    <t>10,0% #3</t>
  </si>
  <si>
    <t>5,1% #9</t>
  </si>
  <si>
    <t>trading volume (cumulative)</t>
  </si>
  <si>
    <t>obroty poszczególnymi instrumentami (narastająco)</t>
  </si>
  <si>
    <t>mFinanse S.A. (p. Aspiro S.A.)</t>
  </si>
  <si>
    <t>Dom Maklerski mBanku S.A. *</t>
  </si>
  <si>
    <t>mWealth Management S.A. *</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</si>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</sst>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000\);&quot;-&quot;"/>
    <numFmt numFmtId="171" formatCode="#,##0.00000;\(#,##0.00000\);&quot;-&quot;"/>
    <numFmt numFmtId="172" formatCode="0.0000"/>
    <numFmt numFmtId="173" formatCode="#,##0.0"/>
    <numFmt numFmtId="174" formatCode="#,##0.000"/>
    <numFmt numFmtId="175" formatCode="#,##0.0;\(#,##0.0\);&quot;-&quot;"/>
    <numFmt numFmtId="176" formatCode="0.000%"/>
  </numFmts>
  <fonts count="98">
    <font>
      <sz val="10"/>
      <name val="Arial"/>
      <charset val="238"/>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Trebuchet MS"/>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8"/>
      <color indexed="14"/>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9"/>
      <color rgb="FFFF0000"/>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name val="Tahom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sz val="9"/>
      <color rgb="FF00B050"/>
      <name val="Verdana"/>
      <family val="2"/>
      <charset val="238"/>
    </font>
    <font>
      <b/>
      <sz val="10"/>
      <name val="Arial"/>
      <family val="2"/>
      <charset val="238"/>
    </font>
  </fonts>
  <fills count="21">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rgb="FF92D05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A4C60C"/>
        <bgColor indexed="64"/>
      </patternFill>
    </fill>
  </fills>
  <borders count="305">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right style="medium">
        <color theme="0"/>
      </right>
      <top style="medium">
        <color theme="0"/>
      </top>
      <bottom style="medium">
        <color theme="0"/>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right/>
      <top/>
      <bottom style="medium">
        <color theme="0"/>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787B7C"/>
      </left>
      <right/>
      <top/>
      <bottom style="medium">
        <color theme="0"/>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ck">
        <color theme="0"/>
      </left>
      <right style="thick">
        <color theme="0"/>
      </right>
      <top style="dotted">
        <color rgb="FF787B7C"/>
      </top>
      <bottom style="thin">
        <color rgb="FFFFFFFF"/>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theme="0"/>
      </left>
      <right style="medium">
        <color theme="0"/>
      </right>
      <top style="medium">
        <color theme="0"/>
      </top>
      <bottom style="dotted">
        <color theme="1" tint="0.34998626667073579"/>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medium">
        <color rgb="FFFFFFFF"/>
      </right>
      <top style="thin">
        <color rgb="FFFFFFFF"/>
      </top>
      <bottom style="dotted">
        <color theme="1" tint="0.34998626667073579"/>
      </bottom>
      <diagonal/>
    </border>
    <border>
      <left style="medium">
        <color rgb="FFFFFFFF"/>
      </left>
      <right style="medium">
        <color rgb="FFFFFFFF"/>
      </right>
      <top style="dotted">
        <color theme="1" tint="0.34998626667073579"/>
      </top>
      <bottom style="thin">
        <color rgb="FFFFFFFF"/>
      </bottom>
      <diagonal/>
    </border>
    <border>
      <left/>
      <right style="thin">
        <color rgb="FF787B7C"/>
      </right>
      <top/>
      <bottom style="dotted">
        <color theme="1" tint="0.34998626667073579"/>
      </bottom>
      <diagonal/>
    </border>
    <border>
      <left style="thin">
        <color rgb="FF787B7C"/>
      </left>
      <right style="thin">
        <color rgb="FF787B7C"/>
      </right>
      <top/>
      <bottom style="dotted">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dotted">
        <color theme="1" tint="0.34998626667073579"/>
      </bottom>
      <diagonal/>
    </border>
    <border>
      <left style="thin">
        <color rgb="FF787B7C"/>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1" tint="0.34998626667073579"/>
      </bottom>
      <diagonal/>
    </border>
    <border>
      <left style="thin">
        <color rgb="FF787B7C"/>
      </left>
      <right style="thin">
        <color rgb="FF787B7C"/>
      </right>
      <top style="dotted">
        <color theme="1" tint="0.34998626667073579"/>
      </top>
      <bottom style="thin">
        <color theme="1" tint="0.34998626667073579"/>
      </bottom>
      <diagonal/>
    </border>
    <border>
      <left style="medium">
        <color theme="0"/>
      </left>
      <right style="medium">
        <color theme="0"/>
      </right>
      <top/>
      <bottom/>
      <diagonal/>
    </border>
    <border>
      <left style="medium">
        <color theme="0"/>
      </left>
      <right style="thin">
        <color rgb="FFFFFFFF"/>
      </right>
      <top style="thin">
        <color rgb="FFFFFFFF"/>
      </top>
      <bottom/>
      <diagonal/>
    </border>
    <border>
      <left/>
      <right style="medium">
        <color rgb="FFFFFFFF"/>
      </right>
      <top/>
      <bottom style="thin">
        <color rgb="FFFFFFFF"/>
      </bottom>
      <diagonal/>
    </border>
    <border>
      <left style="medium">
        <color theme="0"/>
      </left>
      <right style="thin">
        <color rgb="FFFFFFFF"/>
      </right>
      <top/>
      <bottom style="medium">
        <color theme="0"/>
      </bottom>
      <diagonal/>
    </border>
    <border>
      <left/>
      <right style="thin">
        <color rgb="FF787B7C"/>
      </right>
      <top style="thin">
        <color theme="1" tint="0.34998626667073579"/>
      </top>
      <bottom style="dotted">
        <color theme="1" tint="0.34998626667073579"/>
      </bottom>
      <diagonal/>
    </border>
    <border>
      <left style="thin">
        <color rgb="FF787B7C"/>
      </left>
      <right style="thin">
        <color rgb="FF787B7C"/>
      </right>
      <top style="thin">
        <color theme="1" tint="0.34998626667073579"/>
      </top>
      <bottom style="dotted">
        <color theme="1" tint="0.34998626667073579"/>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rgb="FFE4320A"/>
      </left>
      <right/>
      <top style="thin">
        <color rgb="FFE4320A"/>
      </top>
      <bottom style="thin">
        <color rgb="FFE4320A"/>
      </bottom>
      <diagonal/>
    </border>
    <border>
      <left/>
      <right/>
      <top style="thin">
        <color rgb="FFE4320A"/>
      </top>
      <bottom style="thin">
        <color rgb="FFE4320A"/>
      </bottom>
      <diagonal/>
    </border>
    <border>
      <left/>
      <right style="thin">
        <color rgb="FFE4320A"/>
      </right>
      <top style="thin">
        <color rgb="FFE4320A"/>
      </top>
      <bottom style="thin">
        <color rgb="FFE4320A"/>
      </bottom>
      <diagonal/>
    </border>
    <border>
      <left style="thin">
        <color theme="0"/>
      </left>
      <right style="thin">
        <color theme="0"/>
      </right>
      <top/>
      <bottom style="thin">
        <color rgb="FFFFFFFF"/>
      </bottom>
      <diagonal/>
    </border>
    <border>
      <left style="thin">
        <color theme="0"/>
      </left>
      <right style="thin">
        <color theme="0"/>
      </right>
      <top style="thin">
        <color rgb="FFFFFFFF"/>
      </top>
      <bottom style="dotted">
        <color theme="1" tint="0.34998626667073579"/>
      </bottom>
      <diagonal/>
    </border>
    <border>
      <left style="thin">
        <color theme="0"/>
      </left>
      <right style="thin">
        <color theme="0"/>
      </right>
      <top style="dotted">
        <color theme="1" tint="0.34998626667073579"/>
      </top>
      <bottom style="thin">
        <color theme="1" tint="0.34998626667073579"/>
      </bottom>
      <diagonal/>
    </border>
    <border>
      <left style="thin">
        <color theme="0"/>
      </left>
      <right style="thin">
        <color theme="0"/>
      </right>
      <top style="thin">
        <color theme="1" tint="0.34998626667073579"/>
      </top>
      <bottom style="thin">
        <color theme="1" tint="0.34998626667073579"/>
      </bottom>
      <diagonal/>
    </border>
    <border>
      <left style="thin">
        <color theme="0"/>
      </left>
      <right style="thin">
        <color theme="0"/>
      </right>
      <top style="thin">
        <color rgb="FFFFFFFF"/>
      </top>
      <bottom/>
      <diagonal/>
    </border>
    <border>
      <left style="thin">
        <color theme="0"/>
      </left>
      <right style="thin">
        <color theme="0"/>
      </right>
      <top style="thin">
        <color theme="1" tint="0.34998626667073579"/>
      </top>
      <bottom style="dotted">
        <color theme="1" tint="0.34998626667073579"/>
      </bottom>
      <diagonal/>
    </border>
    <border>
      <left style="thin">
        <color theme="0"/>
      </left>
      <right style="thin">
        <color theme="0"/>
      </right>
      <top style="thin">
        <color rgb="FFFFFFFF"/>
      </top>
      <bottom style="thin">
        <color rgb="FFFFFFFF"/>
      </bottom>
      <diagonal/>
    </border>
    <border>
      <left style="thin">
        <color theme="0"/>
      </left>
      <right style="thin">
        <color theme="0"/>
      </right>
      <top style="dotted">
        <color theme="1" tint="0.34998626667073579"/>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FFFFFF"/>
      </left>
      <right style="medium">
        <color rgb="FFC00000"/>
      </right>
      <top style="dotted">
        <color theme="1" tint="0.34998626667073579"/>
      </top>
      <bottom style="thin">
        <color theme="1" tint="0.34998626667073579"/>
      </bottom>
      <diagonal/>
    </border>
    <border>
      <left style="thin">
        <color rgb="FFE41E0A"/>
      </left>
      <right/>
      <top/>
      <bottom/>
      <diagonal/>
    </border>
    <border>
      <left/>
      <right style="thin">
        <color rgb="FFE4320A"/>
      </right>
      <top/>
      <bottom/>
      <diagonal/>
    </border>
    <border>
      <left style="medium">
        <color rgb="FFFFFFFF"/>
      </left>
      <right style="medium">
        <color rgb="FFC00000"/>
      </right>
      <top style="thin">
        <color rgb="FFFFFFFF"/>
      </top>
      <bottom style="thin">
        <color rgb="FFFFFFFF"/>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E41E0A"/>
      </right>
      <top style="medium">
        <color rgb="FFE41E0A"/>
      </top>
      <bottom style="medium">
        <color rgb="FFE41E0A"/>
      </bottom>
      <diagonal/>
    </border>
    <border>
      <left style="medium">
        <color rgb="FFE41E0A"/>
      </left>
      <right/>
      <top style="medium">
        <color rgb="FFE41E0A"/>
      </top>
      <bottom style="medium">
        <color rgb="FFE41E0A"/>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style="thin">
        <color rgb="FFFFFFFF"/>
      </left>
      <right style="thin">
        <color theme="0"/>
      </right>
      <top style="thin">
        <color rgb="FFFFFFFF"/>
      </top>
      <bottom style="dotted">
        <color auto="1"/>
      </bottom>
      <diagonal/>
    </border>
    <border>
      <left style="thin">
        <color rgb="FFFFFFFF"/>
      </left>
      <right style="thin">
        <color rgb="FFFFFFFF"/>
      </right>
      <top style="thin">
        <color rgb="FFFFFFFF"/>
      </top>
      <bottom style="dotted">
        <color auto="1"/>
      </bottom>
      <diagonal/>
    </border>
    <border>
      <left style="medium">
        <color rgb="FFFFFFFF"/>
      </left>
      <right style="thin">
        <color rgb="FFFFFFFF"/>
      </right>
      <top style="thin">
        <color rgb="FFFFFFFF"/>
      </top>
      <bottom style="dotted">
        <color auto="1"/>
      </bottom>
      <diagonal/>
    </border>
    <border>
      <left style="thin">
        <color rgb="FFFFFFFF"/>
      </left>
      <right style="medium">
        <color rgb="FFFFFFFF"/>
      </right>
      <top style="thin">
        <color rgb="FFFFFFFF"/>
      </top>
      <bottom style="dotted">
        <color auto="1"/>
      </bottom>
      <diagonal/>
    </border>
    <border>
      <left/>
      <right style="thin">
        <color rgb="FFFFFFFF"/>
      </right>
      <top style="thin">
        <color rgb="FFFFFFFF"/>
      </top>
      <bottom style="dotted">
        <color auto="1"/>
      </bottom>
      <diagonal/>
    </border>
    <border>
      <left style="thin">
        <color rgb="FFFFFFFF"/>
      </left>
      <right/>
      <top style="thin">
        <color rgb="FFFFFFFF"/>
      </top>
      <bottom style="dotted">
        <color auto="1"/>
      </bottom>
      <diagonal/>
    </border>
    <border>
      <left style="thin">
        <color rgb="FFFFFFFF"/>
      </left>
      <right style="thin">
        <color theme="0"/>
      </right>
      <top style="thin">
        <color theme="1" tint="0.499984740745262"/>
      </top>
      <bottom style="thin">
        <color theme="1" tint="0.34998626667073579"/>
      </bottom>
      <diagonal/>
    </border>
    <border>
      <left style="thin">
        <color theme="0"/>
      </left>
      <right style="thin">
        <color theme="0"/>
      </right>
      <top style="thin">
        <color theme="1" tint="0.499984740745262"/>
      </top>
      <bottom style="thin">
        <color theme="1" tint="0.34998626667073579"/>
      </bottom>
      <diagonal/>
    </border>
    <border>
      <left/>
      <right style="thin">
        <color theme="0"/>
      </right>
      <top style="thin">
        <color theme="1" tint="0.499984740745262"/>
      </top>
      <bottom style="thin">
        <color theme="1" tint="0.34998626667073579"/>
      </bottom>
      <diagonal/>
    </border>
    <border>
      <left style="thin">
        <color rgb="FFFFFFFF"/>
      </left>
      <right style="medium">
        <color rgb="FFC00000"/>
      </right>
      <top style="thin">
        <color rgb="FFFFFFFF"/>
      </top>
      <bottom style="dotted">
        <color theme="1" tint="0.34998626667073579"/>
      </bottom>
      <diagonal/>
    </border>
    <border>
      <left style="thin">
        <color rgb="FFFFFFFF"/>
      </left>
      <right style="medium">
        <color rgb="FFC00000"/>
      </right>
      <top style="dotted">
        <color theme="1" tint="0.34998626667073579"/>
      </top>
      <bottom style="dotted">
        <color theme="1" tint="0.34998626667073579"/>
      </bottom>
      <diagonal/>
    </border>
    <border>
      <left style="thin">
        <color rgb="FFFFFFFF"/>
      </left>
      <right style="medium">
        <color rgb="FFC00000"/>
      </right>
      <top style="dotted">
        <color theme="1" tint="0.34998626667073579"/>
      </top>
      <bottom style="thin">
        <color rgb="FFFFFFFF"/>
      </bottom>
      <diagonal/>
    </border>
    <border>
      <left style="thin">
        <color rgb="FFFFFFFF"/>
      </left>
      <right style="medium">
        <color rgb="FFC00000"/>
      </right>
      <top style="thin">
        <color rgb="FFFFFFFF"/>
      </top>
      <bottom/>
      <diagonal/>
    </border>
    <border>
      <left style="thin">
        <color theme="0"/>
      </left>
      <right style="medium">
        <color rgb="FFC00000"/>
      </right>
      <top style="thin">
        <color theme="1" tint="0.499984740745262"/>
      </top>
      <bottom style="thin">
        <color theme="1" tint="0.34998626667073579"/>
      </bottom>
      <diagonal/>
    </border>
    <border>
      <left style="thin">
        <color rgb="FFFFFFFF"/>
      </left>
      <right style="medium">
        <color theme="0"/>
      </right>
      <top style="thin">
        <color theme="1" tint="0.499984740745262"/>
      </top>
      <bottom style="thin">
        <color theme="1" tint="0.34998626667073579"/>
      </bottom>
      <diagonal/>
    </border>
    <border>
      <left style="medium">
        <color theme="0"/>
      </left>
      <right style="medium">
        <color theme="0"/>
      </right>
      <top style="thin">
        <color theme="1" tint="0.499984740745262"/>
      </top>
      <bottom style="thin">
        <color theme="1" tint="0.34998626667073579"/>
      </bottom>
      <diagonal/>
    </border>
    <border>
      <left/>
      <right style="medium">
        <color theme="0"/>
      </right>
      <top style="thin">
        <color theme="1" tint="0.499984740745262"/>
      </top>
      <bottom style="thin">
        <color theme="1" tint="0.34998626667073579"/>
      </bottom>
      <diagonal/>
    </border>
    <border>
      <left style="medium">
        <color theme="0"/>
      </left>
      <right style="medium">
        <color rgb="FFC00000"/>
      </right>
      <top style="thin">
        <color theme="1" tint="0.499984740745262"/>
      </top>
      <bottom style="thin">
        <color theme="1" tint="0.34998626667073579"/>
      </bottom>
      <diagonal/>
    </border>
    <border>
      <left style="medium">
        <color rgb="FFFFFFFF"/>
      </left>
      <right style="medium">
        <color rgb="FFC00000"/>
      </right>
      <top style="thin">
        <color rgb="FFFFFFFF"/>
      </top>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s>
  <cellStyleXfs count="15">
    <xf numFmtId="0" fontId="0" fillId="0" borderId="0"/>
    <xf numFmtId="0" fontId="10" fillId="0" borderId="0">
      <alignment vertical="center"/>
    </xf>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8" fillId="0" borderId="0"/>
    <xf numFmtId="0" fontId="41" fillId="0" borderId="0"/>
    <xf numFmtId="0" fontId="9" fillId="0" borderId="0"/>
    <xf numFmtId="9"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2075">
    <xf numFmtId="0" fontId="0" fillId="0" borderId="0" xfId="0"/>
    <xf numFmtId="0" fontId="4" fillId="0" borderId="0" xfId="0" applyFont="1"/>
    <xf numFmtId="0" fontId="4" fillId="0" borderId="0" xfId="0" applyFont="1" applyAlignment="1">
      <alignment wrapText="1"/>
    </xf>
    <xf numFmtId="165" fontId="4" fillId="0" borderId="0" xfId="0" applyNumberFormat="1" applyFont="1"/>
    <xf numFmtId="165" fontId="4" fillId="0" borderId="0" xfId="0" applyNumberFormat="1" applyFont="1" applyAlignment="1">
      <alignment horizontal="right"/>
    </xf>
    <xf numFmtId="0" fontId="4" fillId="0" borderId="0" xfId="0" applyFont="1" applyAlignment="1">
      <alignment horizontal="center" vertical="center"/>
    </xf>
    <xf numFmtId="0" fontId="4" fillId="0" borderId="0" xfId="0" applyFont="1" applyAlignment="1"/>
    <xf numFmtId="0" fontId="4" fillId="0" borderId="0" xfId="0" applyFont="1" applyAlignment="1">
      <alignment horizontal="center"/>
    </xf>
    <xf numFmtId="165" fontId="4" fillId="0" borderId="0" xfId="2" applyNumberFormat="1" applyFont="1" applyAlignment="1"/>
    <xf numFmtId="165" fontId="5" fillId="0" borderId="0" xfId="2" applyNumberFormat="1" applyFont="1" applyAlignment="1"/>
    <xf numFmtId="0" fontId="4" fillId="0" borderId="0" xfId="0" applyFont="1" applyAlignment="1">
      <alignment horizontal="center" vertical="center" wrapText="1"/>
    </xf>
    <xf numFmtId="165" fontId="4" fillId="0" borderId="0" xfId="2" applyNumberFormat="1" applyFont="1" applyAlignment="1">
      <alignment horizontal="center"/>
    </xf>
    <xf numFmtId="0" fontId="5" fillId="0" borderId="0" xfId="0" applyFont="1" applyAlignment="1">
      <alignment wrapText="1"/>
    </xf>
    <xf numFmtId="164" fontId="4" fillId="0" borderId="0" xfId="2" applyNumberFormat="1" applyFont="1" applyAlignment="1">
      <alignment horizontal="center"/>
    </xf>
    <xf numFmtId="164" fontId="4" fillId="0" borderId="0" xfId="2" applyNumberFormat="1" applyFont="1" applyAlignment="1"/>
    <xf numFmtId="0" fontId="4" fillId="0" borderId="0" xfId="0" applyFont="1" applyFill="1" applyAlignment="1">
      <alignment horizontal="center" vertical="center"/>
    </xf>
    <xf numFmtId="0" fontId="4" fillId="0" borderId="0" xfId="0" applyFont="1" applyFill="1"/>
    <xf numFmtId="164" fontId="4" fillId="0" borderId="0" xfId="2" applyNumberFormat="1" applyFont="1"/>
    <xf numFmtId="0" fontId="4" fillId="0" borderId="0" xfId="0" applyFont="1" applyFill="1" applyBorder="1"/>
    <xf numFmtId="0" fontId="5" fillId="0" borderId="0" xfId="0" applyFont="1" applyFill="1" applyAlignment="1">
      <alignment wrapText="1"/>
    </xf>
    <xf numFmtId="165" fontId="4" fillId="0" borderId="0" xfId="0" applyNumberFormat="1" applyFont="1" applyFill="1"/>
    <xf numFmtId="167" fontId="6" fillId="0" borderId="0" xfId="0" applyNumberFormat="1" applyFont="1" applyFill="1" applyBorder="1" applyAlignment="1" applyProtection="1">
      <alignment horizontal="right"/>
      <protection locked="0"/>
    </xf>
    <xf numFmtId="0" fontId="4" fillId="0" borderId="0" xfId="0" applyFont="1" applyAlignment="1">
      <alignment horizontal="right"/>
    </xf>
    <xf numFmtId="165" fontId="4" fillId="0" borderId="0" xfId="2" applyNumberFormat="1" applyFont="1" applyAlignment="1">
      <alignment horizontal="right"/>
    </xf>
    <xf numFmtId="165" fontId="6" fillId="0" borderId="0" xfId="2" applyNumberFormat="1" applyFont="1" applyAlignment="1">
      <alignment horizontal="right"/>
    </xf>
    <xf numFmtId="164" fontId="4" fillId="0" borderId="0" xfId="2" applyNumberFormat="1" applyFont="1" applyAlignment="1">
      <alignment horizontal="right"/>
    </xf>
    <xf numFmtId="0" fontId="4" fillId="0" borderId="0" xfId="0" applyFont="1" applyFill="1" applyAlignment="1">
      <alignment horizontal="right"/>
    </xf>
    <xf numFmtId="0" fontId="4" fillId="0" borderId="0" xfId="0" quotePrefix="1" applyFont="1" applyAlignment="1">
      <alignment wrapText="1"/>
    </xf>
    <xf numFmtId="0" fontId="5" fillId="0" borderId="0" xfId="0" applyFont="1" applyAlignment="1">
      <alignment horizontal="center" wrapText="1"/>
    </xf>
    <xf numFmtId="0" fontId="4" fillId="0" borderId="1" xfId="0" applyFont="1" applyFill="1" applyBorder="1"/>
    <xf numFmtId="0" fontId="4" fillId="0" borderId="0" xfId="0" applyFont="1" applyFill="1" applyBorder="1" applyAlignment="1">
      <alignment horizontal="left"/>
    </xf>
    <xf numFmtId="0" fontId="5" fillId="0" borderId="0" xfId="0" applyFont="1" applyFill="1" applyBorder="1" applyAlignment="1">
      <alignment horizontal="right"/>
    </xf>
    <xf numFmtId="3" fontId="4" fillId="0" borderId="0" xfId="0" applyNumberFormat="1" applyFont="1" applyFill="1" applyBorder="1"/>
    <xf numFmtId="164" fontId="5" fillId="0" borderId="0" xfId="0" applyNumberFormat="1" applyFont="1" applyAlignment="1">
      <alignment horizontal="center" wrapText="1"/>
    </xf>
    <xf numFmtId="10" fontId="4" fillId="0" borderId="0" xfId="8" applyNumberFormat="1" applyFont="1"/>
    <xf numFmtId="170" fontId="4" fillId="0" borderId="0" xfId="0" applyNumberFormat="1" applyFont="1"/>
    <xf numFmtId="169" fontId="4" fillId="0" borderId="0" xfId="8" applyNumberFormat="1" applyFont="1"/>
    <xf numFmtId="0" fontId="6" fillId="0" borderId="0" xfId="0" applyFont="1"/>
    <xf numFmtId="0" fontId="11" fillId="0" borderId="0" xfId="0" applyFont="1"/>
    <xf numFmtId="165" fontId="11" fillId="0" borderId="0" xfId="0" applyNumberFormat="1" applyFont="1"/>
    <xf numFmtId="165" fontId="12" fillId="0" borderId="0" xfId="2" applyNumberFormat="1" applyFont="1" applyFill="1" applyAlignment="1">
      <alignment horizontal="right"/>
    </xf>
    <xf numFmtId="165" fontId="7" fillId="0" borderId="0" xfId="2" applyNumberFormat="1" applyFont="1" applyFill="1" applyAlignment="1">
      <alignment horizontal="right"/>
    </xf>
    <xf numFmtId="0" fontId="13" fillId="0" borderId="0" xfId="0" applyFont="1" applyFill="1"/>
    <xf numFmtId="0" fontId="15" fillId="0" borderId="2" xfId="0" applyFont="1" applyFill="1" applyBorder="1" applyAlignment="1">
      <alignment vertical="center"/>
    </xf>
    <xf numFmtId="0" fontId="15" fillId="0" borderId="0" xfId="0" applyFont="1" applyFill="1" applyAlignment="1">
      <alignment wrapText="1"/>
    </xf>
    <xf numFmtId="3" fontId="4" fillId="0" borderId="0" xfId="8" applyNumberFormat="1" applyFont="1" applyFill="1"/>
    <xf numFmtId="4" fontId="4" fillId="0" borderId="0" xfId="0" applyNumberFormat="1" applyFont="1"/>
    <xf numFmtId="0" fontId="15" fillId="0" borderId="0" xfId="0" applyFont="1" applyBorder="1"/>
    <xf numFmtId="0" fontId="42" fillId="0" borderId="0" xfId="0" applyFont="1"/>
    <xf numFmtId="0" fontId="43"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168" fontId="16" fillId="0" borderId="3" xfId="0" applyNumberFormat="1" applyFont="1" applyBorder="1"/>
    <xf numFmtId="168" fontId="16" fillId="0" borderId="3" xfId="0" applyNumberFormat="1" applyFont="1" applyFill="1" applyBorder="1"/>
    <xf numFmtId="9" fontId="16" fillId="0" borderId="3" xfId="8" applyFont="1" applyBorder="1"/>
    <xf numFmtId="0" fontId="25" fillId="0" borderId="6" xfId="0" applyFont="1" applyBorder="1"/>
    <xf numFmtId="0" fontId="18" fillId="0" borderId="6" xfId="0" applyFont="1" applyBorder="1"/>
    <xf numFmtId="0" fontId="18" fillId="0" borderId="6" xfId="0" applyFont="1" applyFill="1" applyBorder="1"/>
    <xf numFmtId="0" fontId="44" fillId="0" borderId="4" xfId="0" applyFont="1" applyBorder="1" applyAlignment="1">
      <alignment horizontal="center" vertical="center"/>
    </xf>
    <xf numFmtId="0" fontId="45" fillId="0" borderId="7" xfId="0" applyFont="1" applyBorder="1" applyAlignment="1">
      <alignment horizontal="center" vertical="center"/>
    </xf>
    <xf numFmtId="0" fontId="45" fillId="0" borderId="7" xfId="0" applyFont="1" applyBorder="1" applyAlignment="1">
      <alignment wrapText="1"/>
    </xf>
    <xf numFmtId="0" fontId="45" fillId="0" borderId="7" xfId="0" applyFont="1" applyBorder="1"/>
    <xf numFmtId="0" fontId="46"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0" fontId="45" fillId="0" borderId="7" xfId="0" applyFont="1" applyBorder="1" applyAlignment="1">
      <alignment horizontal="center" vertical="center" wrapText="1"/>
    </xf>
    <xf numFmtId="165" fontId="45" fillId="0" borderId="7" xfId="2" applyNumberFormat="1" applyFont="1" applyBorder="1"/>
    <xf numFmtId="164" fontId="45" fillId="0" borderId="7" xfId="2" applyNumberFormat="1" applyFont="1" applyBorder="1"/>
    <xf numFmtId="0" fontId="16" fillId="0" borderId="4" xfId="0" applyFont="1" applyBorder="1" applyAlignment="1">
      <alignment vertical="center"/>
    </xf>
    <xf numFmtId="165" fontId="45" fillId="0" borderId="8" xfId="0" applyNumberFormat="1" applyFont="1" applyBorder="1" applyAlignment="1">
      <alignment wrapText="1"/>
    </xf>
    <xf numFmtId="0" fontId="45" fillId="0" borderId="8" xfId="0" applyFont="1" applyBorder="1"/>
    <xf numFmtId="0" fontId="46"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4" fillId="0" borderId="3" xfId="0" applyFont="1" applyBorder="1" applyAlignment="1">
      <alignment horizontal="center" vertical="center"/>
    </xf>
    <xf numFmtId="0" fontId="4" fillId="0" borderId="3" xfId="0" applyFont="1" applyBorder="1" applyAlignment="1">
      <alignment horizontal="right"/>
    </xf>
    <xf numFmtId="0" fontId="4" fillId="0" borderId="3" xfId="0" applyFont="1" applyBorder="1"/>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0" fontId="4" fillId="0" borderId="3" xfId="0" applyFont="1" applyFill="1" applyBorder="1" applyAlignment="1">
      <alignment vertical="center" wrapText="1"/>
    </xf>
    <xf numFmtId="165" fontId="4" fillId="0" borderId="3" xfId="2" applyNumberFormat="1" applyFont="1" applyBorder="1" applyAlignment="1">
      <alignment horizontal="right"/>
    </xf>
    <xf numFmtId="165" fontId="6" fillId="0" borderId="3" xfId="2" applyNumberFormat="1" applyFont="1" applyBorder="1" applyAlignment="1">
      <alignment horizontal="right"/>
    </xf>
    <xf numFmtId="165" fontId="4" fillId="0" borderId="3" xfId="0" applyNumberFormat="1" applyFont="1" applyFill="1" applyBorder="1"/>
    <xf numFmtId="165" fontId="4" fillId="0" borderId="3" xfId="0" applyNumberFormat="1" applyFont="1" applyBorder="1"/>
    <xf numFmtId="0" fontId="4" fillId="0" borderId="3" xfId="0" applyFont="1" applyFill="1" applyBorder="1"/>
    <xf numFmtId="0" fontId="4" fillId="0" borderId="3" xfId="0" applyFont="1" applyBorder="1" applyAlignment="1">
      <alignment horizontal="center" vertical="center" wrapText="1"/>
    </xf>
    <xf numFmtId="0" fontId="4" fillId="0" borderId="3" xfId="0" applyFont="1" applyBorder="1" applyAlignment="1">
      <alignment wrapText="1"/>
    </xf>
    <xf numFmtId="164" fontId="4" fillId="0" borderId="3" xfId="2" applyNumberFormat="1" applyFont="1" applyBorder="1" applyAlignment="1">
      <alignment horizontal="right"/>
    </xf>
    <xf numFmtId="167" fontId="6"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0"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10" xfId="0" applyFont="1" applyBorder="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4" fillId="0" borderId="3" xfId="0" applyFont="1" applyBorder="1" applyAlignment="1">
      <alignment vertical="center"/>
    </xf>
    <xf numFmtId="0" fontId="43" fillId="0" borderId="0" xfId="0" applyFont="1" applyFill="1"/>
    <xf numFmtId="0" fontId="4"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top"/>
    </xf>
    <xf numFmtId="0" fontId="4" fillId="2" borderId="0" xfId="0" applyFont="1" applyFill="1" applyAlignment="1">
      <alignment vertical="top"/>
    </xf>
    <xf numFmtId="0" fontId="22" fillId="0" borderId="0" xfId="0" applyFont="1" applyAlignment="1">
      <alignment horizontal="center" vertical="center"/>
    </xf>
    <xf numFmtId="0" fontId="22" fillId="0" borderId="0" xfId="0" applyFont="1" applyAlignment="1">
      <alignment wrapText="1"/>
    </xf>
    <xf numFmtId="0" fontId="22" fillId="0" borderId="0" xfId="0" applyFont="1"/>
    <xf numFmtId="0" fontId="21" fillId="0" borderId="0" xfId="0" applyFont="1"/>
    <xf numFmtId="3" fontId="22" fillId="0" borderId="0" xfId="0" applyNumberFormat="1" applyFont="1"/>
    <xf numFmtId="164" fontId="22" fillId="0" borderId="0" xfId="2" applyNumberFormat="1"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4"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4" fillId="0" borderId="0" xfId="0" applyFont="1" applyAlignment="1">
      <alignment vertical="center"/>
    </xf>
    <xf numFmtId="0" fontId="16" fillId="0"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xf numFmtId="0" fontId="16" fillId="0" borderId="0" xfId="0" applyFont="1" applyAlignment="1">
      <alignment horizontal="center"/>
    </xf>
    <xf numFmtId="0" fontId="16" fillId="0" borderId="0" xfId="0" applyFont="1" applyAlignment="1"/>
    <xf numFmtId="0" fontId="16" fillId="0" borderId="0" xfId="0" applyFont="1" applyFill="1" applyAlignment="1">
      <alignment horizontal="center" vertical="center" wrapText="1"/>
    </xf>
    <xf numFmtId="0" fontId="16" fillId="0" borderId="0" xfId="0" applyFont="1" applyAlignment="1">
      <alignment horizontal="center" vertical="center" wrapText="1"/>
    </xf>
    <xf numFmtId="0" fontId="16" fillId="0" borderId="2" xfId="0" applyFont="1" applyFill="1" applyBorder="1" applyAlignment="1">
      <alignment vertical="center"/>
    </xf>
    <xf numFmtId="165" fontId="16" fillId="0" borderId="0" xfId="2" applyNumberFormat="1" applyFont="1" applyAlignment="1">
      <alignment horizontal="center"/>
    </xf>
    <xf numFmtId="0" fontId="16" fillId="0" borderId="0" xfId="0" applyFont="1" applyAlignment="1">
      <alignment wrapText="1"/>
    </xf>
    <xf numFmtId="165" fontId="16" fillId="0" borderId="0" xfId="2" applyNumberFormat="1" applyFont="1" applyAlignment="1"/>
    <xf numFmtId="0" fontId="16" fillId="0" borderId="12" xfId="0" applyFont="1" applyBorder="1"/>
    <xf numFmtId="0" fontId="45" fillId="0" borderId="0" xfId="0" applyFont="1"/>
    <xf numFmtId="0" fontId="48" fillId="0" borderId="13" xfId="6" applyFont="1" applyBorder="1" applyAlignment="1">
      <alignment vertical="center"/>
    </xf>
    <xf numFmtId="0" fontId="34" fillId="3" borderId="14" xfId="0" applyFont="1" applyFill="1" applyBorder="1" applyAlignment="1">
      <alignment horizontal="center" vertical="center"/>
    </xf>
    <xf numFmtId="0" fontId="34" fillId="3" borderId="14" xfId="0" applyFont="1" applyFill="1" applyBorder="1" applyAlignment="1">
      <alignment horizontal="center" vertical="center" wrapText="1"/>
    </xf>
    <xf numFmtId="0" fontId="22" fillId="0" borderId="14" xfId="0" applyFont="1" applyFill="1" applyBorder="1" applyAlignment="1">
      <alignment vertical="center" wrapText="1"/>
    </xf>
    <xf numFmtId="3" fontId="18" fillId="0" borderId="14" xfId="0" applyNumberFormat="1" applyFont="1" applyFill="1" applyBorder="1" applyAlignment="1">
      <alignment vertical="center"/>
    </xf>
    <xf numFmtId="0" fontId="18" fillId="0" borderId="14" xfId="0" applyFont="1" applyFill="1" applyBorder="1"/>
    <xf numFmtId="0" fontId="4" fillId="0" borderId="14" xfId="0" applyFont="1" applyFill="1" applyBorder="1"/>
    <xf numFmtId="0" fontId="18" fillId="0" borderId="14" xfId="0" applyFont="1" applyBorder="1"/>
    <xf numFmtId="165" fontId="16" fillId="0" borderId="14" xfId="0" applyNumberFormat="1" applyFont="1" applyFill="1" applyBorder="1" applyAlignment="1">
      <alignment horizontal="right"/>
    </xf>
    <xf numFmtId="14" fontId="52" fillId="3" borderId="14" xfId="0" applyNumberFormat="1" applyFont="1" applyFill="1" applyBorder="1" applyAlignment="1">
      <alignment horizontal="right" vertical="center" wrapText="1"/>
    </xf>
    <xf numFmtId="0" fontId="16" fillId="0" borderId="14" xfId="0" applyFont="1" applyFill="1" applyBorder="1" applyAlignment="1">
      <alignment horizontal="right"/>
    </xf>
    <xf numFmtId="0" fontId="16" fillId="0" borderId="14" xfId="0" applyFont="1" applyFill="1" applyBorder="1"/>
    <xf numFmtId="0" fontId="16" fillId="0" borderId="14" xfId="0" applyFont="1" applyBorder="1"/>
    <xf numFmtId="0" fontId="25" fillId="0" borderId="0" xfId="0" applyFont="1"/>
    <xf numFmtId="165" fontId="16" fillId="0" borderId="0" xfId="2" applyNumberFormat="1" applyFont="1"/>
    <xf numFmtId="169" fontId="16" fillId="0" borderId="0" xfId="8" applyNumberFormat="1" applyFont="1"/>
    <xf numFmtId="165" fontId="16" fillId="0" borderId="0" xfId="0" applyNumberFormat="1" applyFont="1"/>
    <xf numFmtId="167" fontId="24" fillId="0" borderId="0" xfId="0" applyNumberFormat="1" applyFont="1" applyFill="1" applyBorder="1" applyAlignment="1" applyProtection="1">
      <alignment horizontal="right"/>
      <protection locked="0"/>
    </xf>
    <xf numFmtId="165" fontId="24" fillId="0" borderId="0" xfId="2" applyNumberFormat="1" applyFont="1"/>
    <xf numFmtId="165" fontId="16" fillId="0" borderId="0" xfId="0" applyNumberFormat="1" applyFont="1" applyBorder="1"/>
    <xf numFmtId="164" fontId="16" fillId="0" borderId="0" xfId="2" applyNumberFormat="1" applyFont="1"/>
    <xf numFmtId="165" fontId="37" fillId="0" borderId="0" xfId="2" applyNumberFormat="1" applyFont="1" applyFill="1"/>
    <xf numFmtId="165" fontId="37" fillId="0" borderId="0" xfId="2" applyNumberFormat="1" applyFont="1"/>
    <xf numFmtId="0" fontId="20" fillId="0" borderId="0" xfId="0" applyFont="1" applyFill="1" applyAlignment="1">
      <alignment wrapText="1"/>
    </xf>
    <xf numFmtId="0" fontId="53" fillId="3" borderId="14" xfId="0" applyFont="1" applyFill="1" applyBorder="1" applyAlignment="1">
      <alignment horizontal="center" vertical="center"/>
    </xf>
    <xf numFmtId="0" fontId="16" fillId="0" borderId="14" xfId="0" applyFont="1" applyBorder="1" applyAlignment="1">
      <alignment horizontal="center" vertical="center"/>
    </xf>
    <xf numFmtId="0" fontId="54" fillId="3" borderId="14" xfId="0" applyFont="1" applyFill="1" applyBorder="1" applyAlignment="1">
      <alignment horizontal="center" vertical="center"/>
    </xf>
    <xf numFmtId="0" fontId="4" fillId="0" borderId="14" xfId="0" applyFont="1" applyBorder="1" applyAlignment="1">
      <alignment horizontal="center" vertical="center"/>
    </xf>
    <xf numFmtId="165" fontId="16" fillId="0" borderId="14" xfId="0" applyNumberFormat="1" applyFont="1" applyBorder="1" applyAlignment="1">
      <alignment horizontal="right"/>
    </xf>
    <xf numFmtId="0" fontId="43" fillId="0" borderId="0" xfId="0" applyFont="1" applyFill="1" applyAlignment="1">
      <alignment vertical="center"/>
    </xf>
    <xf numFmtId="165" fontId="20" fillId="0" borderId="14" xfId="2" applyNumberFormat="1" applyFont="1" applyFill="1" applyBorder="1" applyAlignment="1"/>
    <xf numFmtId="0" fontId="4" fillId="0" borderId="14" xfId="0" applyFont="1" applyFill="1" applyBorder="1" applyAlignment="1">
      <alignment horizontal="center" vertical="center"/>
    </xf>
    <xf numFmtId="0" fontId="17" fillId="0" borderId="15" xfId="0" applyFont="1" applyFill="1" applyBorder="1" applyAlignment="1">
      <alignment vertical="center" wrapText="1"/>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4" xfId="0" applyFont="1" applyFill="1" applyBorder="1" applyAlignment="1">
      <alignment wrapText="1"/>
    </xf>
    <xf numFmtId="0" fontId="44" fillId="0" borderId="4" xfId="0" applyFont="1" applyBorder="1" applyAlignment="1">
      <alignment vertical="center"/>
    </xf>
    <xf numFmtId="0" fontId="16" fillId="0" borderId="4" xfId="0" applyFont="1" applyFill="1" applyBorder="1" applyAlignment="1">
      <alignment horizontal="center" vertical="center"/>
    </xf>
    <xf numFmtId="0" fontId="52" fillId="3" borderId="14" xfId="0" applyFont="1" applyFill="1" applyBorder="1" applyAlignment="1">
      <alignment horizontal="center" vertical="center"/>
    </xf>
    <xf numFmtId="0" fontId="16" fillId="0" borderId="14" xfId="0" applyFont="1" applyFill="1" applyBorder="1" applyAlignment="1">
      <alignment horizontal="center"/>
    </xf>
    <xf numFmtId="0" fontId="16" fillId="0" borderId="14" xfId="0" applyFont="1" applyFill="1" applyBorder="1" applyAlignment="1">
      <alignment vertical="center" wrapText="1"/>
    </xf>
    <xf numFmtId="0" fontId="20" fillId="0" borderId="14" xfId="0" applyFont="1" applyFill="1" applyBorder="1" applyAlignment="1">
      <alignment vertical="center" wrapText="1"/>
    </xf>
    <xf numFmtId="0" fontId="16" fillId="0" borderId="14" xfId="0" quotePrefix="1" applyFont="1" applyFill="1" applyBorder="1" applyAlignment="1">
      <alignment vertical="center"/>
    </xf>
    <xf numFmtId="0" fontId="16" fillId="0" borderId="14" xfId="0" applyFont="1" applyFill="1" applyBorder="1" applyAlignment="1">
      <alignment vertical="center"/>
    </xf>
    <xf numFmtId="0" fontId="45" fillId="0" borderId="8" xfId="0" applyFont="1" applyBorder="1" applyAlignment="1">
      <alignment horizontal="center" vertical="center" wrapText="1"/>
    </xf>
    <xf numFmtId="0" fontId="33" fillId="0" borderId="14" xfId="0" applyFont="1" applyBorder="1" applyAlignment="1">
      <alignment horizontal="center" vertical="center"/>
    </xf>
    <xf numFmtId="0" fontId="16" fillId="0" borderId="14"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4" xfId="0" applyFont="1" applyBorder="1" applyAlignment="1">
      <alignment vertical="center"/>
    </xf>
    <xf numFmtId="165" fontId="20" fillId="0" borderId="14" xfId="0" applyNumberFormat="1" applyFont="1" applyFill="1" applyBorder="1"/>
    <xf numFmtId="0" fontId="16" fillId="0" borderId="14" xfId="0" applyFont="1" applyBorder="1" applyAlignment="1">
      <alignment horizontal="right"/>
    </xf>
    <xf numFmtId="0" fontId="23" fillId="0" borderId="14"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3" fillId="3" borderId="4" xfId="0" applyFont="1" applyFill="1" applyBorder="1" applyAlignment="1">
      <alignment horizontal="center" vertical="center"/>
    </xf>
    <xf numFmtId="0" fontId="4" fillId="0" borderId="6" xfId="0" applyFont="1" applyBorder="1" applyAlignment="1">
      <alignment horizontal="center" vertical="center"/>
    </xf>
    <xf numFmtId="0" fontId="5" fillId="0" borderId="6" xfId="0" applyFont="1" applyFill="1" applyBorder="1" applyAlignment="1">
      <alignment vertical="center" wrapText="1"/>
    </xf>
    <xf numFmtId="165" fontId="5" fillId="0" borderId="6" xfId="2" applyNumberFormat="1" applyFont="1" applyBorder="1" applyAlignment="1">
      <alignment horizontal="right"/>
    </xf>
    <xf numFmtId="0" fontId="4" fillId="0" borderId="6" xfId="0" applyFont="1" applyBorder="1"/>
    <xf numFmtId="165" fontId="4" fillId="0" borderId="6" xfId="0" applyNumberFormat="1" applyFont="1" applyFill="1" applyBorder="1"/>
    <xf numFmtId="0" fontId="4" fillId="2" borderId="14" xfId="0" applyFont="1" applyFill="1" applyBorder="1" applyAlignment="1">
      <alignment horizontal="center" vertical="center"/>
    </xf>
    <xf numFmtId="0" fontId="4" fillId="0" borderId="0" xfId="0" applyFont="1" applyFill="1" applyAlignment="1">
      <alignment vertical="center"/>
    </xf>
    <xf numFmtId="165" fontId="4" fillId="0" borderId="0" xfId="2" applyNumberFormat="1" applyFont="1" applyAlignment="1">
      <alignment horizontal="center" vertical="center"/>
    </xf>
    <xf numFmtId="165" fontId="4" fillId="0" borderId="0" xfId="2" applyNumberFormat="1" applyFont="1" applyAlignment="1">
      <alignment horizontal="right" vertical="center"/>
    </xf>
    <xf numFmtId="165" fontId="4" fillId="0" borderId="0" xfId="2" applyNumberFormat="1" applyFont="1" applyAlignment="1">
      <alignment vertical="center"/>
    </xf>
    <xf numFmtId="165" fontId="15" fillId="0" borderId="0" xfId="2" applyNumberFormat="1" applyFont="1" applyFill="1" applyBorder="1" applyAlignment="1">
      <alignment horizontal="right" vertical="center"/>
    </xf>
    <xf numFmtId="165" fontId="4" fillId="0" borderId="0" xfId="0" applyNumberFormat="1" applyFont="1" applyFill="1" applyAlignment="1">
      <alignment vertical="center"/>
    </xf>
    <xf numFmtId="0" fontId="4" fillId="0" borderId="0" xfId="0" applyFont="1" applyAlignment="1">
      <alignment vertical="center" wrapText="1"/>
    </xf>
    <xf numFmtId="171" fontId="4" fillId="0" borderId="0" xfId="2" applyNumberFormat="1" applyFont="1" applyAlignment="1">
      <alignment horizontal="center" vertical="center"/>
    </xf>
    <xf numFmtId="169" fontId="4" fillId="0" borderId="0" xfId="8" applyNumberFormat="1" applyFont="1" applyAlignment="1">
      <alignment horizontal="center" vertical="center"/>
    </xf>
    <xf numFmtId="164" fontId="4" fillId="0" borderId="0" xfId="2" applyNumberFormat="1" applyFont="1" applyAlignment="1">
      <alignment horizontal="center" vertical="center"/>
    </xf>
    <xf numFmtId="164" fontId="4" fillId="0" borderId="0" xfId="2" applyNumberFormat="1" applyFont="1" applyAlignment="1">
      <alignment vertical="center"/>
    </xf>
    <xf numFmtId="0" fontId="33" fillId="0" borderId="0" xfId="0" applyFont="1" applyFill="1" applyAlignment="1">
      <alignment vertical="center" wrapText="1"/>
    </xf>
    <xf numFmtId="0" fontId="4" fillId="0" borderId="14" xfId="0" applyFont="1" applyBorder="1" applyAlignment="1">
      <alignment vertical="center"/>
    </xf>
    <xf numFmtId="0" fontId="4" fillId="0" borderId="14" xfId="0" applyFont="1" applyFill="1" applyBorder="1" applyAlignment="1">
      <alignment vertical="center"/>
    </xf>
    <xf numFmtId="0" fontId="31" fillId="0" borderId="14" xfId="0" applyFont="1" applyFill="1" applyBorder="1" applyAlignment="1">
      <alignment horizontal="center" vertical="center" wrapText="1"/>
    </xf>
    <xf numFmtId="0" fontId="16" fillId="0" borderId="14" xfId="0" applyFont="1" applyBorder="1" applyAlignment="1">
      <alignment vertical="center"/>
    </xf>
    <xf numFmtId="0" fontId="52" fillId="3" borderId="14" xfId="0" applyNumberFormat="1" applyFont="1" applyFill="1" applyBorder="1" applyAlignment="1">
      <alignment horizontal="center" vertical="center" wrapText="1"/>
    </xf>
    <xf numFmtId="0" fontId="32" fillId="0" borderId="14" xfId="0" applyFont="1" applyBorder="1" applyAlignment="1">
      <alignment vertical="center"/>
    </xf>
    <xf numFmtId="0" fontId="20" fillId="0" borderId="14" xfId="0" applyNumberFormat="1" applyFont="1" applyFill="1" applyBorder="1" applyAlignment="1">
      <alignment horizontal="right" vertical="center" wrapText="1"/>
    </xf>
    <xf numFmtId="0" fontId="21" fillId="0" borderId="14" xfId="0" applyNumberFormat="1" applyFont="1" applyBorder="1" applyAlignment="1">
      <alignment horizontal="right" vertical="center" wrapText="1"/>
    </xf>
    <xf numFmtId="165" fontId="16" fillId="0" borderId="14" xfId="2" applyNumberFormat="1" applyFont="1" applyFill="1" applyBorder="1" applyAlignment="1">
      <alignment horizontal="right" vertical="center"/>
    </xf>
    <xf numFmtId="165" fontId="16" fillId="0" borderId="14" xfId="2" applyNumberFormat="1" applyFont="1" applyFill="1" applyBorder="1" applyAlignment="1">
      <alignment vertical="center"/>
    </xf>
    <xf numFmtId="0" fontId="31" fillId="2" borderId="14" xfId="0" applyFont="1" applyFill="1" applyBorder="1" applyAlignment="1">
      <alignment horizontal="center" vertical="center" wrapText="1"/>
    </xf>
    <xf numFmtId="0" fontId="16" fillId="0" borderId="14" xfId="0" applyFont="1" applyBorder="1" applyAlignment="1">
      <alignment horizontal="center"/>
    </xf>
    <xf numFmtId="0" fontId="16" fillId="0" borderId="14" xfId="0" applyFont="1" applyBorder="1" applyAlignment="1"/>
    <xf numFmtId="0" fontId="16" fillId="0" borderId="14" xfId="0" applyFont="1" applyFill="1" applyBorder="1" applyAlignment="1">
      <alignment vertical="top"/>
    </xf>
    <xf numFmtId="165" fontId="16" fillId="0" borderId="14" xfId="0" applyNumberFormat="1" applyFont="1" applyFill="1" applyBorder="1" applyAlignment="1"/>
    <xf numFmtId="165" fontId="16" fillId="0" borderId="14" xfId="2" applyNumberFormat="1" applyFont="1" applyFill="1" applyBorder="1" applyAlignment="1">
      <alignment horizontal="center"/>
    </xf>
    <xf numFmtId="165" fontId="16" fillId="0" borderId="0" xfId="0" applyNumberFormat="1" applyFont="1" applyAlignment="1"/>
    <xf numFmtId="0" fontId="18" fillId="0" borderId="0" xfId="0" applyFont="1" applyBorder="1" applyAlignment="1"/>
    <xf numFmtId="0" fontId="24" fillId="0" borderId="0" xfId="0" applyFont="1" applyAlignment="1"/>
    <xf numFmtId="0" fontId="38" fillId="0" borderId="0" xfId="0" applyFont="1" applyFill="1" applyAlignment="1"/>
    <xf numFmtId="0" fontId="39" fillId="0" borderId="0" xfId="0" applyFont="1" applyAlignment="1">
      <alignment horizontal="center" vertical="center"/>
    </xf>
    <xf numFmtId="0" fontId="39" fillId="0" borderId="0" xfId="0" applyFont="1" applyAlignment="1">
      <alignment vertical="center"/>
    </xf>
    <xf numFmtId="0" fontId="4" fillId="0" borderId="14" xfId="0" applyFont="1" applyBorder="1" applyAlignment="1"/>
    <xf numFmtId="0" fontId="4" fillId="0" borderId="14" xfId="0" applyFont="1" applyBorder="1" applyAlignment="1">
      <alignment horizontal="center"/>
    </xf>
    <xf numFmtId="0" fontId="4" fillId="0" borderId="14" xfId="0" applyFont="1" applyBorder="1"/>
    <xf numFmtId="0" fontId="33" fillId="0" borderId="14" xfId="0" applyFont="1" applyFill="1" applyBorder="1" applyAlignment="1">
      <alignment vertical="center" wrapText="1"/>
    </xf>
    <xf numFmtId="0" fontId="59" fillId="0" borderId="14" xfId="0" applyFont="1" applyFill="1" applyBorder="1" applyAlignment="1">
      <alignment vertical="center" wrapText="1"/>
    </xf>
    <xf numFmtId="0" fontId="24" fillId="0" borderId="14" xfId="0" applyFont="1" applyBorder="1"/>
    <xf numFmtId="0" fontId="38" fillId="0" borderId="14" xfId="0" applyFont="1" applyFill="1" applyBorder="1"/>
    <xf numFmtId="0" fontId="44" fillId="0" borderId="14" xfId="0" applyFont="1" applyBorder="1"/>
    <xf numFmtId="0" fontId="44" fillId="0" borderId="0" xfId="0" applyFont="1"/>
    <xf numFmtId="0" fontId="16" fillId="0" borderId="6" xfId="0" applyFont="1" applyFill="1" applyBorder="1" applyAlignment="1">
      <alignment horizontal="center" vertical="center" wrapText="1"/>
    </xf>
    <xf numFmtId="0" fontId="53" fillId="3" borderId="14" xfId="0" applyFont="1" applyFill="1" applyBorder="1" applyAlignment="1">
      <alignment vertical="top"/>
    </xf>
    <xf numFmtId="0" fontId="16" fillId="0" borderId="14" xfId="0" applyFont="1" applyBorder="1" applyAlignment="1">
      <alignment horizontal="center" vertical="top"/>
    </xf>
    <xf numFmtId="0" fontId="22" fillId="2" borderId="14" xfId="0" applyFont="1" applyFill="1" applyBorder="1" applyAlignment="1">
      <alignment vertical="center"/>
    </xf>
    <xf numFmtId="0" fontId="18" fillId="0" borderId="14" xfId="0" applyFont="1" applyFill="1" applyBorder="1" applyAlignment="1">
      <alignment vertical="center"/>
    </xf>
    <xf numFmtId="165" fontId="16" fillId="0" borderId="14" xfId="0" applyNumberFormat="1" applyFont="1" applyFill="1" applyBorder="1" applyAlignment="1">
      <alignment vertical="center"/>
    </xf>
    <xf numFmtId="165" fontId="20" fillId="0" borderId="14" xfId="2" applyNumberFormat="1" applyFont="1" applyFill="1" applyBorder="1" applyAlignment="1">
      <alignment vertical="center"/>
    </xf>
    <xf numFmtId="0" fontId="16" fillId="0" borderId="14" xfId="0" applyFont="1" applyFill="1" applyBorder="1" applyAlignment="1">
      <alignment horizontal="center" vertical="center" wrapText="1"/>
    </xf>
    <xf numFmtId="0" fontId="52" fillId="3" borderId="16" xfId="0" applyFont="1" applyFill="1" applyBorder="1" applyAlignment="1">
      <alignment horizontal="center" vertical="center"/>
    </xf>
    <xf numFmtId="0" fontId="20" fillId="0" borderId="16" xfId="0" applyFont="1" applyFill="1" applyBorder="1" applyAlignment="1">
      <alignment horizontal="center" vertical="top"/>
    </xf>
    <xf numFmtId="0" fontId="16" fillId="2" borderId="16" xfId="0" applyFont="1" applyFill="1" applyBorder="1" applyAlignment="1">
      <alignment horizontal="center" vertical="center"/>
    </xf>
    <xf numFmtId="0" fontId="18" fillId="0" borderId="16" xfId="0" applyFont="1" applyBorder="1" applyAlignment="1">
      <alignment horizontal="center" vertical="center"/>
    </xf>
    <xf numFmtId="0" fontId="18" fillId="0" borderId="16" xfId="0" applyFont="1" applyBorder="1" applyAlignment="1">
      <alignment vertical="center"/>
    </xf>
    <xf numFmtId="0" fontId="16" fillId="0" borderId="16" xfId="0" applyFont="1" applyFill="1" applyBorder="1" applyAlignment="1">
      <alignment horizontal="center" vertical="center"/>
    </xf>
    <xf numFmtId="0" fontId="52" fillId="3" borderId="17" xfId="0" applyNumberFormat="1" applyFont="1" applyFill="1" applyBorder="1" applyAlignment="1">
      <alignment horizontal="center" vertical="center" wrapText="1"/>
    </xf>
    <xf numFmtId="0" fontId="16" fillId="2" borderId="17" xfId="0" applyFont="1" applyFill="1" applyBorder="1" applyAlignment="1">
      <alignment vertical="center"/>
    </xf>
    <xf numFmtId="165" fontId="16" fillId="0" borderId="17" xfId="2" applyNumberFormat="1" applyFont="1" applyFill="1" applyBorder="1" applyAlignment="1">
      <alignment vertical="center"/>
    </xf>
    <xf numFmtId="165" fontId="20" fillId="0" borderId="17" xfId="2" applyNumberFormat="1" applyFont="1" applyFill="1" applyBorder="1" applyAlignment="1">
      <alignment vertical="center"/>
    </xf>
    <xf numFmtId="0" fontId="52" fillId="3" borderId="18" xfId="0" applyNumberFormat="1" applyFont="1" applyFill="1" applyBorder="1" applyAlignment="1">
      <alignment horizontal="center" vertical="center" wrapText="1"/>
    </xf>
    <xf numFmtId="0" fontId="52" fillId="3" borderId="19" xfId="0" applyNumberFormat="1" applyFont="1" applyFill="1" applyBorder="1" applyAlignment="1">
      <alignment horizontal="center" vertical="center" wrapText="1"/>
    </xf>
    <xf numFmtId="0" fontId="16" fillId="2" borderId="18" xfId="0" applyFont="1" applyFill="1" applyBorder="1" applyAlignment="1">
      <alignment vertical="center"/>
    </xf>
    <xf numFmtId="0" fontId="16" fillId="2" borderId="19" xfId="0" applyFont="1" applyFill="1" applyBorder="1" applyAlignment="1">
      <alignment vertical="center"/>
    </xf>
    <xf numFmtId="165" fontId="16" fillId="0" borderId="18" xfId="2" applyNumberFormat="1" applyFont="1" applyFill="1" applyBorder="1" applyAlignment="1">
      <alignment vertical="center"/>
    </xf>
    <xf numFmtId="165" fontId="16" fillId="0" borderId="19" xfId="2" applyNumberFormat="1" applyFont="1" applyFill="1" applyBorder="1" applyAlignment="1">
      <alignment vertical="center"/>
    </xf>
    <xf numFmtId="165" fontId="20" fillId="0" borderId="18" xfId="2" applyNumberFormat="1" applyFont="1" applyFill="1" applyBorder="1" applyAlignment="1">
      <alignment vertical="center"/>
    </xf>
    <xf numFmtId="165" fontId="20" fillId="0" borderId="19" xfId="2" applyNumberFormat="1" applyFont="1" applyFill="1" applyBorder="1" applyAlignment="1">
      <alignment vertical="center"/>
    </xf>
    <xf numFmtId="0" fontId="52" fillId="3" borderId="16" xfId="0" applyNumberFormat="1" applyFont="1" applyFill="1" applyBorder="1" applyAlignment="1">
      <alignment horizontal="center" vertical="center" wrapText="1"/>
    </xf>
    <xf numFmtId="0" fontId="16" fillId="0" borderId="16" xfId="0" applyFont="1" applyFill="1" applyBorder="1" applyAlignment="1">
      <alignment vertical="center"/>
    </xf>
    <xf numFmtId="165" fontId="16" fillId="0" borderId="16" xfId="2" applyNumberFormat="1" applyFont="1" applyFill="1" applyBorder="1" applyAlignment="1">
      <alignment vertical="center"/>
    </xf>
    <xf numFmtId="165" fontId="20" fillId="0" borderId="16" xfId="2" applyNumberFormat="1" applyFont="1" applyFill="1" applyBorder="1" applyAlignment="1">
      <alignment vertical="center"/>
    </xf>
    <xf numFmtId="0" fontId="16" fillId="0" borderId="17" xfId="0" applyFont="1" applyFill="1" applyBorder="1"/>
    <xf numFmtId="0" fontId="52" fillId="3" borderId="17" xfId="0" applyFont="1" applyFill="1" applyBorder="1" applyAlignment="1">
      <alignment horizontal="center" vertical="center" wrapText="1"/>
    </xf>
    <xf numFmtId="0" fontId="16" fillId="0" borderId="17" xfId="0" applyFont="1" applyBorder="1" applyAlignment="1">
      <alignment vertical="center"/>
    </xf>
    <xf numFmtId="0" fontId="16" fillId="0" borderId="17" xfId="0" applyFont="1" applyFill="1" applyBorder="1" applyAlignment="1">
      <alignment vertical="center"/>
    </xf>
    <xf numFmtId="0" fontId="52" fillId="3" borderId="19" xfId="0" applyFont="1" applyFill="1" applyBorder="1" applyAlignment="1">
      <alignment horizontal="center" vertical="center"/>
    </xf>
    <xf numFmtId="0" fontId="16" fillId="0" borderId="18" xfId="0" applyFont="1" applyFill="1" applyBorder="1" applyAlignment="1">
      <alignment vertical="center"/>
    </xf>
    <xf numFmtId="0" fontId="16" fillId="0" borderId="19" xfId="0" applyFont="1" applyFill="1" applyBorder="1" applyAlignment="1">
      <alignment vertical="center"/>
    </xf>
    <xf numFmtId="165" fontId="16" fillId="0" borderId="16" xfId="0" applyNumberFormat="1" applyFont="1" applyFill="1" applyBorder="1" applyAlignment="1">
      <alignment vertical="center"/>
    </xf>
    <xf numFmtId="0" fontId="16" fillId="0" borderId="16" xfId="0" applyFont="1" applyBorder="1" applyAlignment="1">
      <alignment vertical="center"/>
    </xf>
    <xf numFmtId="0" fontId="16" fillId="0" borderId="17" xfId="0" applyFont="1" applyBorder="1"/>
    <xf numFmtId="0" fontId="52" fillId="3" borderId="17" xfId="0" applyFont="1" applyFill="1" applyBorder="1" applyAlignment="1">
      <alignment horizontal="center" vertical="center"/>
    </xf>
    <xf numFmtId="165" fontId="16" fillId="0" borderId="17" xfId="0" applyNumberFormat="1" applyFont="1" applyFill="1" applyBorder="1" applyAlignment="1">
      <alignment vertical="center"/>
    </xf>
    <xf numFmtId="0" fontId="16" fillId="0" borderId="19" xfId="0" applyFont="1" applyBorder="1"/>
    <xf numFmtId="0" fontId="52" fillId="3" borderId="18" xfId="0" applyFont="1" applyFill="1" applyBorder="1" applyAlignment="1">
      <alignment horizontal="center" vertical="center"/>
    </xf>
    <xf numFmtId="0" fontId="18" fillId="0" borderId="18" xfId="0" applyFont="1" applyBorder="1" applyAlignment="1">
      <alignment vertical="center"/>
    </xf>
    <xf numFmtId="165" fontId="16" fillId="0" borderId="19" xfId="0" applyNumberFormat="1" applyFont="1" applyFill="1" applyBorder="1" applyAlignment="1">
      <alignment vertical="center"/>
    </xf>
    <xf numFmtId="0" fontId="16" fillId="0" borderId="18" xfId="0" applyFont="1" applyBorder="1" applyAlignment="1">
      <alignment vertical="center"/>
    </xf>
    <xf numFmtId="165" fontId="16" fillId="0" borderId="18" xfId="0" applyNumberFormat="1" applyFont="1" applyFill="1" applyBorder="1" applyAlignment="1">
      <alignment vertical="center"/>
    </xf>
    <xf numFmtId="0" fontId="18" fillId="0" borderId="17" xfId="0" applyFont="1" applyFill="1" applyBorder="1"/>
    <xf numFmtId="165" fontId="16" fillId="0" borderId="17" xfId="0" applyNumberFormat="1" applyFont="1" applyFill="1" applyBorder="1" applyAlignment="1"/>
    <xf numFmtId="0" fontId="18" fillId="0" borderId="18" xfId="0" applyFont="1" applyFill="1" applyBorder="1"/>
    <xf numFmtId="0" fontId="18" fillId="0" borderId="19" xfId="0" applyFont="1" applyFill="1" applyBorder="1"/>
    <xf numFmtId="165" fontId="16" fillId="0" borderId="19" xfId="0" applyNumberFormat="1" applyFont="1" applyFill="1" applyBorder="1" applyAlignment="1"/>
    <xf numFmtId="0" fontId="16" fillId="0" borderId="19" xfId="0" applyFont="1" applyFill="1" applyBorder="1"/>
    <xf numFmtId="0" fontId="16" fillId="0" borderId="16" xfId="0" applyFont="1" applyFill="1" applyBorder="1" applyAlignment="1">
      <alignment horizontal="center"/>
    </xf>
    <xf numFmtId="0" fontId="16" fillId="0" borderId="16" xfId="0" applyFont="1" applyFill="1" applyBorder="1"/>
    <xf numFmtId="165" fontId="16" fillId="0" borderId="17" xfId="0" applyNumberFormat="1" applyFont="1" applyFill="1" applyBorder="1" applyAlignment="1">
      <alignment horizontal="right"/>
    </xf>
    <xf numFmtId="0" fontId="16" fillId="0" borderId="18" xfId="0" applyFont="1" applyFill="1" applyBorder="1"/>
    <xf numFmtId="165" fontId="16" fillId="0" borderId="18" xfId="0" applyNumberFormat="1" applyFont="1" applyFill="1" applyBorder="1" applyAlignment="1">
      <alignment horizontal="right"/>
    </xf>
    <xf numFmtId="165" fontId="16" fillId="0" borderId="19" xfId="0" applyNumberFormat="1" applyFont="1" applyFill="1" applyBorder="1" applyAlignment="1">
      <alignment horizontal="right"/>
    </xf>
    <xf numFmtId="165" fontId="16" fillId="0" borderId="18" xfId="2" applyNumberFormat="1" applyFont="1" applyFill="1" applyBorder="1"/>
    <xf numFmtId="165" fontId="16" fillId="0" borderId="16" xfId="0" applyNumberFormat="1" applyFont="1" applyFill="1" applyBorder="1" applyAlignment="1">
      <alignment horizontal="right"/>
    </xf>
    <xf numFmtId="0" fontId="16" fillId="0" borderId="16" xfId="0" applyFont="1" applyBorder="1"/>
    <xf numFmtId="14" fontId="52" fillId="3" borderId="16" xfId="0" applyNumberFormat="1" applyFont="1" applyFill="1" applyBorder="1" applyAlignment="1">
      <alignment horizontal="right" vertical="center" wrapText="1"/>
    </xf>
    <xf numFmtId="14" fontId="52" fillId="3" borderId="18" xfId="0" applyNumberFormat="1" applyFont="1" applyFill="1" applyBorder="1" applyAlignment="1">
      <alignment horizontal="right" vertical="center" wrapText="1"/>
    </xf>
    <xf numFmtId="14" fontId="52" fillId="3" borderId="19" xfId="0" applyNumberFormat="1" applyFont="1" applyFill="1" applyBorder="1" applyAlignment="1">
      <alignment horizontal="right" vertical="center" wrapText="1"/>
    </xf>
    <xf numFmtId="14" fontId="52" fillId="3" borderId="17" xfId="0" applyNumberFormat="1" applyFont="1" applyFill="1" applyBorder="1" applyAlignment="1">
      <alignment horizontal="right" vertical="center" wrapText="1"/>
    </xf>
    <xf numFmtId="0" fontId="53" fillId="3" borderId="16" xfId="0" applyFont="1" applyFill="1" applyBorder="1" applyAlignment="1">
      <alignment vertical="center" wrapText="1"/>
    </xf>
    <xf numFmtId="0" fontId="16" fillId="0" borderId="18" xfId="0" applyFont="1" applyBorder="1"/>
    <xf numFmtId="0" fontId="16" fillId="0" borderId="16" xfId="0" applyFont="1" applyBorder="1" applyAlignment="1">
      <alignment horizontal="right"/>
    </xf>
    <xf numFmtId="0" fontId="16" fillId="0" borderId="18" xfId="0" applyFont="1" applyBorder="1" applyAlignment="1">
      <alignment horizontal="right"/>
    </xf>
    <xf numFmtId="0" fontId="52" fillId="3" borderId="16" xfId="0" applyFont="1" applyFill="1" applyBorder="1" applyAlignment="1">
      <alignment vertical="center" wrapText="1"/>
    </xf>
    <xf numFmtId="0" fontId="20" fillId="0" borderId="16" xfId="0" applyFont="1" applyBorder="1" applyAlignment="1">
      <alignment wrapText="1"/>
    </xf>
    <xf numFmtId="0" fontId="52" fillId="3" borderId="20" xfId="0" applyNumberFormat="1" applyFont="1" applyFill="1" applyBorder="1" applyAlignment="1">
      <alignment horizontal="center" vertical="center" wrapText="1"/>
    </xf>
    <xf numFmtId="0" fontId="52" fillId="3" borderId="21" xfId="0" applyFont="1" applyFill="1" applyBorder="1" applyAlignment="1">
      <alignment horizontal="center" vertical="center" wrapText="1"/>
    </xf>
    <xf numFmtId="0" fontId="52" fillId="3" borderId="22"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30" xfId="0" applyNumberFormat="1" applyFont="1" applyFill="1" applyBorder="1" applyAlignment="1">
      <alignment horizontal="center" vertical="center" wrapText="1"/>
    </xf>
    <xf numFmtId="0" fontId="16" fillId="0" borderId="16" xfId="0" applyFont="1" applyFill="1" applyBorder="1" applyAlignment="1">
      <alignment horizontal="right"/>
    </xf>
    <xf numFmtId="0" fontId="16" fillId="0" borderId="18" xfId="0" applyFont="1" applyFill="1" applyBorder="1" applyAlignment="1">
      <alignment horizontal="right"/>
    </xf>
    <xf numFmtId="0" fontId="20" fillId="0" borderId="16" xfId="0" applyFont="1" applyFill="1" applyBorder="1" applyAlignment="1">
      <alignment wrapText="1"/>
    </xf>
    <xf numFmtId="0" fontId="16" fillId="0" borderId="19" xfId="0" applyFont="1" applyFill="1" applyBorder="1" applyAlignment="1">
      <alignment horizontal="right"/>
    </xf>
    <xf numFmtId="165" fontId="56" fillId="0" borderId="14" xfId="0" applyNumberFormat="1" applyFont="1" applyFill="1" applyBorder="1" applyAlignment="1">
      <alignment horizontal="right"/>
    </xf>
    <xf numFmtId="165" fontId="56" fillId="0" borderId="16" xfId="0" applyNumberFormat="1" applyFont="1" applyFill="1" applyBorder="1" applyAlignment="1">
      <alignment horizontal="right"/>
    </xf>
    <xf numFmtId="165" fontId="56" fillId="0" borderId="18" xfId="0" applyNumberFormat="1" applyFont="1" applyFill="1" applyBorder="1" applyAlignment="1">
      <alignment horizontal="right"/>
    </xf>
    <xf numFmtId="165" fontId="56" fillId="0" borderId="17" xfId="0" applyNumberFormat="1" applyFont="1" applyFill="1" applyBorder="1" applyAlignment="1">
      <alignment horizontal="right"/>
    </xf>
    <xf numFmtId="165" fontId="56" fillId="0" borderId="19" xfId="0" applyNumberFormat="1" applyFont="1" applyFill="1" applyBorder="1" applyAlignment="1">
      <alignment horizontal="right"/>
    </xf>
    <xf numFmtId="0" fontId="16" fillId="0" borderId="17" xfId="0" applyFont="1" applyFill="1" applyBorder="1" applyAlignment="1">
      <alignment horizontal="right"/>
    </xf>
    <xf numFmtId="3" fontId="16" fillId="0" borderId="14" xfId="2" applyNumberFormat="1" applyFont="1" applyFill="1" applyBorder="1" applyAlignment="1">
      <alignment horizontal="right" vertical="center"/>
    </xf>
    <xf numFmtId="0" fontId="20" fillId="0" borderId="19" xfId="0" applyFont="1" applyFill="1" applyBorder="1" applyAlignment="1">
      <alignment vertical="center" wrapText="1"/>
    </xf>
    <xf numFmtId="3" fontId="16" fillId="0" borderId="16"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3" fontId="16" fillId="0" borderId="17" xfId="2" applyNumberFormat="1" applyFont="1" applyFill="1" applyBorder="1" applyAlignment="1">
      <alignment horizontal="right" vertical="center"/>
    </xf>
    <xf numFmtId="0" fontId="20" fillId="0" borderId="17" xfId="0" applyFont="1" applyFill="1" applyBorder="1" applyAlignment="1">
      <alignment vertical="center" wrapText="1"/>
    </xf>
    <xf numFmtId="3" fontId="16" fillId="0" borderId="18" xfId="2" applyNumberFormat="1" applyFont="1" applyFill="1" applyBorder="1" applyAlignment="1">
      <alignment horizontal="right" vertical="center"/>
    </xf>
    <xf numFmtId="3" fontId="16" fillId="0" borderId="19" xfId="2" applyNumberFormat="1" applyFont="1" applyFill="1" applyBorder="1" applyAlignment="1">
      <alignment horizontal="right" vertical="center"/>
    </xf>
    <xf numFmtId="165" fontId="16" fillId="0" borderId="18" xfId="2" applyNumberFormat="1" applyFont="1" applyFill="1" applyBorder="1" applyAlignment="1">
      <alignment horizontal="right" vertical="center"/>
    </xf>
    <xf numFmtId="165" fontId="16" fillId="0" borderId="19" xfId="2" applyNumberFormat="1" applyFont="1" applyFill="1" applyBorder="1" applyAlignment="1">
      <alignment horizontal="right" vertical="center"/>
    </xf>
    <xf numFmtId="165" fontId="16" fillId="0" borderId="17" xfId="2" applyNumberFormat="1" applyFont="1" applyFill="1" applyBorder="1" applyAlignment="1">
      <alignment horizontal="right" vertical="center"/>
    </xf>
    <xf numFmtId="3" fontId="16" fillId="0" borderId="30" xfId="2" applyNumberFormat="1" applyFont="1" applyFill="1" applyBorder="1" applyAlignment="1">
      <alignment horizontal="right" vertical="center"/>
    </xf>
    <xf numFmtId="165" fontId="16" fillId="0" borderId="30" xfId="2" applyNumberFormat="1" applyFont="1" applyFill="1" applyBorder="1" applyAlignment="1">
      <alignment horizontal="right" vertical="center"/>
    </xf>
    <xf numFmtId="3" fontId="16" fillId="0" borderId="33" xfId="2" applyNumberFormat="1" applyFont="1" applyFill="1" applyBorder="1" applyAlignment="1">
      <alignment horizontal="right" vertical="center"/>
    </xf>
    <xf numFmtId="165" fontId="16" fillId="0" borderId="33"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165" fontId="37" fillId="0" borderId="0" xfId="2" applyNumberFormat="1" applyFont="1" applyFill="1" applyAlignment="1">
      <alignment horizontal="right"/>
    </xf>
    <xf numFmtId="165" fontId="37" fillId="0" borderId="0" xfId="2" applyNumberFormat="1" applyFont="1" applyAlignment="1">
      <alignment horizontal="right"/>
    </xf>
    <xf numFmtId="0" fontId="44" fillId="0" borderId="0" xfId="0" applyFont="1" applyFill="1" applyAlignment="1">
      <alignment vertical="center"/>
    </xf>
    <xf numFmtId="165" fontId="16" fillId="0" borderId="17" xfId="0" applyNumberFormat="1" applyFont="1" applyBorder="1" applyAlignment="1">
      <alignment horizontal="right"/>
    </xf>
    <xf numFmtId="165" fontId="16" fillId="0" borderId="18" xfId="0" applyNumberFormat="1" applyFont="1" applyBorder="1" applyAlignment="1">
      <alignment horizontal="right"/>
    </xf>
    <xf numFmtId="165" fontId="16" fillId="0" borderId="19" xfId="0" applyNumberFormat="1" applyFont="1" applyBorder="1" applyAlignment="1">
      <alignment horizontal="right"/>
    </xf>
    <xf numFmtId="165" fontId="16" fillId="0" borderId="16" xfId="0" applyNumberFormat="1" applyFont="1" applyBorder="1" applyAlignment="1">
      <alignment horizontal="right"/>
    </xf>
    <xf numFmtId="0" fontId="52" fillId="3" borderId="17" xfId="0" applyFont="1" applyFill="1" applyBorder="1" applyAlignment="1">
      <alignment horizontal="right" vertical="center"/>
    </xf>
    <xf numFmtId="3" fontId="52" fillId="3" borderId="14" xfId="5" applyNumberFormat="1" applyFont="1" applyFill="1" applyBorder="1" applyAlignment="1">
      <alignment horizontal="center" vertical="center" wrapText="1"/>
    </xf>
    <xf numFmtId="0" fontId="18" fillId="0" borderId="14" xfId="5" applyFont="1" applyBorder="1" applyAlignment="1">
      <alignment horizontal="center" vertical="center"/>
    </xf>
    <xf numFmtId="3" fontId="52" fillId="3" borderId="16" xfId="5" applyNumberFormat="1" applyFont="1" applyFill="1" applyBorder="1" applyAlignment="1">
      <alignment horizontal="center" vertical="center" wrapText="1"/>
    </xf>
    <xf numFmtId="3" fontId="52" fillId="3" borderId="17" xfId="5" applyNumberFormat="1" applyFont="1" applyFill="1" applyBorder="1" applyAlignment="1">
      <alignment horizontal="center" vertical="center" wrapText="1"/>
    </xf>
    <xf numFmtId="3" fontId="52" fillId="3" borderId="18" xfId="5" applyNumberFormat="1" applyFont="1" applyFill="1" applyBorder="1" applyAlignment="1">
      <alignment horizontal="center" vertical="center" wrapText="1"/>
    </xf>
    <xf numFmtId="3" fontId="52" fillId="3" borderId="19" xfId="5" applyNumberFormat="1" applyFont="1" applyFill="1" applyBorder="1" applyAlignment="1">
      <alignment horizontal="center" vertical="center" wrapText="1"/>
    </xf>
    <xf numFmtId="0" fontId="31" fillId="2" borderId="16" xfId="0" applyFont="1" applyFill="1" applyBorder="1" applyAlignment="1">
      <alignment horizontal="center" vertical="center" wrapText="1"/>
    </xf>
    <xf numFmtId="0" fontId="33" fillId="0" borderId="16" xfId="0" applyFont="1" applyBorder="1" applyAlignment="1">
      <alignment horizontal="center" vertical="center"/>
    </xf>
    <xf numFmtId="0" fontId="31" fillId="2" borderId="17" xfId="0" applyFont="1" applyFill="1" applyBorder="1" applyAlignment="1">
      <alignment horizontal="center" vertical="center" wrapText="1"/>
    </xf>
    <xf numFmtId="0" fontId="33" fillId="0" borderId="17" xfId="0" applyFont="1" applyFill="1" applyBorder="1" applyAlignment="1">
      <alignment vertical="center" wrapText="1"/>
    </xf>
    <xf numFmtId="0" fontId="31" fillId="2" borderId="18" xfId="0" applyFont="1" applyFill="1" applyBorder="1" applyAlignment="1">
      <alignment horizontal="center" vertical="center" wrapText="1"/>
    </xf>
    <xf numFmtId="0" fontId="31" fillId="2" borderId="19" xfId="0" applyFont="1" applyFill="1" applyBorder="1" applyAlignment="1">
      <alignment horizontal="center" vertical="center" wrapText="1"/>
    </xf>
    <xf numFmtId="0" fontId="33" fillId="0" borderId="18" xfId="0" applyFont="1" applyBorder="1" applyAlignment="1">
      <alignment horizontal="center" vertical="center"/>
    </xf>
    <xf numFmtId="0" fontId="33" fillId="0" borderId="19" xfId="0" applyFont="1" applyBorder="1" applyAlignment="1">
      <alignment vertical="center"/>
    </xf>
    <xf numFmtId="0" fontId="33" fillId="0" borderId="16" xfId="0" applyFont="1" applyFill="1" applyBorder="1" applyAlignment="1">
      <alignment vertical="center" wrapText="1"/>
    </xf>
    <xf numFmtId="0" fontId="16" fillId="0" borderId="19" xfId="0" applyFont="1" applyBorder="1" applyAlignment="1">
      <alignment vertical="center"/>
    </xf>
    <xf numFmtId="0" fontId="20" fillId="0" borderId="16" xfId="0" applyNumberFormat="1" applyFont="1" applyBorder="1" applyAlignment="1">
      <alignment horizontal="right" vertical="center" wrapText="1"/>
    </xf>
    <xf numFmtId="0" fontId="20" fillId="0" borderId="18" xfId="0" applyNumberFormat="1" applyFont="1" applyFill="1" applyBorder="1" applyAlignment="1">
      <alignment horizontal="right" vertical="center" wrapText="1"/>
    </xf>
    <xf numFmtId="0" fontId="20" fillId="0" borderId="16" xfId="0" applyFont="1" applyBorder="1" applyAlignment="1">
      <alignment horizontal="center" vertical="center"/>
    </xf>
    <xf numFmtId="0" fontId="16" fillId="0" borderId="16" xfId="0" applyFont="1" applyBorder="1" applyAlignment="1">
      <alignment horizontal="center" vertical="center"/>
    </xf>
    <xf numFmtId="165" fontId="16" fillId="0" borderId="16" xfId="2" applyNumberFormat="1" applyFont="1" applyFill="1" applyBorder="1" applyAlignment="1">
      <alignment horizontal="center" vertical="center"/>
    </xf>
    <xf numFmtId="165" fontId="16" fillId="0" borderId="16" xfId="2" applyNumberFormat="1" applyFont="1" applyBorder="1" applyAlignment="1">
      <alignment horizontal="center" vertical="center"/>
    </xf>
    <xf numFmtId="165" fontId="16" fillId="0" borderId="6" xfId="0" applyNumberFormat="1" applyFont="1" applyBorder="1"/>
    <xf numFmtId="0" fontId="49" fillId="4" borderId="13" xfId="3" applyFont="1" applyFill="1" applyBorder="1" applyAlignment="1" applyProtection="1">
      <alignment horizontal="left" vertical="center" wrapText="1"/>
    </xf>
    <xf numFmtId="0" fontId="33" fillId="0" borderId="34" xfId="6" applyFont="1" applyBorder="1" applyAlignment="1">
      <alignment wrapText="1"/>
    </xf>
    <xf numFmtId="0" fontId="40" fillId="0" borderId="0" xfId="7" applyFont="1" applyAlignment="1">
      <alignment vertical="center"/>
    </xf>
    <xf numFmtId="165" fontId="16" fillId="2" borderId="7" xfId="2" applyNumberFormat="1" applyFont="1" applyFill="1" applyBorder="1" applyAlignment="1">
      <alignment horizontal="right" vertical="center"/>
    </xf>
    <xf numFmtId="165" fontId="16" fillId="2" borderId="8" xfId="2" applyNumberFormat="1" applyFont="1" applyFill="1" applyBorder="1" applyAlignment="1">
      <alignment horizontal="right" vertical="center"/>
    </xf>
    <xf numFmtId="165" fontId="16" fillId="2" borderId="36" xfId="2" applyNumberFormat="1" applyFont="1" applyFill="1" applyBorder="1" applyAlignment="1">
      <alignment horizontal="right" vertical="center"/>
    </xf>
    <xf numFmtId="165" fontId="16" fillId="2" borderId="37" xfId="2" applyNumberFormat="1" applyFont="1" applyFill="1" applyBorder="1" applyAlignment="1">
      <alignment horizontal="right" vertical="center"/>
    </xf>
    <xf numFmtId="165" fontId="16" fillId="0" borderId="22" xfId="2" applyNumberFormat="1" applyFont="1" applyFill="1" applyBorder="1" applyAlignment="1">
      <alignment horizontal="right" vertical="center"/>
    </xf>
    <xf numFmtId="165" fontId="16" fillId="0" borderId="37" xfId="2" applyNumberFormat="1" applyFont="1" applyFill="1" applyBorder="1" applyAlignment="1">
      <alignment horizontal="right" vertical="center"/>
    </xf>
    <xf numFmtId="165" fontId="16" fillId="0" borderId="38" xfId="2" applyNumberFormat="1" applyFont="1" applyFill="1" applyBorder="1" applyAlignment="1">
      <alignment horizontal="right" vertical="center"/>
    </xf>
    <xf numFmtId="165" fontId="16" fillId="0" borderId="28" xfId="2" applyNumberFormat="1" applyFont="1" applyFill="1" applyBorder="1" applyAlignment="1">
      <alignment horizontal="right" vertical="center"/>
    </xf>
    <xf numFmtId="0" fontId="52" fillId="9" borderId="16"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52" fillId="9" borderId="14" xfId="0" applyFont="1" applyFill="1" applyBorder="1" applyAlignment="1">
      <alignment horizontal="center" vertical="center" wrapText="1"/>
    </xf>
    <xf numFmtId="0" fontId="52" fillId="9" borderId="19" xfId="0" applyFont="1" applyFill="1" applyBorder="1" applyAlignment="1">
      <alignment horizontal="center" vertical="center" wrapText="1"/>
    </xf>
    <xf numFmtId="0" fontId="52" fillId="9" borderId="17" xfId="0" applyFont="1" applyFill="1" applyBorder="1" applyAlignment="1">
      <alignment horizontal="center" vertical="center" wrapText="1"/>
    </xf>
    <xf numFmtId="165" fontId="16" fillId="2" borderId="12" xfId="2" applyNumberFormat="1" applyFont="1" applyFill="1" applyBorder="1" applyAlignment="1">
      <alignment horizontal="right" vertical="center"/>
    </xf>
    <xf numFmtId="0" fontId="0" fillId="0" borderId="0" xfId="0" applyNumberFormat="1"/>
    <xf numFmtId="0" fontId="16" fillId="0" borderId="35" xfId="0" applyFont="1" applyFill="1" applyBorder="1" applyAlignment="1">
      <alignment horizontal="center" vertical="center"/>
    </xf>
    <xf numFmtId="0" fontId="22" fillId="0" borderId="14" xfId="0" applyFont="1" applyFill="1" applyBorder="1" applyAlignment="1">
      <alignment vertical="center"/>
    </xf>
    <xf numFmtId="0" fontId="18" fillId="0" borderId="16" xfId="0" applyFont="1" applyFill="1" applyBorder="1" applyAlignment="1">
      <alignment vertical="center"/>
    </xf>
    <xf numFmtId="0" fontId="18" fillId="0" borderId="18" xfId="0" applyFont="1" applyFill="1" applyBorder="1" applyAlignment="1">
      <alignment vertical="center"/>
    </xf>
    <xf numFmtId="0" fontId="18" fillId="0" borderId="19" xfId="0" applyFont="1" applyFill="1" applyBorder="1" applyAlignment="1">
      <alignment vertical="center"/>
    </xf>
    <xf numFmtId="0" fontId="18" fillId="0" borderId="17" xfId="0" applyFont="1" applyFill="1" applyBorder="1" applyAlignment="1">
      <alignment vertical="center"/>
    </xf>
    <xf numFmtId="165" fontId="45" fillId="0" borderId="19" xfId="0" applyNumberFormat="1" applyFont="1" applyFill="1" applyBorder="1" applyAlignment="1">
      <alignment vertical="center"/>
    </xf>
    <xf numFmtId="10" fontId="16" fillId="0" borderId="27" xfId="2" applyNumberFormat="1" applyFont="1" applyFill="1" applyBorder="1" applyAlignment="1">
      <alignment vertical="center"/>
    </xf>
    <xf numFmtId="169" fontId="16" fillId="0" borderId="39" xfId="2" applyNumberFormat="1" applyFont="1" applyFill="1" applyBorder="1" applyAlignment="1">
      <alignment vertical="center"/>
    </xf>
    <xf numFmtId="169" fontId="16" fillId="0" borderId="25" xfId="2" applyNumberFormat="1" applyFont="1" applyFill="1" applyBorder="1" applyAlignment="1">
      <alignment vertical="center"/>
    </xf>
    <xf numFmtId="169" fontId="16" fillId="0" borderId="40" xfId="0" applyNumberFormat="1" applyFont="1" applyFill="1" applyBorder="1" applyAlignment="1">
      <alignment vertical="center"/>
    </xf>
    <xf numFmtId="169" fontId="16" fillId="0" borderId="24" xfId="0" applyNumberFormat="1" applyFont="1" applyFill="1" applyBorder="1" applyAlignment="1">
      <alignment vertical="center"/>
    </xf>
    <xf numFmtId="169" fontId="16" fillId="0" borderId="25" xfId="0" applyNumberFormat="1" applyFont="1" applyFill="1" applyBorder="1" applyAlignment="1">
      <alignment vertical="center"/>
    </xf>
    <xf numFmtId="169" fontId="16" fillId="0" borderId="26" xfId="0" applyNumberFormat="1" applyFont="1" applyFill="1" applyBorder="1" applyAlignment="1">
      <alignment vertical="center"/>
    </xf>
    <xf numFmtId="165" fontId="16" fillId="0" borderId="21" xfId="2" applyNumberFormat="1" applyFont="1" applyFill="1" applyBorder="1" applyAlignment="1">
      <alignment vertical="center"/>
    </xf>
    <xf numFmtId="165" fontId="16" fillId="0" borderId="31" xfId="2" applyNumberFormat="1" applyFont="1" applyFill="1" applyBorder="1" applyAlignment="1">
      <alignment vertical="center"/>
    </xf>
    <xf numFmtId="165" fontId="16" fillId="0" borderId="41" xfId="2" applyNumberFormat="1" applyFont="1" applyFill="1" applyBorder="1" applyAlignment="1">
      <alignment vertical="center"/>
    </xf>
    <xf numFmtId="165" fontId="16" fillId="0" borderId="31" xfId="0" applyNumberFormat="1" applyFont="1" applyFill="1" applyBorder="1" applyAlignment="1">
      <alignment vertical="center"/>
    </xf>
    <xf numFmtId="165" fontId="16" fillId="0" borderId="41" xfId="0" applyNumberFormat="1" applyFont="1" applyFill="1" applyBorder="1" applyAlignment="1">
      <alignment vertical="center"/>
    </xf>
    <xf numFmtId="165" fontId="16" fillId="0" borderId="21" xfId="0" applyNumberFormat="1" applyFont="1" applyFill="1" applyBorder="1" applyAlignment="1">
      <alignment vertical="center"/>
    </xf>
    <xf numFmtId="165" fontId="16" fillId="0" borderId="27" xfId="2" applyNumberFormat="1" applyFont="1" applyFill="1" applyBorder="1" applyAlignment="1">
      <alignment vertical="center"/>
    </xf>
    <xf numFmtId="165" fontId="16" fillId="0" borderId="38" xfId="2" applyNumberFormat="1" applyFont="1" applyFill="1" applyBorder="1" applyAlignment="1">
      <alignment vertical="center"/>
    </xf>
    <xf numFmtId="165" fontId="16" fillId="0" borderId="42" xfId="2" applyNumberFormat="1" applyFont="1" applyFill="1" applyBorder="1" applyAlignment="1">
      <alignment vertical="center"/>
    </xf>
    <xf numFmtId="165" fontId="16" fillId="0" borderId="38" xfId="0" applyNumberFormat="1" applyFont="1" applyFill="1" applyBorder="1" applyAlignment="1">
      <alignment vertical="center"/>
    </xf>
    <xf numFmtId="165" fontId="16" fillId="0" borderId="42" xfId="0" applyNumberFormat="1" applyFont="1" applyFill="1" applyBorder="1" applyAlignment="1">
      <alignment vertical="center"/>
    </xf>
    <xf numFmtId="165" fontId="16" fillId="0" borderId="27" xfId="0" applyNumberFormat="1" applyFont="1" applyFill="1" applyBorder="1" applyAlignment="1">
      <alignment vertical="center"/>
    </xf>
    <xf numFmtId="0" fontId="22" fillId="0" borderId="0" xfId="0" applyFont="1" applyFill="1" applyBorder="1" applyAlignment="1">
      <alignment wrapText="1"/>
    </xf>
    <xf numFmtId="0" fontId="4" fillId="10" borderId="0" xfId="0" applyFont="1" applyFill="1"/>
    <xf numFmtId="0" fontId="4" fillId="10" borderId="0" xfId="0" applyFont="1" applyFill="1" applyAlignment="1">
      <alignment vertical="center"/>
    </xf>
    <xf numFmtId="0" fontId="4" fillId="10" borderId="43" xfId="0" applyFont="1" applyFill="1" applyBorder="1" applyAlignment="1">
      <alignment vertical="center"/>
    </xf>
    <xf numFmtId="0" fontId="18" fillId="0" borderId="49" xfId="6" applyFont="1" applyBorder="1" applyAlignment="1">
      <alignment vertical="center"/>
    </xf>
    <xf numFmtId="0" fontId="18" fillId="0" borderId="50" xfId="6" applyFont="1" applyBorder="1" applyAlignment="1">
      <alignment vertical="center" wrapText="1"/>
    </xf>
    <xf numFmtId="0" fontId="18" fillId="0" borderId="50" xfId="6" applyFont="1" applyBorder="1" applyAlignment="1">
      <alignment vertical="center"/>
    </xf>
    <xf numFmtId="0" fontId="32" fillId="0" borderId="14" xfId="0" applyFont="1" applyFill="1" applyBorder="1" applyAlignment="1">
      <alignment vertical="center" wrapText="1"/>
    </xf>
    <xf numFmtId="0" fontId="16" fillId="0" borderId="0" xfId="0" applyFont="1" applyFill="1" applyAlignment="1">
      <alignment vertical="center"/>
    </xf>
    <xf numFmtId="0" fontId="19" fillId="9" borderId="32" xfId="0" applyFont="1" applyFill="1" applyBorder="1" applyAlignment="1">
      <alignment vertical="center" wrapText="1"/>
    </xf>
    <xf numFmtId="0" fontId="19" fillId="9" borderId="41" xfId="0" applyFont="1" applyFill="1" applyBorder="1" applyAlignment="1">
      <alignment vertical="center" wrapText="1"/>
    </xf>
    <xf numFmtId="166" fontId="63" fillId="0" borderId="18" xfId="2" applyNumberFormat="1" applyFont="1" applyFill="1" applyBorder="1" applyAlignment="1">
      <alignment vertical="center"/>
    </xf>
    <xf numFmtId="0" fontId="60" fillId="0" borderId="14" xfId="0" applyFont="1" applyFill="1" applyBorder="1" applyAlignment="1">
      <alignment vertical="center" wrapText="1"/>
    </xf>
    <xf numFmtId="0" fontId="63" fillId="0" borderId="14" xfId="0" applyFont="1" applyFill="1" applyBorder="1" applyAlignment="1">
      <alignment vertical="center" wrapText="1"/>
    </xf>
    <xf numFmtId="165" fontId="16" fillId="0" borderId="18" xfId="0" applyNumberFormat="1" applyFont="1" applyFill="1" applyBorder="1" applyAlignment="1">
      <alignment horizontal="right" vertical="center"/>
    </xf>
    <xf numFmtId="165" fontId="16" fillId="0" borderId="14" xfId="0" applyNumberFormat="1" applyFont="1" applyFill="1" applyBorder="1" applyAlignment="1">
      <alignment horizontal="right" vertical="center"/>
    </xf>
    <xf numFmtId="165" fontId="16" fillId="0" borderId="19" xfId="0" applyNumberFormat="1" applyFont="1" applyFill="1" applyBorder="1" applyAlignment="1">
      <alignment horizontal="right" vertical="center"/>
    </xf>
    <xf numFmtId="165" fontId="16" fillId="0" borderId="17" xfId="0" applyNumberFormat="1" applyFont="1" applyFill="1" applyBorder="1" applyAlignment="1">
      <alignment horizontal="right" vertical="center"/>
    </xf>
    <xf numFmtId="165" fontId="16" fillId="0" borderId="16" xfId="0" applyNumberFormat="1" applyFont="1" applyFill="1" applyBorder="1" applyAlignment="1">
      <alignment horizontal="right" vertical="center"/>
    </xf>
    <xf numFmtId="165" fontId="16" fillId="2" borderId="14" xfId="1"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8" xfId="0" applyNumberFormat="1" applyFont="1" applyFill="1" applyBorder="1" applyAlignment="1">
      <alignment horizontal="right" vertical="center"/>
    </xf>
    <xf numFmtId="165" fontId="20" fillId="0" borderId="14" xfId="0" applyNumberFormat="1" applyFont="1" applyFill="1" applyBorder="1" applyAlignment="1">
      <alignment horizontal="right" vertical="center"/>
    </xf>
    <xf numFmtId="165" fontId="20" fillId="0" borderId="19" xfId="0" applyNumberFormat="1" applyFont="1" applyFill="1" applyBorder="1" applyAlignment="1">
      <alignment horizontal="right" vertical="center"/>
    </xf>
    <xf numFmtId="165" fontId="20" fillId="0" borderId="17" xfId="0" applyNumberFormat="1" applyFont="1" applyFill="1" applyBorder="1" applyAlignment="1">
      <alignment horizontal="right" vertical="center"/>
    </xf>
    <xf numFmtId="165" fontId="20" fillId="0" borderId="16" xfId="0" applyNumberFormat="1" applyFont="1" applyFill="1" applyBorder="1" applyAlignment="1">
      <alignment horizontal="right" vertical="center"/>
    </xf>
    <xf numFmtId="0" fontId="18" fillId="2" borderId="14" xfId="1" applyFont="1" applyFill="1" applyBorder="1" applyAlignment="1">
      <alignment vertical="center"/>
    </xf>
    <xf numFmtId="0" fontId="20" fillId="0" borderId="14" xfId="0" applyFont="1" applyFill="1" applyBorder="1" applyAlignment="1">
      <alignment vertical="center"/>
    </xf>
    <xf numFmtId="0" fontId="20" fillId="0" borderId="16" xfId="0" applyFont="1" applyFill="1" applyBorder="1" applyAlignment="1">
      <alignment vertical="center"/>
    </xf>
    <xf numFmtId="167" fontId="16" fillId="0" borderId="16" xfId="0" applyNumberFormat="1" applyFont="1" applyFill="1" applyBorder="1" applyAlignment="1" applyProtection="1">
      <alignment vertical="center"/>
      <protection locked="0"/>
    </xf>
    <xf numFmtId="0" fontId="53" fillId="3" borderId="16" xfId="0" applyFont="1" applyFill="1" applyBorder="1" applyAlignment="1">
      <alignment vertical="center"/>
    </xf>
    <xf numFmtId="0" fontId="45" fillId="0" borderId="8" xfId="0" applyFont="1" applyBorder="1" applyAlignment="1"/>
    <xf numFmtId="0" fontId="45"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6" xfId="0" applyFont="1" applyBorder="1" applyAlignment="1">
      <alignment vertical="center" wrapText="1"/>
    </xf>
    <xf numFmtId="0" fontId="16" fillId="0" borderId="18" xfId="0" applyFont="1" applyBorder="1" applyAlignment="1">
      <alignment horizontal="right" vertical="center"/>
    </xf>
    <xf numFmtId="0" fontId="16" fillId="0" borderId="14" xfId="0" applyFont="1" applyBorder="1" applyAlignment="1">
      <alignment horizontal="right" vertical="center"/>
    </xf>
    <xf numFmtId="0" fontId="16" fillId="0" borderId="19" xfId="0" applyFont="1" applyBorder="1" applyAlignment="1">
      <alignment horizontal="right" vertical="center"/>
    </xf>
    <xf numFmtId="0" fontId="16" fillId="0" borderId="17" xfId="0" applyFont="1" applyBorder="1" applyAlignment="1">
      <alignment horizontal="right" vertical="center"/>
    </xf>
    <xf numFmtId="0" fontId="16" fillId="0" borderId="24" xfId="0" applyFont="1" applyFill="1" applyBorder="1" applyAlignment="1">
      <alignment vertical="center"/>
    </xf>
    <xf numFmtId="0" fontId="16" fillId="0" borderId="25" xfId="0" applyFont="1" applyFill="1" applyBorder="1" applyAlignment="1">
      <alignment vertical="center"/>
    </xf>
    <xf numFmtId="0" fontId="16" fillId="0" borderId="26" xfId="0" applyFont="1" applyBorder="1" applyAlignment="1">
      <alignment vertical="center"/>
    </xf>
    <xf numFmtId="165" fontId="16" fillId="0" borderId="24" xfId="0" applyNumberFormat="1" applyFont="1" applyFill="1" applyBorder="1" applyAlignment="1">
      <alignment vertical="center"/>
    </xf>
    <xf numFmtId="165" fontId="16" fillId="0" borderId="25" xfId="0" applyNumberFormat="1" applyFont="1" applyFill="1" applyBorder="1" applyAlignment="1">
      <alignment vertical="center"/>
    </xf>
    <xf numFmtId="165" fontId="16" fillId="0" borderId="26" xfId="0" applyNumberFormat="1" applyFont="1" applyFill="1" applyBorder="1" applyAlignment="1">
      <alignment vertical="center"/>
    </xf>
    <xf numFmtId="0" fontId="53" fillId="0" borderId="14" xfId="0" applyFont="1" applyFill="1" applyBorder="1" applyAlignment="1">
      <alignment horizontal="center" vertical="center"/>
    </xf>
    <xf numFmtId="0" fontId="52" fillId="0" borderId="18" xfId="0" applyNumberFormat="1" applyFont="1" applyFill="1" applyBorder="1" applyAlignment="1">
      <alignment horizontal="center" vertical="center" wrapText="1"/>
    </xf>
    <xf numFmtId="0" fontId="52" fillId="0" borderId="14" xfId="0" applyNumberFormat="1" applyFont="1" applyFill="1" applyBorder="1" applyAlignment="1">
      <alignment horizontal="center" vertical="center" wrapText="1"/>
    </xf>
    <xf numFmtId="0" fontId="52" fillId="0" borderId="16" xfId="0" applyNumberFormat="1" applyFont="1" applyFill="1" applyBorder="1" applyAlignment="1">
      <alignment horizontal="center" vertical="center" wrapText="1"/>
    </xf>
    <xf numFmtId="0" fontId="52" fillId="0" borderId="30" xfId="0" applyNumberFormat="1" applyFont="1" applyFill="1" applyBorder="1" applyAlignment="1">
      <alignment horizontal="center" vertical="center" wrapText="1"/>
    </xf>
    <xf numFmtId="0" fontId="52" fillId="0" borderId="19" xfId="0" applyNumberFormat="1" applyFont="1" applyFill="1" applyBorder="1" applyAlignment="1">
      <alignment horizontal="center" vertical="center" wrapText="1"/>
    </xf>
    <xf numFmtId="0" fontId="52" fillId="0" borderId="17" xfId="0" applyNumberFormat="1" applyFont="1" applyFill="1" applyBorder="1" applyAlignment="1">
      <alignment horizontal="center" vertical="center" wrapText="1"/>
    </xf>
    <xf numFmtId="0" fontId="52" fillId="0" borderId="14" xfId="0" applyFont="1" applyFill="1" applyBorder="1" applyAlignment="1">
      <alignment horizontal="center" vertical="center"/>
    </xf>
    <xf numFmtId="0" fontId="52" fillId="0" borderId="16" xfId="0" applyFont="1" applyFill="1" applyBorder="1" applyAlignment="1">
      <alignment horizontal="center" vertical="center"/>
    </xf>
    <xf numFmtId="0" fontId="52" fillId="0" borderId="21" xfId="0" applyFont="1" applyFill="1" applyBorder="1" applyAlignment="1">
      <alignment horizontal="center" vertical="center" wrapText="1"/>
    </xf>
    <xf numFmtId="0" fontId="52" fillId="0" borderId="22" xfId="0" applyFont="1" applyFill="1" applyBorder="1" applyAlignment="1">
      <alignment horizontal="center" vertical="center"/>
    </xf>
    <xf numFmtId="0" fontId="52" fillId="0" borderId="23" xfId="0" applyFont="1" applyFill="1" applyBorder="1" applyAlignment="1">
      <alignment horizontal="center" vertical="center"/>
    </xf>
    <xf numFmtId="0" fontId="52" fillId="0" borderId="17" xfId="0" applyFont="1" applyFill="1" applyBorder="1" applyAlignment="1">
      <alignment horizontal="center" vertical="center"/>
    </xf>
    <xf numFmtId="0" fontId="52" fillId="0" borderId="18" xfId="0" applyFont="1" applyFill="1" applyBorder="1" applyAlignment="1">
      <alignment horizontal="center" vertical="center"/>
    </xf>
    <xf numFmtId="0" fontId="52" fillId="0" borderId="19" xfId="0" applyFont="1" applyFill="1" applyBorder="1" applyAlignment="1">
      <alignment horizontal="center" vertical="center"/>
    </xf>
    <xf numFmtId="0" fontId="53" fillId="0" borderId="16" xfId="0" applyFont="1" applyFill="1" applyBorder="1" applyAlignment="1">
      <alignment vertical="center"/>
    </xf>
    <xf numFmtId="0" fontId="20" fillId="0" borderId="6" xfId="0" applyFont="1" applyFill="1" applyBorder="1" applyAlignment="1">
      <alignment vertical="center"/>
    </xf>
    <xf numFmtId="0" fontId="20" fillId="0" borderId="3" xfId="0" applyFont="1" applyFill="1" applyBorder="1" applyAlignment="1"/>
    <xf numFmtId="0" fontId="20" fillId="0" borderId="3" xfId="0" applyFont="1" applyFill="1" applyBorder="1" applyAlignment="1">
      <alignment vertical="center"/>
    </xf>
    <xf numFmtId="0" fontId="52" fillId="3" borderId="16" xfId="0" applyFont="1" applyFill="1" applyBorder="1" applyAlignment="1">
      <alignment vertical="center"/>
    </xf>
    <xf numFmtId="0" fontId="20" fillId="0" borderId="16" xfId="0" applyFont="1" applyBorder="1" applyAlignment="1">
      <alignment vertical="center"/>
    </xf>
    <xf numFmtId="0" fontId="16" fillId="0" borderId="16" xfId="0" applyFont="1" applyBorder="1" applyAlignment="1">
      <alignment horizontal="right" vertical="center"/>
    </xf>
    <xf numFmtId="0" fontId="4" fillId="0" borderId="3" xfId="0" applyFont="1" applyBorder="1" applyAlignment="1">
      <alignment vertical="center"/>
    </xf>
    <xf numFmtId="0" fontId="20" fillId="0" borderId="18" xfId="0" applyFont="1" applyBorder="1" applyAlignment="1">
      <alignment horizontal="right" vertical="center" wrapText="1"/>
    </xf>
    <xf numFmtId="14" fontId="20" fillId="0" borderId="14" xfId="0" applyNumberFormat="1" applyFont="1" applyBorder="1" applyAlignment="1">
      <alignment horizontal="right" vertical="center" wrapText="1"/>
    </xf>
    <xf numFmtId="14" fontId="20" fillId="0" borderId="16" xfId="0" applyNumberFormat="1" applyFont="1" applyBorder="1" applyAlignment="1">
      <alignment horizontal="right" vertical="center" wrapText="1"/>
    </xf>
    <xf numFmtId="14" fontId="20" fillId="0" borderId="18" xfId="0" applyNumberFormat="1" applyFont="1" applyBorder="1" applyAlignment="1">
      <alignment horizontal="right" vertical="center" wrapText="1"/>
    </xf>
    <xf numFmtId="0" fontId="56" fillId="0" borderId="16" xfId="0" applyFont="1" applyFill="1" applyBorder="1" applyAlignment="1"/>
    <xf numFmtId="0" fontId="20" fillId="0" borderId="0" xfId="0" applyFont="1" applyAlignment="1"/>
    <xf numFmtId="0" fontId="20" fillId="0" borderId="0" xfId="0" applyFont="1" applyFill="1" applyAlignment="1"/>
    <xf numFmtId="0" fontId="23" fillId="0" borderId="0" xfId="0" applyFont="1" applyAlignment="1"/>
    <xf numFmtId="0" fontId="24" fillId="0" borderId="0" xfId="0" applyFont="1" applyAlignment="1">
      <alignment horizontal="right"/>
    </xf>
    <xf numFmtId="0" fontId="16" fillId="0" borderId="0" xfId="0" quotePrefix="1" applyFont="1" applyAlignment="1"/>
    <xf numFmtId="0" fontId="20" fillId="0" borderId="0" xfId="0" quotePrefix="1" applyFont="1" applyAlignment="1"/>
    <xf numFmtId="0" fontId="16" fillId="0" borderId="0" xfId="0" applyFont="1" applyAlignment="1">
      <alignment vertical="center"/>
    </xf>
    <xf numFmtId="0" fontId="23" fillId="0" borderId="0" xfId="0" applyFont="1" applyAlignment="1">
      <alignment vertical="center"/>
    </xf>
    <xf numFmtId="0" fontId="20" fillId="0" borderId="16" xfId="0" applyFont="1" applyBorder="1" applyAlignment="1"/>
    <xf numFmtId="0" fontId="5" fillId="0" borderId="0" xfId="0" applyFont="1" applyAlignment="1"/>
    <xf numFmtId="164" fontId="16" fillId="0" borderId="16" xfId="2" applyNumberFormat="1" applyFont="1" applyBorder="1" applyAlignment="1">
      <alignment horizontal="left" vertical="center"/>
    </xf>
    <xf numFmtId="165" fontId="16" fillId="2" borderId="52" xfId="2" applyNumberFormat="1" applyFont="1" applyFill="1" applyBorder="1" applyAlignment="1">
      <alignment horizontal="right" vertical="center"/>
    </xf>
    <xf numFmtId="14" fontId="52" fillId="3" borderId="30" xfId="0" applyNumberFormat="1" applyFont="1" applyFill="1" applyBorder="1" applyAlignment="1">
      <alignment horizontal="right" vertical="center" wrapText="1"/>
    </xf>
    <xf numFmtId="14" fontId="52" fillId="3" borderId="33" xfId="0" applyNumberFormat="1" applyFont="1" applyFill="1" applyBorder="1" applyAlignment="1">
      <alignment horizontal="right" vertical="center" wrapText="1"/>
    </xf>
    <xf numFmtId="0" fontId="47" fillId="0" borderId="0" xfId="0" applyFont="1" applyFill="1" applyAlignment="1">
      <alignment vertical="center"/>
    </xf>
    <xf numFmtId="0" fontId="20" fillId="0" borderId="14" xfId="0" applyFont="1" applyBorder="1" applyAlignment="1">
      <alignment vertical="center" wrapText="1"/>
    </xf>
    <xf numFmtId="0" fontId="0" fillId="0" borderId="0" xfId="0" applyAlignment="1">
      <alignment vertical="center"/>
    </xf>
    <xf numFmtId="0" fontId="18" fillId="0" borderId="53" xfId="0" applyFont="1" applyFill="1" applyBorder="1" applyAlignment="1">
      <alignment horizontal="center" vertical="center" wrapText="1"/>
    </xf>
    <xf numFmtId="0" fontId="18" fillId="0" borderId="54" xfId="0" applyFont="1" applyFill="1" applyBorder="1" applyAlignment="1">
      <alignment horizontal="center" vertical="center"/>
    </xf>
    <xf numFmtId="3" fontId="18" fillId="0" borderId="54" xfId="0" applyNumberFormat="1" applyFont="1" applyFill="1" applyBorder="1" applyAlignment="1">
      <alignment vertical="center"/>
    </xf>
    <xf numFmtId="49" fontId="18" fillId="0" borderId="55" xfId="0" applyNumberFormat="1" applyFont="1" applyFill="1" applyBorder="1" applyAlignment="1">
      <alignment horizontal="center" vertical="center"/>
    </xf>
    <xf numFmtId="0" fontId="18" fillId="0" borderId="56" xfId="0" applyFont="1" applyFill="1" applyBorder="1" applyAlignment="1">
      <alignment horizontal="center" vertical="center" wrapText="1"/>
    </xf>
    <xf numFmtId="0" fontId="18" fillId="0" borderId="57" xfId="0" applyFont="1" applyFill="1" applyBorder="1" applyAlignment="1">
      <alignment horizontal="center" vertical="center"/>
    </xf>
    <xf numFmtId="3" fontId="18" fillId="0" borderId="57" xfId="0" applyNumberFormat="1" applyFont="1" applyFill="1" applyBorder="1" applyAlignment="1">
      <alignment vertical="center"/>
    </xf>
    <xf numFmtId="49" fontId="18" fillId="0" borderId="58" xfId="0" applyNumberFormat="1" applyFont="1" applyFill="1" applyBorder="1" applyAlignment="1">
      <alignment horizontal="center" vertical="center"/>
    </xf>
    <xf numFmtId="3" fontId="18" fillId="0" borderId="57" xfId="0" applyNumberFormat="1" applyFont="1" applyFill="1" applyBorder="1" applyAlignment="1">
      <alignment horizontal="right" vertical="center"/>
    </xf>
    <xf numFmtId="0" fontId="18" fillId="0" borderId="59" xfId="0" applyFont="1" applyFill="1" applyBorder="1" applyAlignment="1">
      <alignment horizontal="center" vertical="center"/>
    </xf>
    <xf numFmtId="0" fontId="25" fillId="0" borderId="16" xfId="0" applyFont="1" applyBorder="1" applyAlignment="1">
      <alignment vertical="center"/>
    </xf>
    <xf numFmtId="0" fontId="25" fillId="0" borderId="18" xfId="0" applyFont="1" applyBorder="1" applyAlignment="1">
      <alignment vertical="center"/>
    </xf>
    <xf numFmtId="0" fontId="25" fillId="0" borderId="14" xfId="0" applyFont="1" applyBorder="1" applyAlignment="1">
      <alignment vertical="center"/>
    </xf>
    <xf numFmtId="165" fontId="16" fillId="2" borderId="18" xfId="2" applyNumberFormat="1" applyFont="1" applyFill="1" applyBorder="1" applyAlignment="1">
      <alignment horizontal="right" vertical="center"/>
    </xf>
    <xf numFmtId="0" fontId="22" fillId="0" borderId="14" xfId="0" applyFont="1" applyFill="1" applyBorder="1" applyAlignment="1">
      <alignment horizontal="center" vertical="center"/>
    </xf>
    <xf numFmtId="0" fontId="19" fillId="3" borderId="14" xfId="0" applyFont="1" applyFill="1" applyBorder="1" applyAlignment="1">
      <alignment vertical="center" wrapText="1"/>
    </xf>
    <xf numFmtId="0" fontId="19" fillId="3" borderId="14" xfId="0" applyFont="1" applyFill="1" applyBorder="1" applyAlignment="1">
      <alignment horizontal="center" vertical="center" wrapText="1"/>
    </xf>
    <xf numFmtId="0" fontId="30" fillId="0" borderId="60" xfId="1" applyFont="1" applyFill="1" applyBorder="1" applyAlignment="1">
      <alignment horizontal="left" vertical="center" wrapText="1"/>
    </xf>
    <xf numFmtId="9" fontId="30" fillId="0" borderId="61" xfId="1" applyNumberFormat="1" applyFont="1" applyFill="1" applyBorder="1" applyAlignment="1">
      <alignment horizontal="right" vertical="center" wrapText="1"/>
    </xf>
    <xf numFmtId="0" fontId="30" fillId="0" borderId="62" xfId="1" applyFont="1" applyFill="1" applyBorder="1" applyAlignment="1">
      <alignment horizontal="left" vertical="center" wrapText="1"/>
    </xf>
    <xf numFmtId="9" fontId="30" fillId="0" borderId="63" xfId="1" applyNumberFormat="1" applyFont="1" applyFill="1" applyBorder="1" applyAlignment="1">
      <alignment horizontal="right" vertical="center" wrapText="1"/>
    </xf>
    <xf numFmtId="10" fontId="30" fillId="0" borderId="63" xfId="1" applyNumberFormat="1" applyFont="1" applyFill="1" applyBorder="1" applyAlignment="1">
      <alignment horizontal="right" vertical="center" wrapText="1"/>
    </xf>
    <xf numFmtId="0" fontId="29" fillId="0" borderId="14" xfId="5" applyFont="1" applyFill="1" applyBorder="1" applyAlignment="1">
      <alignment horizontal="center" vertical="center"/>
    </xf>
    <xf numFmtId="0" fontId="29" fillId="0" borderId="14" xfId="5" applyFont="1" applyFill="1" applyBorder="1" applyAlignment="1">
      <alignment vertical="center"/>
    </xf>
    <xf numFmtId="3" fontId="29" fillId="0" borderId="16" xfId="5" applyNumberFormat="1" applyFont="1" applyFill="1" applyBorder="1" applyAlignment="1">
      <alignment horizontal="center" vertical="center"/>
    </xf>
    <xf numFmtId="3" fontId="29" fillId="0" borderId="18" xfId="5" applyNumberFormat="1" applyFont="1" applyFill="1" applyBorder="1" applyAlignment="1">
      <alignment horizontal="center" vertical="center"/>
    </xf>
    <xf numFmtId="3" fontId="29" fillId="0" borderId="14" xfId="5" applyNumberFormat="1" applyFont="1" applyFill="1" applyBorder="1" applyAlignment="1">
      <alignment horizontal="center" vertical="center"/>
    </xf>
    <xf numFmtId="3" fontId="29" fillId="0" borderId="19" xfId="5" applyNumberFormat="1" applyFont="1" applyFill="1" applyBorder="1" applyAlignment="1">
      <alignment horizontal="center" vertical="center"/>
    </xf>
    <xf numFmtId="3" fontId="29" fillId="0" borderId="17" xfId="5" applyNumberFormat="1" applyFont="1" applyFill="1" applyBorder="1" applyAlignment="1">
      <alignment horizontal="center" vertical="center"/>
    </xf>
    <xf numFmtId="0" fontId="18" fillId="0" borderId="0" xfId="0" applyFont="1" applyFill="1" applyAlignment="1">
      <alignment vertical="center"/>
    </xf>
    <xf numFmtId="0" fontId="18" fillId="0" borderId="14" xfId="5" applyFont="1" applyBorder="1" applyAlignment="1">
      <alignment vertical="center"/>
    </xf>
    <xf numFmtId="3" fontId="18" fillId="0" borderId="16" xfId="5" applyNumberFormat="1" applyFont="1" applyFill="1" applyBorder="1" applyAlignment="1">
      <alignment horizontal="right" vertical="center"/>
    </xf>
    <xf numFmtId="3" fontId="18" fillId="0" borderId="18" xfId="5" applyNumberFormat="1" applyFont="1" applyFill="1" applyBorder="1" applyAlignment="1">
      <alignment horizontal="right" vertical="center"/>
    </xf>
    <xf numFmtId="3" fontId="18" fillId="0" borderId="14" xfId="5" applyNumberFormat="1" applyFont="1" applyFill="1" applyBorder="1" applyAlignment="1">
      <alignment horizontal="right" vertical="center"/>
    </xf>
    <xf numFmtId="3" fontId="18" fillId="0" borderId="19" xfId="5" applyNumberFormat="1" applyFont="1" applyFill="1" applyBorder="1" applyAlignment="1">
      <alignment horizontal="right" vertical="center"/>
    </xf>
    <xf numFmtId="3" fontId="18" fillId="0" borderId="17" xfId="5" applyNumberFormat="1" applyFont="1" applyFill="1" applyBorder="1" applyAlignment="1">
      <alignment horizontal="right" vertical="center"/>
    </xf>
    <xf numFmtId="0" fontId="18" fillId="0" borderId="14" xfId="5" applyFont="1" applyFill="1" applyBorder="1" applyAlignment="1">
      <alignment horizontal="center" vertical="center"/>
    </xf>
    <xf numFmtId="0" fontId="18" fillId="0" borderId="14" xfId="5" applyFont="1" applyFill="1" applyBorder="1" applyAlignment="1">
      <alignment vertical="center"/>
    </xf>
    <xf numFmtId="3" fontId="36" fillId="0" borderId="14" xfId="5" applyNumberFormat="1" applyFont="1" applyFill="1" applyBorder="1" applyAlignment="1">
      <alignment horizontal="right" vertical="center"/>
    </xf>
    <xf numFmtId="3" fontId="36" fillId="0" borderId="18" xfId="5" applyNumberFormat="1" applyFont="1" applyFill="1" applyBorder="1" applyAlignment="1">
      <alignment horizontal="right" vertical="center"/>
    </xf>
    <xf numFmtId="3" fontId="18" fillId="0" borderId="18" xfId="0" applyNumberFormat="1" applyFont="1" applyFill="1" applyBorder="1" applyAlignment="1">
      <alignment vertical="center"/>
    </xf>
    <xf numFmtId="3" fontId="18" fillId="0" borderId="17" xfId="0" applyNumberFormat="1" applyFont="1" applyFill="1" applyBorder="1" applyAlignment="1">
      <alignment vertical="center"/>
    </xf>
    <xf numFmtId="3" fontId="36" fillId="0" borderId="16" xfId="5" applyNumberFormat="1" applyFont="1" applyFill="1" applyBorder="1" applyAlignment="1">
      <alignment horizontal="right" vertical="center"/>
    </xf>
    <xf numFmtId="3" fontId="36" fillId="0" borderId="19" xfId="5" applyNumberFormat="1" applyFont="1" applyFill="1" applyBorder="1" applyAlignment="1">
      <alignment horizontal="right" vertical="center"/>
    </xf>
    <xf numFmtId="3" fontId="36" fillId="0" borderId="17" xfId="5" applyNumberFormat="1" applyFont="1" applyFill="1" applyBorder="1" applyAlignment="1">
      <alignment horizontal="right" vertical="center"/>
    </xf>
    <xf numFmtId="3" fontId="18" fillId="0" borderId="14" xfId="7" applyNumberFormat="1" applyFont="1" applyFill="1" applyBorder="1" applyAlignment="1">
      <alignment vertical="center"/>
    </xf>
    <xf numFmtId="3" fontId="18" fillId="0" borderId="18" xfId="7" applyNumberFormat="1" applyFont="1" applyFill="1" applyBorder="1" applyAlignment="1">
      <alignment vertical="center"/>
    </xf>
    <xf numFmtId="3" fontId="18" fillId="0" borderId="19" xfId="7" applyNumberFormat="1" applyFont="1" applyFill="1" applyBorder="1" applyAlignment="1">
      <alignment vertical="center"/>
    </xf>
    <xf numFmtId="0" fontId="36" fillId="0" borderId="14" xfId="5" applyFont="1" applyBorder="1" applyAlignment="1">
      <alignment vertical="center"/>
    </xf>
    <xf numFmtId="3" fontId="18" fillId="0" borderId="19" xfId="0" applyNumberFormat="1" applyFont="1" applyFill="1" applyBorder="1" applyAlignment="1">
      <alignment vertical="center"/>
    </xf>
    <xf numFmtId="3" fontId="18" fillId="0" borderId="16" xfId="5" applyNumberFormat="1" applyFont="1" applyFill="1" applyBorder="1" applyAlignment="1">
      <alignment vertical="center"/>
    </xf>
    <xf numFmtId="3" fontId="18" fillId="0" borderId="18" xfId="5" applyNumberFormat="1" applyFont="1" applyFill="1" applyBorder="1" applyAlignment="1">
      <alignment vertical="center"/>
    </xf>
    <xf numFmtId="3" fontId="18" fillId="0" borderId="14" xfId="5" applyNumberFormat="1" applyFont="1" applyFill="1" applyBorder="1" applyAlignment="1">
      <alignment vertical="center"/>
    </xf>
    <xf numFmtId="3" fontId="18" fillId="0" borderId="19" xfId="5" applyNumberFormat="1" applyFont="1" applyFill="1" applyBorder="1" applyAlignment="1">
      <alignment vertical="center"/>
    </xf>
    <xf numFmtId="3" fontId="18" fillId="0" borderId="17" xfId="5" applyNumberFormat="1" applyFont="1" applyFill="1" applyBorder="1" applyAlignment="1">
      <alignment vertical="center"/>
    </xf>
    <xf numFmtId="0" fontId="36" fillId="0" borderId="14" xfId="0" applyFont="1" applyFill="1" applyBorder="1" applyAlignment="1">
      <alignment vertical="center"/>
    </xf>
    <xf numFmtId="0" fontId="36" fillId="0" borderId="14" xfId="5" applyFont="1" applyBorder="1" applyAlignment="1">
      <alignment horizontal="center" vertical="center"/>
    </xf>
    <xf numFmtId="0" fontId="36" fillId="0" borderId="0" xfId="0" applyFont="1" applyFill="1" applyAlignment="1">
      <alignment vertical="center"/>
    </xf>
    <xf numFmtId="3" fontId="36" fillId="0" borderId="16" xfId="5" applyNumberFormat="1" applyFont="1" applyFill="1" applyBorder="1" applyAlignment="1">
      <alignment vertical="center"/>
    </xf>
    <xf numFmtId="3" fontId="36" fillId="0" borderId="18" xfId="5" applyNumberFormat="1" applyFont="1" applyFill="1" applyBorder="1" applyAlignment="1">
      <alignment vertical="center"/>
    </xf>
    <xf numFmtId="3" fontId="36" fillId="0" borderId="14" xfId="5" applyNumberFormat="1" applyFont="1" applyFill="1" applyBorder="1" applyAlignment="1">
      <alignment vertical="center"/>
    </xf>
    <xf numFmtId="3" fontId="36" fillId="0" borderId="19" xfId="5" applyNumberFormat="1" applyFont="1" applyFill="1" applyBorder="1" applyAlignment="1">
      <alignment vertical="center"/>
    </xf>
    <xf numFmtId="3" fontId="36" fillId="0" borderId="17" xfId="5" applyNumberFormat="1" applyFont="1" applyFill="1" applyBorder="1" applyAlignment="1">
      <alignment vertical="center"/>
    </xf>
    <xf numFmtId="0" fontId="18" fillId="0" borderId="14"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6" xfId="0" applyNumberFormat="1" applyFont="1" applyFill="1" applyBorder="1" applyAlignment="1">
      <alignment horizontal="left" vertical="center"/>
    </xf>
    <xf numFmtId="3" fontId="18" fillId="7" borderId="18" xfId="0" applyNumberFormat="1" applyFont="1" applyFill="1" applyBorder="1" applyAlignment="1">
      <alignment horizontal="left" vertical="center"/>
    </xf>
    <xf numFmtId="3" fontId="18" fillId="7" borderId="14" xfId="0" applyNumberFormat="1" applyFont="1" applyFill="1" applyBorder="1" applyAlignment="1">
      <alignment horizontal="left" vertical="center"/>
    </xf>
    <xf numFmtId="3" fontId="18" fillId="7" borderId="19"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0" borderId="16" xfId="0" applyNumberFormat="1" applyFont="1" applyFill="1" applyBorder="1" applyAlignment="1">
      <alignment vertical="center"/>
    </xf>
    <xf numFmtId="3" fontId="19" fillId="3" borderId="51" xfId="5" applyNumberFormat="1" applyFont="1" applyFill="1" applyBorder="1" applyAlignment="1">
      <alignment horizontal="center" vertical="center" wrapText="1"/>
    </xf>
    <xf numFmtId="3" fontId="36" fillId="0" borderId="33" xfId="5" applyNumberFormat="1" applyFont="1" applyFill="1" applyBorder="1" applyAlignment="1">
      <alignment horizontal="right" vertical="center"/>
    </xf>
    <xf numFmtId="0" fontId="18" fillId="0" borderId="0" xfId="7" applyFont="1" applyAlignment="1">
      <alignment horizontal="left" vertical="center"/>
    </xf>
    <xf numFmtId="10" fontId="64" fillId="5" borderId="33" xfId="7" applyNumberFormat="1" applyFont="1" applyFill="1" applyBorder="1" applyAlignment="1">
      <alignment vertical="center"/>
    </xf>
    <xf numFmtId="0" fontId="18" fillId="0" borderId="30" xfId="7" applyFont="1" applyBorder="1" applyAlignment="1">
      <alignment horizontal="left" vertical="center"/>
    </xf>
    <xf numFmtId="10" fontId="18" fillId="0" borderId="33" xfId="7" applyNumberFormat="1" applyFont="1" applyBorder="1" applyAlignment="1">
      <alignment vertical="center"/>
    </xf>
    <xf numFmtId="0" fontId="65" fillId="0" borderId="0" xfId="7" applyFont="1" applyAlignment="1">
      <alignment horizontal="left" vertical="center"/>
    </xf>
    <xf numFmtId="0" fontId="65" fillId="0" borderId="0" xfId="7" applyFont="1" applyAlignment="1">
      <alignment vertical="center"/>
    </xf>
    <xf numFmtId="0" fontId="33" fillId="0" borderId="64" xfId="7" applyFont="1" applyBorder="1" applyAlignment="1">
      <alignment vertical="center" wrapText="1"/>
    </xf>
    <xf numFmtId="0" fontId="40" fillId="0" borderId="0" xfId="7" applyFont="1" applyAlignment="1">
      <alignment horizontal="left" vertical="center"/>
    </xf>
    <xf numFmtId="0" fontId="66" fillId="0" borderId="0" xfId="7" applyFont="1" applyAlignment="1">
      <alignment horizontal="center" vertical="center"/>
    </xf>
    <xf numFmtId="0" fontId="67" fillId="0" borderId="0" xfId="7" applyFont="1" applyAlignment="1">
      <alignment horizontal="center" vertical="center"/>
    </xf>
    <xf numFmtId="0" fontId="65" fillId="0" borderId="0" xfId="7" applyFont="1" applyAlignment="1">
      <alignment horizontal="center" vertical="center"/>
    </xf>
    <xf numFmtId="0" fontId="68" fillId="0" borderId="0" xfId="7" applyFont="1" applyAlignment="1">
      <alignment vertical="center"/>
    </xf>
    <xf numFmtId="0" fontId="20" fillId="0" borderId="18" xfId="0" applyNumberFormat="1" applyFont="1" applyFill="1" applyBorder="1" applyAlignment="1">
      <alignment horizontal="right" vertical="center"/>
    </xf>
    <xf numFmtId="0" fontId="21" fillId="0" borderId="14" xfId="0" applyNumberFormat="1" applyFont="1" applyBorder="1" applyAlignment="1">
      <alignment horizontal="right" vertical="center"/>
    </xf>
    <xf numFmtId="0" fontId="20" fillId="0" borderId="19" xfId="0" applyNumberFormat="1" applyFont="1" applyBorder="1" applyAlignment="1">
      <alignment horizontal="right" vertical="center"/>
    </xf>
    <xf numFmtId="0" fontId="20" fillId="0" borderId="17" xfId="0" applyNumberFormat="1" applyFont="1" applyFill="1" applyBorder="1" applyAlignment="1">
      <alignment horizontal="right" vertical="center"/>
    </xf>
    <xf numFmtId="0" fontId="20" fillId="0" borderId="14" xfId="0" applyNumberFormat="1" applyFont="1" applyFill="1" applyBorder="1" applyAlignment="1">
      <alignment horizontal="right" vertical="center"/>
    </xf>
    <xf numFmtId="0" fontId="22" fillId="0" borderId="0" xfId="0" applyFont="1" applyAlignment="1">
      <alignment vertical="center"/>
    </xf>
    <xf numFmtId="0" fontId="22" fillId="0" borderId="14" xfId="0" applyFont="1" applyBorder="1" applyAlignment="1">
      <alignment vertical="center"/>
    </xf>
    <xf numFmtId="0" fontId="51" fillId="0" borderId="14" xfId="0" applyFont="1" applyFill="1" applyBorder="1" applyAlignment="1">
      <alignment vertical="center"/>
    </xf>
    <xf numFmtId="0" fontId="21" fillId="0" borderId="14" xfId="0" applyFont="1" applyBorder="1" applyAlignment="1">
      <alignment vertical="center"/>
    </xf>
    <xf numFmtId="0" fontId="22" fillId="0" borderId="0" xfId="0" applyFont="1" applyAlignment="1"/>
    <xf numFmtId="0" fontId="33" fillId="2" borderId="42" xfId="0" applyFont="1" applyFill="1" applyBorder="1" applyAlignment="1">
      <alignment vertical="center" wrapText="1"/>
    </xf>
    <xf numFmtId="0" fontId="53" fillId="3" borderId="14" xfId="0" applyFont="1" applyFill="1" applyBorder="1" applyAlignment="1">
      <alignment vertical="center"/>
    </xf>
    <xf numFmtId="0" fontId="19" fillId="3" borderId="16" xfId="0" applyFont="1" applyFill="1" applyBorder="1" applyAlignment="1">
      <alignment horizontal="center" vertical="center"/>
    </xf>
    <xf numFmtId="0" fontId="19" fillId="3" borderId="18" xfId="0" applyNumberFormat="1" applyFont="1" applyFill="1" applyBorder="1" applyAlignment="1">
      <alignment horizontal="center" vertical="center" wrapText="1"/>
    </xf>
    <xf numFmtId="0" fontId="19" fillId="3" borderId="14" xfId="0" applyNumberFormat="1" applyFont="1" applyFill="1" applyBorder="1" applyAlignment="1">
      <alignment horizontal="center" vertical="center" wrapText="1"/>
    </xf>
    <xf numFmtId="0" fontId="19" fillId="3" borderId="16" xfId="0" applyNumberFormat="1" applyFont="1" applyFill="1" applyBorder="1" applyAlignment="1">
      <alignment horizontal="center" vertical="center" wrapText="1"/>
    </xf>
    <xf numFmtId="0" fontId="19" fillId="3" borderId="19" xfId="0" applyNumberFormat="1" applyFont="1" applyFill="1" applyBorder="1" applyAlignment="1">
      <alignment horizontal="center" vertical="center" wrapText="1"/>
    </xf>
    <xf numFmtId="0" fontId="19" fillId="3" borderId="17" xfId="0" applyNumberFormat="1" applyFont="1" applyFill="1" applyBorder="1" applyAlignment="1">
      <alignment horizontal="center" vertical="center" wrapText="1"/>
    </xf>
    <xf numFmtId="0" fontId="4" fillId="0" borderId="35" xfId="0" applyFont="1" applyFill="1" applyBorder="1" applyAlignment="1">
      <alignment vertical="center"/>
    </xf>
    <xf numFmtId="0" fontId="4" fillId="0" borderId="17" xfId="0" applyFont="1" applyBorder="1" applyAlignment="1">
      <alignment vertical="center"/>
    </xf>
    <xf numFmtId="0" fontId="4" fillId="0" borderId="16" xfId="0" applyFont="1" applyBorder="1" applyAlignment="1">
      <alignment vertical="center"/>
    </xf>
    <xf numFmtId="0" fontId="52" fillId="3" borderId="27" xfId="0" applyNumberFormat="1" applyFont="1" applyFill="1" applyBorder="1" applyAlignment="1">
      <alignment horizontal="center" vertical="center" wrapText="1"/>
    </xf>
    <xf numFmtId="0" fontId="52" fillId="3" borderId="28" xfId="0" applyNumberFormat="1" applyFont="1" applyFill="1" applyBorder="1" applyAlignment="1">
      <alignment horizontal="center" vertical="center" wrapText="1"/>
    </xf>
    <xf numFmtId="0" fontId="52" fillId="3" borderId="29" xfId="0" applyNumberFormat="1" applyFont="1" applyFill="1" applyBorder="1" applyAlignment="1">
      <alignment horizontal="center" vertical="center" wrapText="1"/>
    </xf>
    <xf numFmtId="0" fontId="52" fillId="3" borderId="38" xfId="0" applyNumberFormat="1" applyFont="1" applyFill="1" applyBorder="1" applyAlignment="1">
      <alignment horizontal="center" vertical="center" wrapText="1"/>
    </xf>
    <xf numFmtId="0" fontId="52" fillId="3" borderId="35" xfId="0" applyNumberFormat="1" applyFont="1" applyFill="1" applyBorder="1" applyAlignment="1">
      <alignment horizontal="center" vertical="center" wrapText="1"/>
    </xf>
    <xf numFmtId="0" fontId="52" fillId="3" borderId="28" xfId="0" applyFont="1" applyFill="1" applyBorder="1" applyAlignment="1">
      <alignment horizontal="center" vertical="center"/>
    </xf>
    <xf numFmtId="0" fontId="52" fillId="3" borderId="29" xfId="0" applyFont="1" applyFill="1" applyBorder="1" applyAlignment="1">
      <alignment horizontal="center" vertical="center"/>
    </xf>
    <xf numFmtId="0" fontId="52" fillId="3" borderId="38" xfId="0" applyFont="1" applyFill="1" applyBorder="1" applyAlignment="1">
      <alignment horizontal="center" vertical="center" wrapText="1"/>
    </xf>
    <xf numFmtId="0" fontId="52" fillId="3" borderId="35" xfId="0" applyFont="1" applyFill="1" applyBorder="1" applyAlignment="1">
      <alignment horizontal="center" vertical="center"/>
    </xf>
    <xf numFmtId="0" fontId="52" fillId="3" borderId="27" xfId="0" applyFont="1" applyFill="1" applyBorder="1" applyAlignment="1">
      <alignment horizontal="center" vertical="center"/>
    </xf>
    <xf numFmtId="0" fontId="52" fillId="3" borderId="38" xfId="0" applyFont="1" applyFill="1" applyBorder="1" applyAlignment="1">
      <alignment horizontal="center" vertical="center"/>
    </xf>
    <xf numFmtId="0" fontId="55" fillId="12" borderId="66" xfId="0" applyFont="1" applyFill="1" applyBorder="1" applyAlignment="1">
      <alignment horizontal="right"/>
    </xf>
    <xf numFmtId="0" fontId="55" fillId="12" borderId="66" xfId="0" applyFont="1" applyFill="1" applyBorder="1"/>
    <xf numFmtId="0" fontId="71" fillId="12" borderId="66" xfId="0" applyFont="1" applyFill="1" applyBorder="1" applyAlignment="1">
      <alignment vertical="center" wrapText="1"/>
    </xf>
    <xf numFmtId="0" fontId="20" fillId="0" borderId="35" xfId="0" applyFont="1" applyFill="1" applyBorder="1" applyAlignment="1">
      <alignment vertical="center"/>
    </xf>
    <xf numFmtId="0" fontId="16" fillId="0" borderId="32" xfId="0" applyFont="1" applyFill="1" applyBorder="1" applyAlignment="1">
      <alignment vertical="center"/>
    </xf>
    <xf numFmtId="165" fontId="20" fillId="13" borderId="71" xfId="2" applyNumberFormat="1" applyFont="1" applyFill="1" applyBorder="1" applyAlignment="1">
      <alignment horizontal="left" vertical="center"/>
    </xf>
    <xf numFmtId="165" fontId="20" fillId="13" borderId="71" xfId="2" applyNumberFormat="1" applyFont="1" applyFill="1" applyBorder="1" applyAlignment="1">
      <alignment horizontal="right" vertical="center"/>
    </xf>
    <xf numFmtId="165" fontId="20" fillId="13" borderId="73" xfId="2" applyNumberFormat="1" applyFont="1" applyFill="1" applyBorder="1" applyAlignment="1">
      <alignment horizontal="right" vertical="center"/>
    </xf>
    <xf numFmtId="0" fontId="16" fillId="0" borderId="91" xfId="0" applyFont="1" applyFill="1" applyBorder="1" applyAlignment="1">
      <alignment vertical="center"/>
    </xf>
    <xf numFmtId="165" fontId="16" fillId="0" borderId="75" xfId="0" applyNumberFormat="1" applyFont="1" applyFill="1" applyBorder="1" applyAlignment="1">
      <alignment vertical="center"/>
    </xf>
    <xf numFmtId="165" fontId="16" fillId="0" borderId="76" xfId="0" applyNumberFormat="1" applyFont="1" applyFill="1" applyBorder="1" applyAlignment="1">
      <alignment vertical="center"/>
    </xf>
    <xf numFmtId="165" fontId="16" fillId="0" borderId="77" xfId="0" applyNumberFormat="1" applyFont="1" applyFill="1" applyBorder="1" applyAlignment="1">
      <alignment vertical="center"/>
    </xf>
    <xf numFmtId="165" fontId="16" fillId="0" borderId="78" xfId="0" applyNumberFormat="1" applyFont="1" applyFill="1" applyBorder="1" applyAlignment="1">
      <alignment vertical="center"/>
    </xf>
    <xf numFmtId="165" fontId="16" fillId="0" borderId="74" xfId="0" applyNumberFormat="1" applyFont="1" applyFill="1" applyBorder="1" applyAlignment="1">
      <alignment vertical="center"/>
    </xf>
    <xf numFmtId="167" fontId="16" fillId="0" borderId="79" xfId="0" applyNumberFormat="1" applyFont="1" applyFill="1" applyBorder="1" applyAlignment="1" applyProtection="1">
      <alignment vertical="center" wrapText="1"/>
      <protection locked="0"/>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5" fontId="16" fillId="0" borderId="79" xfId="0" applyNumberFormat="1" applyFont="1" applyFill="1" applyBorder="1" applyAlignment="1">
      <alignment vertical="center"/>
    </xf>
    <xf numFmtId="167" fontId="16" fillId="0" borderId="91" xfId="0" applyNumberFormat="1" applyFont="1" applyFill="1" applyBorder="1" applyAlignment="1" applyProtection="1">
      <alignment vertical="center" wrapText="1"/>
      <protection locked="0"/>
    </xf>
    <xf numFmtId="165" fontId="16" fillId="0" borderId="93" xfId="0" applyNumberFormat="1" applyFont="1" applyFill="1" applyBorder="1" applyAlignment="1">
      <alignment vertical="center"/>
    </xf>
    <xf numFmtId="165" fontId="16" fillId="0" borderId="94" xfId="0" applyNumberFormat="1" applyFont="1" applyFill="1" applyBorder="1" applyAlignment="1">
      <alignment vertical="center"/>
    </xf>
    <xf numFmtId="165" fontId="16" fillId="0" borderId="95" xfId="0" applyNumberFormat="1" applyFont="1" applyFill="1" applyBorder="1" applyAlignment="1">
      <alignment vertical="center"/>
    </xf>
    <xf numFmtId="165" fontId="16" fillId="0" borderId="96" xfId="0" applyNumberFormat="1" applyFont="1" applyFill="1" applyBorder="1" applyAlignment="1">
      <alignment vertical="center"/>
    </xf>
    <xf numFmtId="165" fontId="16" fillId="0" borderId="91" xfId="0" applyNumberFormat="1" applyFont="1" applyFill="1" applyBorder="1" applyAlignment="1">
      <alignment vertical="center"/>
    </xf>
    <xf numFmtId="167" fontId="16" fillId="0" borderId="79" xfId="0" applyNumberFormat="1" applyFont="1" applyFill="1" applyBorder="1" applyAlignment="1" applyProtection="1">
      <alignment horizontal="left" vertical="center" indent="1"/>
      <protection locked="0"/>
    </xf>
    <xf numFmtId="167" fontId="16" fillId="0" borderId="79" xfId="0" applyNumberFormat="1" applyFont="1" applyFill="1" applyBorder="1" applyAlignment="1" applyProtection="1">
      <alignment vertical="center"/>
      <protection locked="0"/>
    </xf>
    <xf numFmtId="167" fontId="16" fillId="0" borderId="91" xfId="0" applyNumberFormat="1" applyFont="1" applyFill="1" applyBorder="1" applyAlignment="1" applyProtection="1">
      <alignment vertical="center"/>
      <protection locked="0"/>
    </xf>
    <xf numFmtId="0" fontId="16" fillId="0" borderId="29" xfId="0" applyFont="1" applyFill="1" applyBorder="1" applyAlignment="1">
      <alignment vertical="center"/>
    </xf>
    <xf numFmtId="165" fontId="20" fillId="13" borderId="97" xfId="2" applyNumberFormat="1" applyFont="1" applyFill="1" applyBorder="1" applyAlignment="1">
      <alignment horizontal="right" vertical="center"/>
    </xf>
    <xf numFmtId="0" fontId="20" fillId="0" borderId="32" xfId="0" applyFont="1" applyFill="1" applyBorder="1" applyAlignment="1">
      <alignment vertical="center"/>
    </xf>
    <xf numFmtId="165" fontId="16" fillId="0" borderId="21" xfId="0" applyNumberFormat="1" applyFont="1" applyFill="1" applyBorder="1"/>
    <xf numFmtId="165" fontId="16" fillId="0" borderId="22" xfId="0" applyNumberFormat="1" applyFont="1" applyFill="1" applyBorder="1"/>
    <xf numFmtId="165" fontId="16" fillId="0" borderId="32" xfId="0" applyNumberFormat="1" applyFont="1" applyFill="1" applyBorder="1"/>
    <xf numFmtId="165" fontId="16" fillId="0" borderId="23" xfId="0" applyNumberFormat="1" applyFont="1" applyFill="1" applyBorder="1"/>
    <xf numFmtId="165" fontId="16" fillId="0" borderId="31" xfId="0" applyNumberFormat="1" applyFont="1" applyFill="1" applyBorder="1"/>
    <xf numFmtId="167" fontId="16" fillId="0" borderId="98" xfId="0" applyNumberFormat="1" applyFont="1" applyFill="1" applyBorder="1" applyAlignment="1" applyProtection="1">
      <alignment vertical="center" wrapText="1"/>
      <protection locked="0"/>
    </xf>
    <xf numFmtId="165" fontId="16" fillId="0" borderId="99" xfId="0" applyNumberFormat="1" applyFont="1" applyFill="1" applyBorder="1" applyAlignment="1">
      <alignment vertical="center"/>
    </xf>
    <xf numFmtId="165" fontId="16" fillId="0" borderId="100" xfId="0" applyNumberFormat="1" applyFont="1" applyFill="1" applyBorder="1" applyAlignment="1">
      <alignment vertical="center"/>
    </xf>
    <xf numFmtId="165" fontId="16" fillId="0" borderId="101" xfId="0" applyNumberFormat="1" applyFont="1" applyFill="1" applyBorder="1" applyAlignment="1">
      <alignment vertical="center"/>
    </xf>
    <xf numFmtId="165" fontId="16" fillId="0" borderId="102" xfId="0" applyNumberFormat="1" applyFont="1" applyFill="1" applyBorder="1" applyAlignment="1">
      <alignment vertical="center"/>
    </xf>
    <xf numFmtId="165" fontId="16" fillId="0" borderId="98" xfId="0" applyNumberFormat="1" applyFont="1" applyFill="1" applyBorder="1" applyAlignment="1">
      <alignment vertical="center"/>
    </xf>
    <xf numFmtId="0" fontId="17" fillId="5" borderId="69" xfId="9" applyFont="1" applyFill="1" applyBorder="1" applyAlignment="1">
      <alignment vertical="center"/>
    </xf>
    <xf numFmtId="0" fontId="17" fillId="5" borderId="106" xfId="9" applyFont="1" applyFill="1" applyBorder="1" applyAlignment="1">
      <alignment vertical="center"/>
    </xf>
    <xf numFmtId="0" fontId="16" fillId="0" borderId="22" xfId="0" applyFont="1" applyFill="1" applyBorder="1" applyAlignment="1">
      <alignment vertical="center"/>
    </xf>
    <xf numFmtId="0" fontId="16" fillId="0" borderId="32" xfId="0" applyFont="1" applyFill="1" applyBorder="1" applyAlignment="1">
      <alignment horizontal="center" vertical="center"/>
    </xf>
    <xf numFmtId="165" fontId="16" fillId="0" borderId="21" xfId="0" applyNumberFormat="1" applyFont="1" applyFill="1" applyBorder="1" applyAlignment="1">
      <alignment horizontal="right" vertical="center"/>
    </xf>
    <xf numFmtId="165" fontId="16" fillId="0" borderId="22" xfId="0" applyNumberFormat="1" applyFont="1" applyFill="1" applyBorder="1" applyAlignment="1">
      <alignment horizontal="right" vertical="center"/>
    </xf>
    <xf numFmtId="165" fontId="16" fillId="0" borderId="23" xfId="0" applyNumberFormat="1" applyFont="1" applyFill="1" applyBorder="1" applyAlignment="1">
      <alignment horizontal="right" vertical="center"/>
    </xf>
    <xf numFmtId="165" fontId="16" fillId="0" borderId="31" xfId="0" applyNumberFormat="1" applyFont="1" applyFill="1" applyBorder="1" applyAlignment="1">
      <alignment horizontal="right" vertical="center"/>
    </xf>
    <xf numFmtId="165" fontId="16" fillId="0" borderId="32" xfId="0" applyNumberFormat="1" applyFont="1" applyFill="1" applyBorder="1" applyAlignment="1">
      <alignment horizontal="right" vertical="center"/>
    </xf>
    <xf numFmtId="165" fontId="16" fillId="2" borderId="22" xfId="1" applyNumberFormat="1" applyFont="1" applyFill="1" applyBorder="1" applyAlignment="1">
      <alignment horizontal="right" vertical="center"/>
    </xf>
    <xf numFmtId="0" fontId="16" fillId="0" borderId="109" xfId="0" applyFont="1" applyFill="1" applyBorder="1" applyAlignment="1">
      <alignment horizontal="center" vertical="center"/>
    </xf>
    <xf numFmtId="0" fontId="16" fillId="0" borderId="31" xfId="0" applyFont="1" applyBorder="1" applyAlignment="1">
      <alignment vertical="center"/>
    </xf>
    <xf numFmtId="0" fontId="16" fillId="0" borderId="22" xfId="0" applyFont="1" applyBorder="1" applyAlignment="1">
      <alignment vertical="center"/>
    </xf>
    <xf numFmtId="0" fontId="16" fillId="0" borderId="23" xfId="0" applyFont="1" applyFill="1" applyBorder="1" applyAlignment="1">
      <alignment vertical="center"/>
    </xf>
    <xf numFmtId="0" fontId="20" fillId="0" borderId="22" xfId="0" applyFont="1" applyFill="1" applyBorder="1" applyAlignment="1">
      <alignment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31" xfId="0" applyFont="1" applyFill="1" applyBorder="1" applyAlignment="1">
      <alignment horizontal="center" vertical="center"/>
    </xf>
    <xf numFmtId="0" fontId="16" fillId="2" borderId="22" xfId="1" applyFont="1" applyFill="1" applyBorder="1" applyAlignment="1">
      <alignment horizontal="center" vertical="center"/>
    </xf>
    <xf numFmtId="0" fontId="16" fillId="0" borderId="98" xfId="0" applyFont="1" applyFill="1" applyBorder="1" applyAlignment="1">
      <alignment vertical="center"/>
    </xf>
    <xf numFmtId="0" fontId="16" fillId="0" borderId="112" xfId="0" applyFont="1" applyFill="1" applyBorder="1" applyAlignment="1">
      <alignment horizontal="center" vertical="center"/>
    </xf>
    <xf numFmtId="165" fontId="16" fillId="0" borderId="112" xfId="0" applyNumberFormat="1" applyFont="1" applyFill="1" applyBorder="1" applyAlignment="1">
      <alignment horizontal="right" vertical="center"/>
    </xf>
    <xf numFmtId="165" fontId="16" fillId="2" borderId="112" xfId="1" applyNumberFormat="1" applyFont="1" applyFill="1" applyBorder="1" applyAlignment="1">
      <alignment horizontal="right" vertical="center"/>
    </xf>
    <xf numFmtId="165" fontId="57" fillId="0" borderId="112" xfId="1" applyNumberFormat="1" applyFont="1" applyFill="1" applyBorder="1" applyAlignment="1">
      <alignment horizontal="right" vertical="center"/>
    </xf>
    <xf numFmtId="0" fontId="16" fillId="0" borderId="79" xfId="0" applyFont="1" applyFill="1" applyBorder="1" applyAlignment="1">
      <alignment vertical="center"/>
    </xf>
    <xf numFmtId="0" fontId="16" fillId="0" borderId="90" xfId="0" applyFont="1" applyFill="1" applyBorder="1" applyAlignment="1">
      <alignment horizontal="center" vertical="center"/>
    </xf>
    <xf numFmtId="165" fontId="16" fillId="0" borderId="90" xfId="0" applyNumberFormat="1" applyFont="1" applyFill="1" applyBorder="1" applyAlignment="1">
      <alignment horizontal="right" vertical="center"/>
    </xf>
    <xf numFmtId="165" fontId="16" fillId="2" borderId="90" xfId="1" applyNumberFormat="1" applyFont="1" applyFill="1" applyBorder="1" applyAlignment="1">
      <alignment horizontal="right" vertical="center"/>
    </xf>
    <xf numFmtId="165" fontId="57" fillId="0" borderId="90" xfId="1" applyNumberFormat="1" applyFont="1" applyFill="1" applyBorder="1" applyAlignment="1">
      <alignment horizontal="right" vertical="center"/>
    </xf>
    <xf numFmtId="0" fontId="18" fillId="0" borderId="90" xfId="0" applyFont="1" applyFill="1" applyBorder="1" applyAlignment="1">
      <alignment horizontal="center" vertical="center"/>
    </xf>
    <xf numFmtId="0" fontId="16" fillId="0" borderId="79" xfId="1" applyFont="1" applyFill="1" applyBorder="1" applyAlignment="1">
      <alignment vertical="center"/>
    </xf>
    <xf numFmtId="0" fontId="16" fillId="0" borderId="90" xfId="0" applyFont="1" applyBorder="1" applyAlignment="1">
      <alignment vertical="center"/>
    </xf>
    <xf numFmtId="0" fontId="16" fillId="0" borderId="90" xfId="0" applyFont="1" applyFill="1" applyBorder="1" applyAlignment="1">
      <alignment vertical="center"/>
    </xf>
    <xf numFmtId="0" fontId="18" fillId="0" borderId="92" xfId="0" applyFont="1" applyFill="1" applyBorder="1" applyAlignment="1">
      <alignment horizontal="center" vertical="center"/>
    </xf>
    <xf numFmtId="165" fontId="16" fillId="0" borderId="92" xfId="0" applyNumberFormat="1" applyFont="1" applyFill="1" applyBorder="1" applyAlignment="1">
      <alignment horizontal="right" vertical="center"/>
    </xf>
    <xf numFmtId="165" fontId="16" fillId="2" borderId="92" xfId="1" applyNumberFormat="1" applyFont="1" applyFill="1" applyBorder="1" applyAlignment="1">
      <alignment horizontal="right" vertical="center"/>
    </xf>
    <xf numFmtId="165" fontId="16" fillId="0" borderId="92" xfId="1" applyNumberFormat="1" applyFont="1" applyFill="1" applyBorder="1" applyAlignment="1">
      <alignment horizontal="right" vertical="center"/>
    </xf>
    <xf numFmtId="0" fontId="16" fillId="0" borderId="74" xfId="0" quotePrefix="1" applyFont="1" applyFill="1" applyBorder="1" applyAlignment="1">
      <alignment vertical="center"/>
    </xf>
    <xf numFmtId="0" fontId="16" fillId="0" borderId="89" xfId="0" applyFont="1" applyFill="1" applyBorder="1" applyAlignment="1">
      <alignment horizontal="center" vertical="center"/>
    </xf>
    <xf numFmtId="165" fontId="16" fillId="0" borderId="115" xfId="0" applyNumberFormat="1" applyFont="1" applyFill="1" applyBorder="1" applyAlignment="1">
      <alignment horizontal="right" vertical="center"/>
    </xf>
    <xf numFmtId="165" fontId="16" fillId="2" borderId="115" xfId="1" applyNumberFormat="1" applyFont="1" applyFill="1" applyBorder="1" applyAlignment="1">
      <alignment horizontal="right" vertical="center"/>
    </xf>
    <xf numFmtId="0" fontId="16" fillId="0" borderId="91" xfId="0" quotePrefix="1" applyFont="1" applyFill="1" applyBorder="1" applyAlignment="1">
      <alignment vertical="center"/>
    </xf>
    <xf numFmtId="0" fontId="16" fillId="0" borderId="92" xfId="0" applyFont="1" applyFill="1" applyBorder="1" applyAlignment="1">
      <alignment horizontal="center" vertical="center"/>
    </xf>
    <xf numFmtId="0" fontId="16" fillId="0" borderId="116" xfId="0" quotePrefix="1" applyFont="1" applyFill="1" applyBorder="1" applyAlignment="1">
      <alignment vertical="center"/>
    </xf>
    <xf numFmtId="0" fontId="16" fillId="0" borderId="115" xfId="0" applyFont="1" applyFill="1" applyBorder="1" applyAlignment="1">
      <alignment vertical="center"/>
    </xf>
    <xf numFmtId="165" fontId="16" fillId="0" borderId="115" xfId="2" applyNumberFormat="1" applyFont="1" applyFill="1" applyBorder="1" applyAlignment="1">
      <alignment vertical="center"/>
    </xf>
    <xf numFmtId="165" fontId="16" fillId="2" borderId="115" xfId="2" applyNumberFormat="1" applyFont="1" applyFill="1" applyBorder="1" applyAlignment="1">
      <alignment vertical="center"/>
    </xf>
    <xf numFmtId="0" fontId="16" fillId="0" borderId="40" xfId="0" applyFont="1" applyFill="1" applyBorder="1" applyAlignment="1">
      <alignment horizontal="center" vertical="center"/>
    </xf>
    <xf numFmtId="165" fontId="16" fillId="0" borderId="24" xfId="0" applyNumberFormat="1" applyFont="1" applyFill="1" applyBorder="1" applyAlignment="1">
      <alignment horizontal="right" vertical="center"/>
    </xf>
    <xf numFmtId="165" fontId="16" fillId="0" borderId="25" xfId="0" applyNumberFormat="1" applyFont="1" applyFill="1" applyBorder="1" applyAlignment="1">
      <alignment horizontal="right" vertical="center"/>
    </xf>
    <xf numFmtId="165" fontId="16" fillId="0" borderId="26" xfId="0" applyNumberFormat="1" applyFont="1" applyFill="1" applyBorder="1" applyAlignment="1">
      <alignment horizontal="right" vertical="center"/>
    </xf>
    <xf numFmtId="165" fontId="16" fillId="0" borderId="39" xfId="0" applyNumberFormat="1" applyFont="1" applyFill="1" applyBorder="1" applyAlignment="1">
      <alignment horizontal="right" vertical="center"/>
    </xf>
    <xf numFmtId="165" fontId="16" fillId="0" borderId="40" xfId="0" applyNumberFormat="1" applyFont="1" applyFill="1" applyBorder="1" applyAlignment="1">
      <alignment horizontal="right" vertical="center"/>
    </xf>
    <xf numFmtId="165" fontId="16" fillId="2" borderId="25" xfId="1" applyNumberFormat="1" applyFont="1" applyFill="1" applyBorder="1" applyAlignment="1">
      <alignment horizontal="right" vertical="center"/>
    </xf>
    <xf numFmtId="0" fontId="16" fillId="0" borderId="84" xfId="0" quotePrefix="1" applyFont="1" applyFill="1" applyBorder="1" applyAlignment="1">
      <alignment vertical="center"/>
    </xf>
    <xf numFmtId="0" fontId="20" fillId="0" borderId="117" xfId="0" applyFont="1" applyFill="1" applyBorder="1" applyAlignment="1">
      <alignment horizontal="center" vertical="center"/>
    </xf>
    <xf numFmtId="165" fontId="16" fillId="0" borderId="117" xfId="0" applyNumberFormat="1" applyFont="1" applyFill="1" applyBorder="1" applyAlignment="1">
      <alignment horizontal="right" vertical="center"/>
    </xf>
    <xf numFmtId="165" fontId="16" fillId="2" borderId="117" xfId="1" applyNumberFormat="1" applyFont="1" applyFill="1" applyBorder="1" applyAlignment="1">
      <alignment horizontal="right" vertical="center"/>
    </xf>
    <xf numFmtId="0" fontId="16" fillId="0" borderId="76" xfId="0" applyFont="1" applyFill="1" applyBorder="1" applyAlignment="1">
      <alignment vertical="center"/>
    </xf>
    <xf numFmtId="0" fontId="16" fillId="0" borderId="74" xfId="0" applyFont="1" applyFill="1" applyBorder="1" applyAlignment="1">
      <alignment horizontal="center" vertical="center"/>
    </xf>
    <xf numFmtId="165" fontId="16" fillId="0" borderId="75" xfId="0" applyNumberFormat="1" applyFont="1" applyFill="1" applyBorder="1" applyAlignment="1">
      <alignment horizontal="right" vertical="center"/>
    </xf>
    <xf numFmtId="165" fontId="16" fillId="0" borderId="76"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0" borderId="78" xfId="0" applyNumberFormat="1" applyFont="1" applyFill="1" applyBorder="1" applyAlignment="1">
      <alignment horizontal="right" vertical="center"/>
    </xf>
    <xf numFmtId="165" fontId="16" fillId="0" borderId="74" xfId="0" applyNumberFormat="1" applyFont="1" applyFill="1" applyBorder="1" applyAlignment="1">
      <alignment horizontal="right" vertical="center"/>
    </xf>
    <xf numFmtId="165" fontId="16" fillId="2" borderId="76" xfId="1" applyNumberFormat="1" applyFont="1" applyFill="1" applyBorder="1" applyAlignment="1">
      <alignment horizontal="right" vertical="center"/>
    </xf>
    <xf numFmtId="0" fontId="16" fillId="0" borderId="81" xfId="0" applyFont="1" applyFill="1" applyBorder="1" applyAlignment="1">
      <alignment vertical="center"/>
    </xf>
    <xf numFmtId="0" fontId="16" fillId="0" borderId="79" xfId="0" applyFont="1" applyFill="1" applyBorder="1" applyAlignment="1">
      <alignment horizontal="center" vertical="center"/>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82" xfId="0" applyNumberFormat="1" applyFont="1" applyFill="1" applyBorder="1" applyAlignment="1">
      <alignment horizontal="right" vertical="center"/>
    </xf>
    <xf numFmtId="165" fontId="16" fillId="0" borderId="83"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5" fontId="16" fillId="2" borderId="81" xfId="1" applyNumberFormat="1" applyFont="1" applyFill="1" applyBorder="1" applyAlignment="1">
      <alignment horizontal="right" vertical="center"/>
    </xf>
    <xf numFmtId="3" fontId="16" fillId="0" borderId="81" xfId="1" applyNumberFormat="1" applyFont="1" applyFill="1" applyBorder="1" applyAlignment="1">
      <alignment vertical="center" wrapText="1"/>
    </xf>
    <xf numFmtId="0" fontId="18" fillId="0" borderId="79" xfId="0" applyFont="1" applyFill="1" applyBorder="1" applyAlignment="1">
      <alignment horizontal="center" vertical="center"/>
    </xf>
    <xf numFmtId="165" fontId="16" fillId="0" borderId="79" xfId="2" applyNumberFormat="1" applyFont="1" applyFill="1" applyBorder="1" applyAlignment="1">
      <alignment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3" xfId="2" applyNumberFormat="1" applyFont="1" applyFill="1" applyBorder="1" applyAlignment="1">
      <alignment vertical="center"/>
    </xf>
    <xf numFmtId="0" fontId="16" fillId="0" borderId="81" xfId="0" applyFont="1" applyFill="1" applyBorder="1" applyAlignment="1">
      <alignment horizontal="left" vertical="center"/>
    </xf>
    <xf numFmtId="3" fontId="16" fillId="0" borderId="79" xfId="0" applyNumberFormat="1" applyFont="1" applyFill="1" applyBorder="1" applyAlignment="1">
      <alignment vertical="center"/>
    </xf>
    <xf numFmtId="0" fontId="16" fillId="0" borderId="94" xfId="0" applyFont="1" applyFill="1" applyBorder="1" applyAlignment="1">
      <alignment vertical="center"/>
    </xf>
    <xf numFmtId="0" fontId="16" fillId="0" borderId="91" xfId="0" applyFont="1" applyFill="1" applyBorder="1" applyAlignment="1">
      <alignment horizontal="center" vertical="center"/>
    </xf>
    <xf numFmtId="165" fontId="16" fillId="0" borderId="93"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95"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1" xfId="0" applyNumberFormat="1" applyFont="1" applyFill="1" applyBorder="1" applyAlignment="1">
      <alignment horizontal="right" vertical="center"/>
    </xf>
    <xf numFmtId="165" fontId="16" fillId="2" borderId="94" xfId="1" applyNumberFormat="1" applyFont="1" applyFill="1" applyBorder="1" applyAlignment="1">
      <alignment horizontal="right" vertical="center"/>
    </xf>
    <xf numFmtId="0" fontId="16" fillId="0" borderId="108" xfId="0" applyFont="1" applyFill="1" applyBorder="1" applyAlignment="1">
      <alignment vertical="center"/>
    </xf>
    <xf numFmtId="165" fontId="16" fillId="0" borderId="110" xfId="2" applyNumberFormat="1" applyFont="1" applyFill="1" applyBorder="1" applyAlignment="1">
      <alignment vertical="center"/>
    </xf>
    <xf numFmtId="165" fontId="16" fillId="0" borderId="108" xfId="2" applyNumberFormat="1" applyFont="1" applyFill="1" applyBorder="1" applyAlignment="1">
      <alignment vertical="center"/>
    </xf>
    <xf numFmtId="165" fontId="16" fillId="0" borderId="107" xfId="2" applyNumberFormat="1" applyFont="1" applyFill="1" applyBorder="1" applyAlignment="1">
      <alignment vertical="center"/>
    </xf>
    <xf numFmtId="165" fontId="16" fillId="0" borderId="111" xfId="2" applyNumberFormat="1" applyFont="1" applyFill="1" applyBorder="1" applyAlignment="1">
      <alignment vertical="center"/>
    </xf>
    <xf numFmtId="165" fontId="16" fillId="0" borderId="109" xfId="2" applyNumberFormat="1" applyFont="1" applyFill="1" applyBorder="1" applyAlignment="1">
      <alignment vertical="center"/>
    </xf>
    <xf numFmtId="165" fontId="16" fillId="2" borderId="108" xfId="2" applyNumberFormat="1" applyFont="1" applyFill="1" applyBorder="1" applyAlignment="1">
      <alignment vertical="center"/>
    </xf>
    <xf numFmtId="165" fontId="16" fillId="0" borderId="110" xfId="0" applyNumberFormat="1" applyFont="1" applyFill="1" applyBorder="1" applyAlignment="1">
      <alignment horizontal="right" vertical="center"/>
    </xf>
    <xf numFmtId="165" fontId="16" fillId="0" borderId="108" xfId="0" applyNumberFormat="1" applyFont="1" applyFill="1" applyBorder="1" applyAlignment="1">
      <alignment horizontal="right" vertical="center"/>
    </xf>
    <xf numFmtId="165" fontId="16" fillId="0" borderId="107" xfId="0" applyNumberFormat="1" applyFont="1" applyFill="1" applyBorder="1" applyAlignment="1">
      <alignment horizontal="right" vertical="center"/>
    </xf>
    <xf numFmtId="165" fontId="16" fillId="0" borderId="111"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2" borderId="108" xfId="1" applyNumberFormat="1" applyFont="1" applyFill="1" applyBorder="1" applyAlignment="1">
      <alignment horizontal="right" vertical="center"/>
    </xf>
    <xf numFmtId="0" fontId="52" fillId="14" borderId="14" xfId="0" applyFont="1" applyFill="1" applyBorder="1" applyAlignment="1">
      <alignment vertical="center"/>
    </xf>
    <xf numFmtId="0" fontId="53" fillId="14" borderId="16" xfId="0" applyFont="1" applyFill="1" applyBorder="1" applyAlignment="1">
      <alignment horizontal="center" vertical="center"/>
    </xf>
    <xf numFmtId="2" fontId="52" fillId="14" borderId="18" xfId="0" applyNumberFormat="1" applyFont="1" applyFill="1" applyBorder="1" applyAlignment="1">
      <alignment horizontal="right" vertical="center"/>
    </xf>
    <xf numFmtId="2" fontId="52" fillId="14" borderId="14" xfId="0" applyNumberFormat="1" applyFont="1" applyFill="1" applyBorder="1" applyAlignment="1">
      <alignment horizontal="right" vertical="center"/>
    </xf>
    <xf numFmtId="2" fontId="52" fillId="14" borderId="19" xfId="0" applyNumberFormat="1" applyFont="1" applyFill="1" applyBorder="1" applyAlignment="1">
      <alignment horizontal="right" vertical="center"/>
    </xf>
    <xf numFmtId="2" fontId="52" fillId="14" borderId="17" xfId="0" applyNumberFormat="1" applyFont="1" applyFill="1" applyBorder="1" applyAlignment="1">
      <alignment horizontal="right" vertical="center"/>
    </xf>
    <xf numFmtId="2" fontId="52" fillId="14" borderId="16" xfId="0" applyNumberFormat="1" applyFont="1" applyFill="1" applyBorder="1" applyAlignment="1">
      <alignment horizontal="right" vertical="center"/>
    </xf>
    <xf numFmtId="0" fontId="52" fillId="14" borderId="17" xfId="0" applyFont="1" applyFill="1" applyBorder="1" applyAlignment="1">
      <alignment vertical="center"/>
    </xf>
    <xf numFmtId="2" fontId="52" fillId="14" borderId="16" xfId="0" applyNumberFormat="1" applyFont="1" applyFill="1" applyBorder="1" applyAlignment="1">
      <alignment vertical="center"/>
    </xf>
    <xf numFmtId="2" fontId="52" fillId="14" borderId="18" xfId="0" applyNumberFormat="1" applyFont="1" applyFill="1" applyBorder="1" applyAlignment="1">
      <alignment vertical="center"/>
    </xf>
    <xf numFmtId="2" fontId="52" fillId="14" borderId="14" xfId="0" applyNumberFormat="1" applyFont="1" applyFill="1" applyBorder="1" applyAlignment="1">
      <alignment vertical="center"/>
    </xf>
    <xf numFmtId="2" fontId="52" fillId="14" borderId="19" xfId="0" applyNumberFormat="1" applyFont="1" applyFill="1" applyBorder="1" applyAlignment="1">
      <alignment vertical="center"/>
    </xf>
    <xf numFmtId="2" fontId="52" fillId="14" borderId="17" xfId="0" applyNumberFormat="1" applyFont="1" applyFill="1" applyBorder="1" applyAlignment="1">
      <alignment vertical="center"/>
    </xf>
    <xf numFmtId="2" fontId="52" fillId="14" borderId="14" xfId="1" applyNumberFormat="1" applyFont="1" applyFill="1" applyBorder="1" applyAlignment="1">
      <alignment vertical="center"/>
    </xf>
    <xf numFmtId="165" fontId="20" fillId="13" borderId="71" xfId="2" applyNumberFormat="1" applyFont="1" applyFill="1" applyBorder="1" applyAlignment="1">
      <alignment horizontal="left" vertical="center" wrapText="1"/>
    </xf>
    <xf numFmtId="0" fontId="72" fillId="0" borderId="14" xfId="0" applyFont="1" applyFill="1" applyBorder="1" applyAlignment="1">
      <alignment vertical="center" wrapText="1"/>
    </xf>
    <xf numFmtId="0" fontId="72" fillId="0" borderId="32" xfId="0" applyFont="1" applyFill="1" applyBorder="1" applyAlignment="1">
      <alignment vertical="center"/>
    </xf>
    <xf numFmtId="0" fontId="16" fillId="0" borderId="94" xfId="0" applyFont="1" applyFill="1" applyBorder="1" applyAlignment="1">
      <alignment vertical="center" wrapText="1"/>
    </xf>
    <xf numFmtId="0" fontId="16" fillId="2" borderId="91" xfId="0" applyFont="1" applyFill="1" applyBorder="1" applyAlignment="1">
      <alignment horizontal="center" vertical="center"/>
    </xf>
    <xf numFmtId="165" fontId="16" fillId="0" borderId="93" xfId="2" applyNumberFormat="1" applyFont="1" applyFill="1" applyBorder="1" applyAlignment="1">
      <alignment vertical="center"/>
    </xf>
    <xf numFmtId="165" fontId="16" fillId="0" borderId="94" xfId="2" applyNumberFormat="1" applyFont="1" applyFill="1" applyBorder="1" applyAlignment="1">
      <alignment vertical="center"/>
    </xf>
    <xf numFmtId="165" fontId="16" fillId="0" borderId="95" xfId="2" applyNumberFormat="1" applyFont="1" applyFill="1" applyBorder="1" applyAlignment="1">
      <alignment vertical="center"/>
    </xf>
    <xf numFmtId="165" fontId="16" fillId="0" borderId="96" xfId="2" applyNumberFormat="1" applyFont="1" applyFill="1" applyBorder="1" applyAlignment="1">
      <alignment vertical="center"/>
    </xf>
    <xf numFmtId="165" fontId="16" fillId="0" borderId="91" xfId="2" applyNumberFormat="1" applyFont="1" applyFill="1" applyBorder="1" applyAlignment="1">
      <alignment vertical="center"/>
    </xf>
    <xf numFmtId="0" fontId="16" fillId="0" borderId="81" xfId="0" applyFont="1" applyFill="1" applyBorder="1" applyAlignment="1">
      <alignment vertical="center" wrapText="1"/>
    </xf>
    <xf numFmtId="0" fontId="18" fillId="2" borderId="79" xfId="0" applyFont="1" applyFill="1" applyBorder="1" applyAlignment="1">
      <alignment horizontal="center" vertical="center"/>
    </xf>
    <xf numFmtId="167" fontId="23" fillId="0" borderId="81" xfId="0" applyNumberFormat="1" applyFont="1" applyFill="1" applyBorder="1" applyAlignment="1" applyProtection="1">
      <alignment vertical="center" wrapText="1"/>
      <protection locked="0"/>
    </xf>
    <xf numFmtId="0" fontId="16" fillId="2" borderId="79" xfId="0" applyFont="1" applyFill="1" applyBorder="1" applyAlignment="1">
      <alignment horizontal="center" vertical="center"/>
    </xf>
    <xf numFmtId="165" fontId="23" fillId="0" borderId="80" xfId="2" applyNumberFormat="1" applyFont="1" applyFill="1" applyBorder="1" applyAlignment="1">
      <alignment vertical="center"/>
    </xf>
    <xf numFmtId="165" fontId="23" fillId="0" borderId="81" xfId="2" applyNumberFormat="1" applyFont="1" applyFill="1" applyBorder="1" applyAlignment="1">
      <alignment vertical="center"/>
    </xf>
    <xf numFmtId="165" fontId="23" fillId="0" borderId="82" xfId="2" applyNumberFormat="1" applyFont="1" applyFill="1" applyBorder="1" applyAlignment="1">
      <alignment vertical="center"/>
    </xf>
    <xf numFmtId="165" fontId="23" fillId="0" borderId="83" xfId="2" applyNumberFormat="1" applyFont="1" applyFill="1" applyBorder="1" applyAlignment="1">
      <alignment vertical="center"/>
    </xf>
    <xf numFmtId="165" fontId="23" fillId="0" borderId="79" xfId="2" applyNumberFormat="1" applyFont="1" applyFill="1" applyBorder="1" applyAlignment="1">
      <alignment vertical="center"/>
    </xf>
    <xf numFmtId="165" fontId="23" fillId="0" borderId="79" xfId="0" applyNumberFormat="1" applyFont="1" applyFill="1" applyBorder="1" applyAlignment="1">
      <alignment vertical="center"/>
    </xf>
    <xf numFmtId="165" fontId="23" fillId="0" borderId="80" xfId="0" applyNumberFormat="1" applyFont="1" applyFill="1" applyBorder="1" applyAlignment="1">
      <alignment vertical="center"/>
    </xf>
    <xf numFmtId="165" fontId="23" fillId="0" borderId="81" xfId="0" applyNumberFormat="1" applyFont="1" applyFill="1" applyBorder="1" applyAlignment="1">
      <alignment vertical="center"/>
    </xf>
    <xf numFmtId="165" fontId="23" fillId="0" borderId="82" xfId="0" applyNumberFormat="1" applyFont="1" applyFill="1" applyBorder="1" applyAlignment="1">
      <alignment vertical="center"/>
    </xf>
    <xf numFmtId="165" fontId="23" fillId="0" borderId="83" xfId="0" applyNumberFormat="1" applyFont="1" applyFill="1" applyBorder="1" applyAlignment="1">
      <alignment vertical="center"/>
    </xf>
    <xf numFmtId="0" fontId="18" fillId="0" borderId="79" xfId="0" applyFont="1" applyBorder="1" applyAlignment="1">
      <alignment horizontal="center" vertical="center"/>
    </xf>
    <xf numFmtId="0" fontId="16" fillId="0" borderId="76" xfId="0" applyFont="1" applyFill="1" applyBorder="1" applyAlignment="1">
      <alignment vertical="center" wrapText="1"/>
    </xf>
    <xf numFmtId="0" fontId="16" fillId="2" borderId="74" xfId="0" applyFont="1" applyFill="1" applyBorder="1" applyAlignment="1">
      <alignment horizontal="center"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165" fontId="16" fillId="0" borderId="74" xfId="2" applyNumberFormat="1" applyFont="1" applyFill="1" applyBorder="1" applyAlignment="1">
      <alignment vertical="center"/>
    </xf>
    <xf numFmtId="169" fontId="16" fillId="0" borderId="120" xfId="2" applyNumberFormat="1" applyFont="1" applyFill="1" applyBorder="1" applyAlignment="1">
      <alignment vertical="center"/>
    </xf>
    <xf numFmtId="165" fontId="16" fillId="8" borderId="121" xfId="2"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8" borderId="121" xfId="2" applyNumberFormat="1" applyFont="1" applyFill="1" applyBorder="1" applyAlignment="1">
      <alignment vertical="center"/>
    </xf>
    <xf numFmtId="169" fontId="16" fillId="8" borderId="121" xfId="0" applyNumberFormat="1" applyFont="1" applyFill="1" applyBorder="1" applyAlignment="1">
      <alignment vertical="center"/>
    </xf>
    <xf numFmtId="165" fontId="16" fillId="8" borderId="121" xfId="0" applyNumberFormat="1" applyFont="1" applyFill="1" applyBorder="1" applyAlignment="1">
      <alignment vertical="center"/>
    </xf>
    <xf numFmtId="169" fontId="16" fillId="0" borderId="114" xfId="2" applyNumberFormat="1" applyFont="1" applyFill="1" applyBorder="1" applyAlignment="1">
      <alignment vertical="center"/>
    </xf>
    <xf numFmtId="169" fontId="16" fillId="0" borderId="82" xfId="0" applyNumberFormat="1" applyFont="1" applyFill="1" applyBorder="1" applyAlignment="1">
      <alignment horizontal="right" vertical="center"/>
    </xf>
    <xf numFmtId="0" fontId="44" fillId="0" borderId="81" xfId="0" applyFont="1" applyFill="1" applyBorder="1" applyAlignment="1">
      <alignment vertical="center" wrapText="1"/>
    </xf>
    <xf numFmtId="0" fontId="16" fillId="0" borderId="28" xfId="0" applyFont="1" applyFill="1" applyBorder="1" applyAlignment="1">
      <alignment vertical="center" wrapText="1"/>
    </xf>
    <xf numFmtId="165" fontId="16" fillId="0" borderId="29" xfId="0" applyNumberFormat="1" applyFont="1" applyFill="1" applyBorder="1" applyAlignment="1">
      <alignment vertical="center"/>
    </xf>
    <xf numFmtId="165" fontId="16" fillId="0" borderId="28" xfId="0" applyNumberFormat="1" applyFont="1" applyFill="1" applyBorder="1" applyAlignment="1">
      <alignment vertical="center"/>
    </xf>
    <xf numFmtId="0" fontId="16" fillId="0" borderId="6" xfId="0" applyFont="1" applyBorder="1" applyAlignment="1">
      <alignment horizontal="center"/>
    </xf>
    <xf numFmtId="165" fontId="16" fillId="0" borderId="29" xfId="0" applyNumberFormat="1" applyFont="1" applyFill="1" applyBorder="1" applyAlignment="1"/>
    <xf numFmtId="165" fontId="16" fillId="0" borderId="28" xfId="0" applyNumberFormat="1" applyFont="1" applyFill="1" applyBorder="1" applyAlignment="1"/>
    <xf numFmtId="165" fontId="16" fillId="0" borderId="27" xfId="2" applyNumberFormat="1" applyFont="1" applyFill="1" applyBorder="1"/>
    <xf numFmtId="0" fontId="16" fillId="0" borderId="86" xfId="0" applyFont="1" applyFill="1" applyBorder="1" applyAlignment="1">
      <alignment vertical="center" wrapText="1"/>
    </xf>
    <xf numFmtId="0" fontId="16" fillId="0" borderId="84" xfId="0" applyFont="1" applyFill="1" applyBorder="1" applyAlignment="1">
      <alignment horizontal="center" vertical="center"/>
    </xf>
    <xf numFmtId="165" fontId="16" fillId="0" borderId="85" xfId="2" applyNumberFormat="1" applyFont="1" applyFill="1" applyBorder="1" applyAlignment="1">
      <alignment vertical="center"/>
    </xf>
    <xf numFmtId="165" fontId="16" fillId="0" borderId="86" xfId="2" applyNumberFormat="1" applyFont="1" applyFill="1" applyBorder="1" applyAlignment="1">
      <alignment vertical="center"/>
    </xf>
    <xf numFmtId="165" fontId="16" fillId="0" borderId="87" xfId="2" applyNumberFormat="1" applyFont="1" applyFill="1" applyBorder="1" applyAlignment="1">
      <alignment vertical="center"/>
    </xf>
    <xf numFmtId="165" fontId="16" fillId="0" borderId="88" xfId="2" applyNumberFormat="1" applyFont="1" applyFill="1" applyBorder="1" applyAlignment="1">
      <alignment vertical="center"/>
    </xf>
    <xf numFmtId="165" fontId="16" fillId="0" borderId="84" xfId="2" applyNumberFormat="1" applyFont="1" applyFill="1" applyBorder="1" applyAlignment="1">
      <alignment vertical="center"/>
    </xf>
    <xf numFmtId="165" fontId="16" fillId="0" borderId="84" xfId="0" applyNumberFormat="1" applyFont="1" applyFill="1" applyBorder="1" applyAlignment="1">
      <alignment vertical="center"/>
    </xf>
    <xf numFmtId="165" fontId="16" fillId="0" borderId="85" xfId="0" applyNumberFormat="1" applyFont="1" applyFill="1" applyBorder="1" applyAlignment="1">
      <alignment vertical="center"/>
    </xf>
    <xf numFmtId="165" fontId="16" fillId="0" borderId="86" xfId="0" applyNumberFormat="1" applyFont="1" applyFill="1" applyBorder="1" applyAlignment="1">
      <alignment vertical="center"/>
    </xf>
    <xf numFmtId="165" fontId="16" fillId="0" borderId="87" xfId="0" applyNumberFormat="1" applyFont="1" applyFill="1" applyBorder="1" applyAlignment="1">
      <alignment vertical="center"/>
    </xf>
    <xf numFmtId="165" fontId="16" fillId="0" borderId="88" xfId="0" applyNumberFormat="1" applyFont="1" applyFill="1" applyBorder="1" applyAlignment="1">
      <alignment vertical="center"/>
    </xf>
    <xf numFmtId="169" fontId="16" fillId="0" borderId="85" xfId="2" applyNumberFormat="1" applyFont="1" applyFill="1" applyBorder="1" applyAlignment="1">
      <alignment vertical="center"/>
    </xf>
    <xf numFmtId="169" fontId="16" fillId="0" borderId="86" xfId="2" applyNumberFormat="1" applyFont="1" applyFill="1" applyBorder="1" applyAlignment="1">
      <alignment vertical="center"/>
    </xf>
    <xf numFmtId="169" fontId="16" fillId="0" borderId="87" xfId="2" applyNumberFormat="1" applyFont="1" applyFill="1" applyBorder="1" applyAlignment="1">
      <alignment vertical="center"/>
    </xf>
    <xf numFmtId="169" fontId="16" fillId="0" borderId="88" xfId="2" applyNumberFormat="1" applyFont="1" applyFill="1" applyBorder="1" applyAlignment="1">
      <alignment vertical="center"/>
    </xf>
    <xf numFmtId="169" fontId="16" fillId="0" borderId="84" xfId="2" applyNumberFormat="1" applyFont="1" applyFill="1" applyBorder="1" applyAlignment="1">
      <alignment vertical="center"/>
    </xf>
    <xf numFmtId="169" fontId="16" fillId="0" borderId="84" xfId="0" applyNumberFormat="1" applyFont="1" applyFill="1" applyBorder="1" applyAlignment="1">
      <alignment vertical="center"/>
    </xf>
    <xf numFmtId="169" fontId="16" fillId="0" borderId="85" xfId="0" applyNumberFormat="1" applyFont="1" applyFill="1" applyBorder="1" applyAlignment="1">
      <alignment vertical="center"/>
    </xf>
    <xf numFmtId="169" fontId="16" fillId="0" borderId="86" xfId="0" applyNumberFormat="1" applyFont="1" applyFill="1" applyBorder="1" applyAlignment="1">
      <alignment vertical="center"/>
    </xf>
    <xf numFmtId="169" fontId="16" fillId="0" borderId="87" xfId="0" applyNumberFormat="1" applyFont="1" applyFill="1" applyBorder="1" applyAlignment="1">
      <alignment vertical="center"/>
    </xf>
    <xf numFmtId="169" fontId="16" fillId="0" borderId="88" xfId="0" applyNumberFormat="1" applyFont="1" applyFill="1" applyBorder="1" applyAlignment="1">
      <alignment vertical="center"/>
    </xf>
    <xf numFmtId="169" fontId="16" fillId="0" borderId="87" xfId="0" applyNumberFormat="1" applyFont="1" applyFill="1" applyBorder="1" applyAlignment="1">
      <alignment horizontal="right" vertical="center"/>
    </xf>
    <xf numFmtId="168" fontId="44" fillId="0" borderId="86" xfId="0" applyNumberFormat="1" applyFont="1" applyFill="1" applyBorder="1" applyAlignment="1">
      <alignment vertical="center" wrapText="1"/>
    </xf>
    <xf numFmtId="168" fontId="16" fillId="0" borderId="84" xfId="0" applyNumberFormat="1" applyFont="1" applyFill="1" applyBorder="1" applyAlignment="1">
      <alignment horizontal="center" vertical="center"/>
    </xf>
    <xf numFmtId="168" fontId="16" fillId="8" borderId="122" xfId="2" applyNumberFormat="1" applyFont="1" applyFill="1" applyBorder="1" applyAlignment="1">
      <alignment vertical="center"/>
    </xf>
    <xf numFmtId="165" fontId="16" fillId="8" borderId="122" xfId="0" applyNumberFormat="1" applyFont="1" applyFill="1" applyBorder="1" applyAlignment="1">
      <alignment vertical="center"/>
    </xf>
    <xf numFmtId="168" fontId="16" fillId="8" borderId="122" xfId="0" applyNumberFormat="1" applyFont="1" applyFill="1" applyBorder="1" applyAlignment="1">
      <alignment vertical="center"/>
    </xf>
    <xf numFmtId="168" fontId="16" fillId="0" borderId="88" xfId="0" applyNumberFormat="1" applyFont="1" applyFill="1" applyBorder="1" applyAlignment="1">
      <alignment vertical="center"/>
    </xf>
    <xf numFmtId="168" fontId="16" fillId="0" borderId="87" xfId="0" applyNumberFormat="1" applyFont="1" applyFill="1" applyBorder="1" applyAlignment="1">
      <alignment vertical="center"/>
    </xf>
    <xf numFmtId="168" fontId="16" fillId="0" borderId="86" xfId="0" applyNumberFormat="1" applyFont="1" applyFill="1" applyBorder="1" applyAlignment="1">
      <alignment vertical="center"/>
    </xf>
    <xf numFmtId="0" fontId="16" fillId="0" borderId="25" xfId="0" applyFont="1" applyFill="1" applyBorder="1" applyAlignment="1">
      <alignment vertical="center" wrapText="1"/>
    </xf>
    <xf numFmtId="169" fontId="16" fillId="0" borderId="24" xfId="2" applyNumberFormat="1" applyFont="1" applyFill="1" applyBorder="1" applyAlignment="1">
      <alignment vertical="center"/>
    </xf>
    <xf numFmtId="169" fontId="16" fillId="0" borderId="26" xfId="2" applyNumberFormat="1" applyFont="1" applyFill="1" applyBorder="1" applyAlignment="1">
      <alignment vertical="center"/>
    </xf>
    <xf numFmtId="169" fontId="16" fillId="0" borderId="40" xfId="2" applyNumberFormat="1" applyFont="1" applyFill="1" applyBorder="1" applyAlignment="1">
      <alignment vertical="center"/>
    </xf>
    <xf numFmtId="169" fontId="16" fillId="0" borderId="39" xfId="0" applyNumberFormat="1" applyFont="1" applyFill="1" applyBorder="1" applyAlignment="1">
      <alignment vertical="center"/>
    </xf>
    <xf numFmtId="169" fontId="16" fillId="0" borderId="26" xfId="0" applyNumberFormat="1" applyFont="1" applyFill="1" applyBorder="1" applyAlignment="1">
      <alignment horizontal="right" vertical="center"/>
    </xf>
    <xf numFmtId="0" fontId="16" fillId="0" borderId="108" xfId="0" applyFont="1" applyFill="1" applyBorder="1" applyAlignment="1">
      <alignment vertical="center" wrapText="1"/>
    </xf>
    <xf numFmtId="165" fontId="16" fillId="0" borderId="109" xfId="0" applyNumberFormat="1" applyFont="1" applyFill="1" applyBorder="1" applyAlignment="1">
      <alignment vertical="center"/>
    </xf>
    <xf numFmtId="165" fontId="16" fillId="0" borderId="110" xfId="0" applyNumberFormat="1" applyFont="1" applyFill="1" applyBorder="1" applyAlignment="1">
      <alignment vertical="center"/>
    </xf>
    <xf numFmtId="165" fontId="16" fillId="0" borderId="108" xfId="0" applyNumberFormat="1" applyFont="1" applyFill="1" applyBorder="1" applyAlignment="1">
      <alignment vertical="center"/>
    </xf>
    <xf numFmtId="165" fontId="16" fillId="0" borderId="111" xfId="0" applyNumberFormat="1" applyFont="1" applyFill="1" applyBorder="1" applyAlignment="1">
      <alignment vertical="center"/>
    </xf>
    <xf numFmtId="165" fontId="16" fillId="0" borderId="107" xfId="0" applyNumberFormat="1" applyFont="1" applyFill="1" applyBorder="1" applyAlignment="1">
      <alignment vertical="center"/>
    </xf>
    <xf numFmtId="0" fontId="72" fillId="0" borderId="22" xfId="0" applyFont="1" applyFill="1" applyBorder="1" applyAlignment="1">
      <alignment vertical="center" wrapText="1"/>
    </xf>
    <xf numFmtId="0" fontId="16" fillId="0" borderId="21" xfId="0" applyFont="1" applyFill="1" applyBorder="1" applyAlignment="1">
      <alignment vertical="center"/>
    </xf>
    <xf numFmtId="0" fontId="22" fillId="0" borderId="22" xfId="0" applyFont="1" applyFill="1" applyBorder="1" applyAlignment="1">
      <alignment vertical="center"/>
    </xf>
    <xf numFmtId="0" fontId="16" fillId="0" borderId="31" xfId="0" applyFont="1" applyFill="1" applyBorder="1" applyAlignment="1">
      <alignment vertical="center"/>
    </xf>
    <xf numFmtId="0" fontId="18" fillId="0" borderId="32" xfId="0" applyFont="1" applyFill="1" applyBorder="1" applyAlignment="1">
      <alignment vertical="center"/>
    </xf>
    <xf numFmtId="0" fontId="18" fillId="0" borderId="21" xfId="0" applyFont="1" applyFill="1" applyBorder="1" applyAlignment="1">
      <alignment vertical="center"/>
    </xf>
    <xf numFmtId="0" fontId="18" fillId="0" borderId="22" xfId="0" applyFont="1" applyFill="1" applyBorder="1" applyAlignment="1">
      <alignment vertical="center"/>
    </xf>
    <xf numFmtId="0" fontId="18" fillId="0" borderId="23" xfId="0" applyFont="1" applyFill="1" applyBorder="1" applyAlignment="1">
      <alignment vertical="center"/>
    </xf>
    <xf numFmtId="0" fontId="18" fillId="0" borderId="31" xfId="0" applyFont="1" applyFill="1" applyBorder="1" applyAlignment="1">
      <alignment vertical="center"/>
    </xf>
    <xf numFmtId="165" fontId="16" fillId="0" borderId="22" xfId="2" applyNumberFormat="1" applyFont="1" applyFill="1" applyBorder="1" applyAlignment="1">
      <alignment vertical="center"/>
    </xf>
    <xf numFmtId="165" fontId="16" fillId="0" borderId="23" xfId="2" applyNumberFormat="1" applyFont="1" applyFill="1" applyBorder="1" applyAlignment="1">
      <alignment vertical="center"/>
    </xf>
    <xf numFmtId="165" fontId="16" fillId="0" borderId="32" xfId="2" applyNumberFormat="1" applyFont="1" applyFill="1" applyBorder="1" applyAlignment="1">
      <alignment vertical="center"/>
    </xf>
    <xf numFmtId="165" fontId="16" fillId="0" borderId="32" xfId="0" applyNumberFormat="1" applyFont="1" applyFill="1" applyBorder="1" applyAlignment="1">
      <alignment vertical="center"/>
    </xf>
    <xf numFmtId="165" fontId="16" fillId="0" borderId="22" xfId="0" applyNumberFormat="1" applyFont="1" applyFill="1" applyBorder="1" applyAlignment="1">
      <alignment vertical="center"/>
    </xf>
    <xf numFmtId="165" fontId="16" fillId="0" borderId="23" xfId="0" applyNumberFormat="1" applyFont="1" applyFill="1" applyBorder="1" applyAlignment="1">
      <alignment vertical="center"/>
    </xf>
    <xf numFmtId="10" fontId="16" fillId="0" borderId="21" xfId="2" applyNumberFormat="1" applyFont="1" applyFill="1" applyBorder="1" applyAlignment="1">
      <alignment vertical="center"/>
    </xf>
    <xf numFmtId="0" fontId="16" fillId="0" borderId="100" xfId="0" applyFont="1" applyFill="1" applyBorder="1" applyAlignment="1">
      <alignment vertical="center" wrapText="1"/>
    </xf>
    <xf numFmtId="0" fontId="16" fillId="0" borderId="98" xfId="0" applyFont="1" applyFill="1" applyBorder="1" applyAlignment="1">
      <alignment horizontal="center" vertical="center"/>
    </xf>
    <xf numFmtId="165" fontId="16" fillId="0" borderId="99" xfId="2" applyNumberFormat="1" applyFont="1" applyFill="1" applyBorder="1" applyAlignment="1">
      <alignment vertical="center"/>
    </xf>
    <xf numFmtId="165" fontId="16" fillId="0" borderId="100" xfId="2" applyNumberFormat="1" applyFont="1" applyFill="1" applyBorder="1" applyAlignment="1">
      <alignment vertical="center"/>
    </xf>
    <xf numFmtId="165" fontId="16" fillId="0" borderId="101" xfId="2" applyNumberFormat="1" applyFont="1" applyFill="1" applyBorder="1" applyAlignment="1">
      <alignment vertical="center"/>
    </xf>
    <xf numFmtId="165" fontId="16" fillId="0" borderId="102" xfId="2" applyNumberFormat="1" applyFont="1" applyFill="1" applyBorder="1" applyAlignment="1">
      <alignment vertical="center"/>
    </xf>
    <xf numFmtId="165" fontId="16" fillId="0" borderId="98" xfId="2" applyNumberFormat="1" applyFont="1" applyFill="1" applyBorder="1" applyAlignment="1">
      <alignment vertical="center"/>
    </xf>
    <xf numFmtId="169" fontId="16" fillId="0" borderId="99" xfId="2" applyNumberFormat="1" applyFont="1" applyFill="1" applyBorder="1" applyAlignment="1">
      <alignment vertical="center"/>
    </xf>
    <xf numFmtId="0" fontId="44" fillId="0" borderId="100" xfId="0" applyFont="1" applyFill="1" applyBorder="1" applyAlignment="1">
      <alignment vertical="center" wrapText="1"/>
    </xf>
    <xf numFmtId="165" fontId="16" fillId="8" borderId="123" xfId="2" applyNumberFormat="1" applyFont="1" applyFill="1" applyBorder="1" applyAlignment="1">
      <alignment vertical="center"/>
    </xf>
    <xf numFmtId="165" fontId="16" fillId="8" borderId="123" xfId="0" applyNumberFormat="1" applyFont="1" applyFill="1" applyBorder="1" applyAlignment="1">
      <alignment vertical="center"/>
    </xf>
    <xf numFmtId="167" fontId="16" fillId="0" borderId="74" xfId="0" applyNumberFormat="1" applyFont="1" applyFill="1" applyBorder="1" applyAlignment="1" applyProtection="1">
      <alignment horizontal="left" vertical="center" wrapText="1"/>
      <protection locked="0"/>
    </xf>
    <xf numFmtId="0" fontId="16" fillId="0" borderId="77" xfId="0" applyFont="1" applyFill="1" applyBorder="1" applyAlignment="1">
      <alignment vertical="center"/>
    </xf>
    <xf numFmtId="3" fontId="16" fillId="0" borderId="76" xfId="0" applyNumberFormat="1" applyFont="1" applyFill="1" applyBorder="1" applyAlignment="1">
      <alignment vertical="center"/>
    </xf>
    <xf numFmtId="3" fontId="16" fillId="0" borderId="74" xfId="0" applyNumberFormat="1" applyFont="1" applyFill="1" applyBorder="1" applyAlignment="1">
      <alignment vertical="center"/>
    </xf>
    <xf numFmtId="3" fontId="16" fillId="0" borderId="77" xfId="0" applyNumberFormat="1" applyFont="1" applyFill="1" applyBorder="1" applyAlignment="1">
      <alignment vertical="center"/>
    </xf>
    <xf numFmtId="3" fontId="16" fillId="0" borderId="77" xfId="0" applyNumberFormat="1" applyFont="1" applyFill="1" applyBorder="1" applyAlignment="1">
      <alignment horizontal="right" vertical="center"/>
    </xf>
    <xf numFmtId="167" fontId="16" fillId="0" borderId="91" xfId="0" applyNumberFormat="1" applyFont="1" applyFill="1" applyBorder="1" applyAlignment="1" applyProtection="1">
      <alignment horizontal="left" vertical="center" wrapText="1"/>
      <protection locked="0"/>
    </xf>
    <xf numFmtId="0" fontId="16" fillId="0" borderId="96" xfId="0" applyFont="1" applyFill="1" applyBorder="1" applyAlignment="1">
      <alignment vertical="center"/>
    </xf>
    <xf numFmtId="3" fontId="16" fillId="0" borderId="94"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3" xfId="0" applyNumberFormat="1" applyFont="1" applyFill="1" applyBorder="1" applyAlignment="1">
      <alignment vertical="center"/>
    </xf>
    <xf numFmtId="3" fontId="16" fillId="0" borderId="95" xfId="0" applyNumberFormat="1" applyFont="1" applyFill="1" applyBorder="1" applyAlignment="1">
      <alignment vertical="center"/>
    </xf>
    <xf numFmtId="3" fontId="16" fillId="0" borderId="96" xfId="0" applyNumberFormat="1" applyFont="1" applyFill="1" applyBorder="1" applyAlignment="1">
      <alignment vertical="center"/>
    </xf>
    <xf numFmtId="3" fontId="16" fillId="0" borderId="95" xfId="0" applyNumberFormat="1" applyFont="1" applyFill="1" applyBorder="1" applyAlignment="1">
      <alignment horizontal="right" vertical="center"/>
    </xf>
    <xf numFmtId="0" fontId="16" fillId="0" borderId="72" xfId="0" applyFont="1" applyBorder="1"/>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77" xfId="2" applyNumberFormat="1" applyFont="1" applyFill="1" applyBorder="1" applyAlignment="1">
      <alignment horizontal="right" vertical="center"/>
    </xf>
    <xf numFmtId="165" fontId="16" fillId="0" borderId="78"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lignment vertical="center"/>
    </xf>
    <xf numFmtId="165" fontId="16" fillId="0" borderId="127" xfId="0" applyNumberFormat="1" applyFont="1" applyFill="1" applyBorder="1" applyAlignment="1">
      <alignment vertical="center"/>
    </xf>
    <xf numFmtId="165" fontId="16" fillId="0" borderId="128" xfId="0" applyNumberFormat="1" applyFont="1" applyFill="1" applyBorder="1" applyAlignment="1">
      <alignment vertical="center"/>
    </xf>
    <xf numFmtId="165" fontId="16" fillId="0" borderId="74"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7" fontId="16" fillId="0" borderId="79" xfId="0" applyNumberFormat="1" applyFont="1" applyFill="1" applyBorder="1" applyAlignment="1" applyProtection="1">
      <alignment horizontal="left" vertical="center" wrapText="1"/>
      <protection locked="0"/>
    </xf>
    <xf numFmtId="165" fontId="16" fillId="0" borderId="80" xfId="2" applyNumberFormat="1" applyFont="1" applyFill="1" applyBorder="1" applyAlignment="1">
      <alignment horizontal="right" vertical="center"/>
    </xf>
    <xf numFmtId="165" fontId="16" fillId="0" borderId="81" xfId="0" applyNumberFormat="1" applyFont="1" applyFill="1" applyBorder="1" applyAlignment="1" applyProtection="1">
      <alignment horizontal="right" vertical="center" wrapText="1"/>
      <protection locked="0"/>
    </xf>
    <xf numFmtId="165" fontId="16" fillId="0" borderId="82" xfId="2" applyNumberFormat="1" applyFont="1" applyFill="1" applyBorder="1" applyAlignment="1">
      <alignment horizontal="right" vertical="center"/>
    </xf>
    <xf numFmtId="165" fontId="16" fillId="0" borderId="83" xfId="0" applyNumberFormat="1" applyFont="1" applyFill="1" applyBorder="1" applyAlignment="1" applyProtection="1">
      <alignment horizontal="right" vertical="center" wrapText="1"/>
      <protection locked="0"/>
    </xf>
    <xf numFmtId="165" fontId="16" fillId="0" borderId="79" xfId="0" applyNumberFormat="1" applyFont="1" applyFill="1" applyBorder="1" applyAlignment="1" applyProtection="1">
      <alignment horizontal="right" vertical="center" wrapText="1"/>
      <protection locked="0"/>
    </xf>
    <xf numFmtId="165" fontId="16" fillId="0" borderId="80"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93" xfId="2" applyNumberFormat="1" applyFont="1" applyFill="1" applyBorder="1" applyAlignment="1">
      <alignment horizontal="right" vertical="center"/>
    </xf>
    <xf numFmtId="165" fontId="16" fillId="0" borderId="94" xfId="0" applyNumberFormat="1" applyFont="1" applyFill="1" applyBorder="1" applyAlignment="1" applyProtection="1">
      <alignment horizontal="right" vertical="center" wrapText="1"/>
      <protection locked="0"/>
    </xf>
    <xf numFmtId="165" fontId="16" fillId="0" borderId="95" xfId="2" applyNumberFormat="1" applyFont="1" applyFill="1" applyBorder="1" applyAlignment="1">
      <alignment horizontal="right" vertical="center"/>
    </xf>
    <xf numFmtId="165" fontId="16" fillId="0" borderId="96" xfId="0" applyNumberFormat="1" applyFont="1" applyFill="1" applyBorder="1" applyAlignment="1" applyProtection="1">
      <alignment horizontal="right" vertical="center" wrapText="1"/>
      <protection locked="0"/>
    </xf>
    <xf numFmtId="165" fontId="16" fillId="0" borderId="129" xfId="0" applyNumberFormat="1" applyFont="1" applyFill="1" applyBorder="1" applyAlignment="1">
      <alignment vertical="center"/>
    </xf>
    <xf numFmtId="165" fontId="16" fillId="0" borderId="130" xfId="0" applyNumberFormat="1" applyFont="1" applyFill="1" applyBorder="1" applyAlignment="1">
      <alignment vertical="center"/>
    </xf>
    <xf numFmtId="165" fontId="16" fillId="0" borderId="131" xfId="0" applyNumberFormat="1" applyFont="1" applyFill="1" applyBorder="1" applyAlignment="1">
      <alignment vertical="center"/>
    </xf>
    <xf numFmtId="165" fontId="16" fillId="0" borderId="91" xfId="0" applyNumberFormat="1" applyFont="1" applyFill="1" applyBorder="1" applyAlignment="1" applyProtection="1">
      <alignment horizontal="right" vertical="center" wrapText="1"/>
      <protection locked="0"/>
    </xf>
    <xf numFmtId="165" fontId="16" fillId="0" borderId="93" xfId="0" applyNumberFormat="1" applyFont="1" applyFill="1" applyBorder="1" applyAlignment="1" applyProtection="1">
      <alignment horizontal="right" vertical="center" wrapText="1"/>
      <protection locked="0"/>
    </xf>
    <xf numFmtId="165" fontId="16" fillId="0" borderId="95" xfId="0" applyNumberFormat="1" applyFont="1" applyFill="1" applyBorder="1" applyAlignment="1" applyProtection="1">
      <alignment horizontal="right" vertical="center" wrapText="1"/>
      <protection locked="0"/>
    </xf>
    <xf numFmtId="165" fontId="16" fillId="0" borderId="132" xfId="0" applyNumberFormat="1" applyFont="1" applyFill="1" applyBorder="1" applyAlignment="1" applyProtection="1">
      <alignment horizontal="right" vertical="center" wrapText="1"/>
      <protection locked="0"/>
    </xf>
    <xf numFmtId="165" fontId="16" fillId="0" borderId="133" xfId="0" applyNumberFormat="1" applyFont="1" applyFill="1" applyBorder="1" applyAlignment="1" applyProtection="1">
      <alignment horizontal="right" vertical="center" wrapText="1"/>
      <protection locked="0"/>
    </xf>
    <xf numFmtId="165" fontId="20" fillId="13" borderId="135" xfId="2" applyNumberFormat="1" applyFont="1" applyFill="1" applyBorder="1" applyAlignment="1">
      <alignment horizontal="right" vertical="center"/>
    </xf>
    <xf numFmtId="165" fontId="20" fillId="13" borderId="134" xfId="2" applyNumberFormat="1" applyFont="1" applyFill="1" applyBorder="1" applyAlignment="1">
      <alignment horizontal="right" vertical="center"/>
    </xf>
    <xf numFmtId="165" fontId="16" fillId="0" borderId="125" xfId="0" applyNumberFormat="1" applyFont="1" applyBorder="1" applyAlignment="1">
      <alignment vertical="center"/>
    </xf>
    <xf numFmtId="0" fontId="16" fillId="0" borderId="84" xfId="0" applyFont="1" applyFill="1" applyBorder="1" applyAlignment="1">
      <alignment vertical="center" wrapText="1"/>
    </xf>
    <xf numFmtId="165" fontId="16" fillId="0" borderId="85"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0" borderId="84" xfId="0" applyNumberFormat="1" applyFont="1" applyFill="1" applyBorder="1" applyAlignment="1">
      <alignment horizontal="right" vertical="center"/>
    </xf>
    <xf numFmtId="167" fontId="16" fillId="0" borderId="79" xfId="0" quotePrefix="1" applyNumberFormat="1" applyFont="1" applyFill="1" applyBorder="1" applyAlignment="1" applyProtection="1">
      <alignment horizontal="left" vertical="center" wrapText="1"/>
      <protection locked="0"/>
    </xf>
    <xf numFmtId="0" fontId="16" fillId="0" borderId="79" xfId="0" applyFont="1" applyBorder="1" applyAlignment="1">
      <alignment vertical="center" wrapText="1"/>
    </xf>
    <xf numFmtId="167" fontId="16" fillId="0" borderId="76" xfId="0" applyNumberFormat="1" applyFont="1" applyFill="1" applyBorder="1" applyAlignment="1" applyProtection="1">
      <alignment horizontal="left" vertical="center" wrapText="1"/>
      <protection locked="0"/>
    </xf>
    <xf numFmtId="165" fontId="16" fillId="0" borderId="76" xfId="0" applyNumberFormat="1" applyFont="1" applyFill="1" applyBorder="1" applyAlignment="1" applyProtection="1">
      <alignment vertical="center" wrapText="1"/>
      <protection locked="0"/>
    </xf>
    <xf numFmtId="165" fontId="16" fillId="0" borderId="76" xfId="0" applyNumberFormat="1" applyFont="1" applyBorder="1" applyAlignment="1">
      <alignment vertical="center"/>
    </xf>
    <xf numFmtId="167" fontId="16" fillId="0" borderId="81" xfId="0" quotePrefix="1" applyNumberFormat="1" applyFont="1" applyFill="1" applyBorder="1" applyAlignment="1" applyProtection="1">
      <alignment horizontal="left" vertical="center" wrapText="1"/>
      <protection locked="0"/>
    </xf>
    <xf numFmtId="165" fontId="16" fillId="0" borderId="81" xfId="0" applyNumberFormat="1" applyFont="1" applyFill="1" applyBorder="1" applyAlignment="1" applyProtection="1">
      <alignment vertical="center" wrapText="1"/>
      <protection locked="0"/>
    </xf>
    <xf numFmtId="165" fontId="16" fillId="0" borderId="81" xfId="0" applyNumberFormat="1" applyFont="1" applyBorder="1" applyAlignment="1">
      <alignment vertical="center"/>
    </xf>
    <xf numFmtId="167" fontId="16" fillId="0" borderId="81" xfId="0" applyNumberFormat="1" applyFont="1" applyFill="1" applyBorder="1" applyAlignment="1" applyProtection="1">
      <alignment horizontal="left" vertical="center" wrapText="1"/>
      <protection locked="0"/>
    </xf>
    <xf numFmtId="0" fontId="16" fillId="0" borderId="81" xfId="0" applyFont="1" applyBorder="1" applyAlignment="1">
      <alignment vertical="center"/>
    </xf>
    <xf numFmtId="0" fontId="16" fillId="0" borderId="81" xfId="0" applyFont="1" applyBorder="1" applyAlignment="1">
      <alignment vertical="center" wrapText="1"/>
    </xf>
    <xf numFmtId="167" fontId="16" fillId="0" borderId="94" xfId="0" applyNumberFormat="1" applyFont="1" applyFill="1" applyBorder="1" applyAlignment="1" applyProtection="1">
      <alignment horizontal="left" vertical="center" wrapText="1"/>
      <protection locked="0"/>
    </xf>
    <xf numFmtId="165" fontId="16" fillId="0" borderId="94" xfId="0" applyNumberFormat="1" applyFont="1" applyFill="1" applyBorder="1" applyAlignment="1" applyProtection="1">
      <alignment vertical="center" wrapText="1"/>
      <protection locked="0"/>
    </xf>
    <xf numFmtId="165" fontId="16" fillId="0" borderId="137" xfId="0" applyNumberFormat="1" applyFont="1" applyBorder="1" applyAlignment="1">
      <alignment vertical="center"/>
    </xf>
    <xf numFmtId="167" fontId="16" fillId="0" borderId="74" xfId="0" applyNumberFormat="1" applyFont="1" applyFill="1" applyBorder="1" applyAlignment="1" applyProtection="1">
      <alignment horizontal="left" vertical="center"/>
      <protection locked="0"/>
    </xf>
    <xf numFmtId="167" fontId="16" fillId="0" borderId="79" xfId="0" applyNumberFormat="1" applyFont="1" applyFill="1" applyBorder="1" applyAlignment="1" applyProtection="1">
      <alignment horizontal="left" vertical="center"/>
      <protection locked="0"/>
    </xf>
    <xf numFmtId="165" fontId="16" fillId="6" borderId="74" xfId="0" applyNumberFormat="1" applyFont="1" applyFill="1" applyBorder="1" applyAlignment="1">
      <alignment vertical="center"/>
    </xf>
    <xf numFmtId="165" fontId="16" fillId="6" borderId="79" xfId="0" applyNumberFormat="1" applyFont="1" applyFill="1" applyBorder="1" applyAlignment="1">
      <alignment vertical="center"/>
    </xf>
    <xf numFmtId="165" fontId="16" fillId="2" borderId="79" xfId="0" applyNumberFormat="1" applyFont="1" applyFill="1" applyBorder="1" applyAlignment="1">
      <alignment vertical="center"/>
    </xf>
    <xf numFmtId="167" fontId="16" fillId="0" borderId="91" xfId="0" quotePrefix="1" applyNumberFormat="1" applyFont="1" applyFill="1" applyBorder="1" applyAlignment="1" applyProtection="1">
      <alignment horizontal="left" vertical="center" wrapText="1"/>
      <protection locked="0"/>
    </xf>
    <xf numFmtId="165" fontId="16" fillId="6" borderId="91" xfId="0" applyNumberFormat="1" applyFont="1" applyFill="1" applyBorder="1" applyAlignment="1">
      <alignment vertical="center"/>
    </xf>
    <xf numFmtId="165" fontId="16" fillId="6" borderId="81" xfId="0" applyNumberFormat="1" applyFont="1" applyFill="1" applyBorder="1" applyAlignment="1">
      <alignment vertical="center"/>
    </xf>
    <xf numFmtId="165" fontId="16" fillId="6" borderId="94" xfId="0" applyNumberFormat="1" applyFont="1" applyFill="1" applyBorder="1" applyAlignment="1" applyProtection="1">
      <alignment horizontal="right" vertical="center" wrapText="1"/>
      <protection locked="0"/>
    </xf>
    <xf numFmtId="167" fontId="16" fillId="0" borderId="79" xfId="0" quotePrefix="1" applyNumberFormat="1" applyFont="1" applyFill="1" applyBorder="1" applyAlignment="1" applyProtection="1">
      <alignment horizontal="left" vertical="center"/>
      <protection locked="0"/>
    </xf>
    <xf numFmtId="0" fontId="16" fillId="0" borderId="79" xfId="0" applyFont="1" applyFill="1" applyBorder="1" applyAlignment="1">
      <alignment vertical="center" wrapText="1"/>
    </xf>
    <xf numFmtId="165" fontId="16" fillId="0" borderId="85" xfId="0" applyNumberFormat="1" applyFont="1" applyFill="1" applyBorder="1" applyAlignment="1" applyProtection="1">
      <alignment horizontal="right" vertical="center" wrapText="1"/>
      <protection locked="0"/>
    </xf>
    <xf numFmtId="165" fontId="16" fillId="0" borderId="86" xfId="0" applyNumberFormat="1" applyFont="1" applyFill="1" applyBorder="1" applyAlignment="1" applyProtection="1">
      <alignment horizontal="right" vertical="center" wrapText="1"/>
      <protection locked="0"/>
    </xf>
    <xf numFmtId="165" fontId="16" fillId="0" borderId="84" xfId="0" applyNumberFormat="1" applyFont="1" applyFill="1" applyBorder="1" applyAlignment="1" applyProtection="1">
      <alignment horizontal="right" vertical="center" wrapText="1"/>
      <protection locked="0"/>
    </xf>
    <xf numFmtId="165" fontId="16" fillId="0" borderId="87" xfId="0" applyNumberFormat="1" applyFont="1" applyFill="1" applyBorder="1" applyAlignment="1" applyProtection="1">
      <alignment horizontal="right" vertical="center" wrapText="1"/>
      <protection locked="0"/>
    </xf>
    <xf numFmtId="165" fontId="16" fillId="0" borderId="88" xfId="0" applyNumberFormat="1" applyFont="1" applyFill="1" applyBorder="1" applyAlignment="1" applyProtection="1">
      <alignment horizontal="right" vertical="center" wrapText="1"/>
      <protection locked="0"/>
    </xf>
    <xf numFmtId="165" fontId="16" fillId="0" borderId="139" xfId="0" applyNumberFormat="1" applyFont="1" applyFill="1" applyBorder="1" applyAlignment="1" applyProtection="1">
      <alignment horizontal="right" vertical="center" wrapText="1"/>
      <protection locked="0"/>
    </xf>
    <xf numFmtId="165" fontId="16" fillId="0" borderId="138" xfId="0" applyNumberFormat="1" applyFont="1" applyFill="1" applyBorder="1" applyAlignment="1">
      <alignment horizontal="right" vertical="center"/>
    </xf>
    <xf numFmtId="0" fontId="16" fillId="0" borderId="138" xfId="0" applyFont="1" applyFill="1" applyBorder="1"/>
    <xf numFmtId="165" fontId="16" fillId="0" borderId="27" xfId="0" applyNumberFormat="1" applyFont="1" applyFill="1" applyBorder="1" applyAlignment="1">
      <alignment horizontal="right" vertical="center"/>
    </xf>
    <xf numFmtId="165" fontId="16" fillId="0" borderId="28" xfId="0" applyNumberFormat="1" applyFont="1" applyFill="1" applyBorder="1" applyAlignment="1">
      <alignment horizontal="right" vertical="center"/>
    </xf>
    <xf numFmtId="165" fontId="16" fillId="0" borderId="35" xfId="0" applyNumberFormat="1" applyFont="1" applyFill="1" applyBorder="1" applyAlignment="1">
      <alignment horizontal="right" vertical="center"/>
    </xf>
    <xf numFmtId="165" fontId="16" fillId="0" borderId="29" xfId="0" applyNumberFormat="1" applyFont="1" applyFill="1" applyBorder="1" applyAlignment="1">
      <alignment horizontal="right" vertical="center"/>
    </xf>
    <xf numFmtId="165" fontId="16" fillId="0" borderId="38" xfId="0" applyNumberFormat="1" applyFont="1" applyFill="1" applyBorder="1" applyAlignment="1">
      <alignment horizontal="right" vertical="center"/>
    </xf>
    <xf numFmtId="165" fontId="16" fillId="0" borderId="99" xfId="0" applyNumberFormat="1" applyFont="1" applyFill="1" applyBorder="1" applyAlignment="1">
      <alignment horizontal="right" vertical="center"/>
    </xf>
    <xf numFmtId="165" fontId="16" fillId="0" borderId="100" xfId="0"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0" borderId="101" xfId="0" applyNumberFormat="1" applyFont="1" applyFill="1" applyBorder="1" applyAlignment="1">
      <alignment horizontal="right" vertical="center"/>
    </xf>
    <xf numFmtId="165" fontId="16" fillId="0" borderId="102" xfId="0" applyNumberFormat="1" applyFont="1" applyFill="1" applyBorder="1" applyAlignment="1">
      <alignment horizontal="right" vertical="center"/>
    </xf>
    <xf numFmtId="0" fontId="16" fillId="0" borderId="79" xfId="0" applyFont="1" applyBorder="1" applyAlignment="1">
      <alignment vertical="center"/>
    </xf>
    <xf numFmtId="165" fontId="16" fillId="0" borderId="87" xfId="0" applyNumberFormat="1" applyFont="1" applyFill="1" applyBorder="1" applyAlignment="1">
      <alignment horizontal="right" vertical="center"/>
    </xf>
    <xf numFmtId="165" fontId="16" fillId="0" borderId="88" xfId="0" applyNumberFormat="1" applyFont="1" applyFill="1" applyBorder="1" applyAlignment="1">
      <alignment horizontal="right" vertical="center"/>
    </xf>
    <xf numFmtId="165" fontId="16" fillId="0" borderId="98" xfId="2" quotePrefix="1" applyNumberFormat="1" applyFont="1" applyBorder="1" applyAlignment="1">
      <alignment horizontal="left" vertical="center"/>
    </xf>
    <xf numFmtId="165" fontId="16" fillId="0" borderId="85" xfId="2" applyNumberFormat="1" applyFont="1" applyFill="1" applyBorder="1" applyAlignment="1">
      <alignment horizontal="right" vertical="center"/>
    </xf>
    <xf numFmtId="165" fontId="16" fillId="0" borderId="86" xfId="2" applyNumberFormat="1" applyFont="1" applyFill="1" applyBorder="1" applyAlignment="1">
      <alignment horizontal="right" vertical="center"/>
    </xf>
    <xf numFmtId="165" fontId="16" fillId="0" borderId="84" xfId="2" applyNumberFormat="1" applyFont="1" applyFill="1" applyBorder="1" applyAlignment="1">
      <alignment horizontal="right" vertical="center"/>
    </xf>
    <xf numFmtId="165" fontId="16" fillId="0" borderId="87" xfId="2" applyNumberFormat="1" applyFont="1" applyFill="1" applyBorder="1" applyAlignment="1">
      <alignment horizontal="right" vertical="center"/>
    </xf>
    <xf numFmtId="165" fontId="16" fillId="0" borderId="88" xfId="2" applyNumberFormat="1" applyFont="1" applyFill="1" applyBorder="1" applyAlignment="1">
      <alignment horizontal="right" vertical="center"/>
    </xf>
    <xf numFmtId="165" fontId="16" fillId="0" borderId="139" xfId="0" applyNumberFormat="1" applyFont="1" applyFill="1" applyBorder="1" applyAlignment="1">
      <alignment horizontal="right" vertical="center"/>
    </xf>
    <xf numFmtId="165" fontId="23" fillId="0" borderId="99" xfId="2" applyNumberFormat="1" applyFont="1" applyFill="1" applyBorder="1" applyAlignment="1">
      <alignment horizontal="right" vertical="center"/>
    </xf>
    <xf numFmtId="165" fontId="23" fillId="0" borderId="100" xfId="2" applyNumberFormat="1" applyFont="1" applyFill="1" applyBorder="1" applyAlignment="1">
      <alignment horizontal="right" vertical="center"/>
    </xf>
    <xf numFmtId="165" fontId="23" fillId="0" borderId="98" xfId="2" applyNumberFormat="1" applyFont="1" applyFill="1" applyBorder="1" applyAlignment="1">
      <alignment horizontal="right" vertical="center"/>
    </xf>
    <xf numFmtId="165" fontId="23" fillId="0" borderId="101" xfId="2" applyNumberFormat="1" applyFont="1" applyFill="1" applyBorder="1" applyAlignment="1">
      <alignment horizontal="right" vertical="center"/>
    </xf>
    <xf numFmtId="165" fontId="23" fillId="0" borderId="102" xfId="2" applyNumberFormat="1" applyFont="1" applyFill="1" applyBorder="1" applyAlignment="1">
      <alignment horizontal="right" vertical="center"/>
    </xf>
    <xf numFmtId="165" fontId="70" fillId="0" borderId="101" xfId="2" applyNumberFormat="1" applyFont="1" applyFill="1" applyBorder="1" applyAlignment="1">
      <alignment horizontal="right" vertical="center"/>
    </xf>
    <xf numFmtId="165" fontId="23" fillId="0" borderId="85" xfId="2" applyNumberFormat="1" applyFont="1" applyFill="1" applyBorder="1" applyAlignment="1">
      <alignment horizontal="right" vertical="center"/>
    </xf>
    <xf numFmtId="165" fontId="23" fillId="0" borderId="86" xfId="2" applyNumberFormat="1" applyFont="1" applyFill="1" applyBorder="1" applyAlignment="1">
      <alignment horizontal="right" vertical="center"/>
    </xf>
    <xf numFmtId="165" fontId="23" fillId="0" borderId="84" xfId="2" applyNumberFormat="1" applyFont="1" applyFill="1" applyBorder="1" applyAlignment="1">
      <alignment horizontal="right" vertical="center"/>
    </xf>
    <xf numFmtId="165" fontId="23" fillId="0" borderId="87" xfId="2" applyNumberFormat="1" applyFont="1" applyFill="1" applyBorder="1" applyAlignment="1">
      <alignment horizontal="right" vertical="center"/>
    </xf>
    <xf numFmtId="165" fontId="23" fillId="0" borderId="88" xfId="2" applyNumberFormat="1" applyFont="1" applyFill="1" applyBorder="1" applyAlignment="1">
      <alignment horizontal="right" vertical="center"/>
    </xf>
    <xf numFmtId="165" fontId="70" fillId="0" borderId="87" xfId="2" applyNumberFormat="1" applyFont="1" applyFill="1" applyBorder="1" applyAlignment="1">
      <alignment horizontal="right" vertical="center"/>
    </xf>
    <xf numFmtId="0" fontId="16" fillId="0" borderId="98" xfId="0" applyFont="1" applyBorder="1" applyAlignment="1">
      <alignment vertical="center"/>
    </xf>
    <xf numFmtId="0" fontId="16" fillId="0" borderId="84" xfId="0" applyFont="1" applyBorder="1" applyAlignment="1">
      <alignment vertical="center"/>
    </xf>
    <xf numFmtId="165" fontId="20" fillId="13" borderId="140" xfId="2" applyNumberFormat="1" applyFont="1" applyFill="1" applyBorder="1" applyAlignment="1">
      <alignment horizontal="left" vertical="center"/>
    </xf>
    <xf numFmtId="0" fontId="16" fillId="0" borderId="76" xfId="0" applyFont="1" applyBorder="1" applyAlignment="1">
      <alignment vertical="center" wrapText="1"/>
    </xf>
    <xf numFmtId="165" fontId="16" fillId="0" borderId="141"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0" fontId="16" fillId="0" borderId="94" xfId="0" applyFont="1" applyBorder="1" applyAlignment="1">
      <alignment vertical="center" wrapText="1"/>
    </xf>
    <xf numFmtId="165" fontId="16" fillId="0" borderId="142" xfId="0" applyNumberFormat="1" applyFont="1" applyFill="1" applyBorder="1" applyAlignment="1">
      <alignment horizontal="right" vertical="center"/>
    </xf>
    <xf numFmtId="0" fontId="16" fillId="4" borderId="145" xfId="0" applyFont="1" applyFill="1" applyBorder="1" applyAlignment="1">
      <alignment vertical="center"/>
    </xf>
    <xf numFmtId="0" fontId="16" fillId="4" borderId="146" xfId="0" applyFont="1" applyFill="1" applyBorder="1" applyAlignment="1">
      <alignment vertical="center"/>
    </xf>
    <xf numFmtId="0" fontId="16" fillId="4" borderId="147" xfId="0" applyFont="1" applyFill="1" applyBorder="1" applyAlignment="1">
      <alignment vertical="center"/>
    </xf>
    <xf numFmtId="169" fontId="16" fillId="0" borderId="83" xfId="8" applyNumberFormat="1" applyFont="1" applyBorder="1" applyAlignment="1">
      <alignment vertical="center"/>
    </xf>
    <xf numFmtId="169" fontId="16" fillId="0" borderId="81" xfId="8" applyNumberFormat="1" applyFont="1" applyBorder="1" applyAlignment="1">
      <alignment vertical="center"/>
    </xf>
    <xf numFmtId="169" fontId="16" fillId="0" borderId="82" xfId="8" applyNumberFormat="1" applyFont="1" applyBorder="1" applyAlignment="1">
      <alignment vertical="center"/>
    </xf>
    <xf numFmtId="165" fontId="16" fillId="4" borderId="143" xfId="0" applyNumberFormat="1" applyFont="1" applyFill="1" applyBorder="1" applyAlignment="1">
      <alignment horizontal="right" vertical="center"/>
    </xf>
    <xf numFmtId="165" fontId="16" fillId="4" borderId="144" xfId="0" applyNumberFormat="1" applyFont="1" applyFill="1" applyBorder="1" applyAlignment="1">
      <alignment horizontal="right" vertical="center"/>
    </xf>
    <xf numFmtId="165" fontId="16" fillId="4" borderId="148" xfId="0" applyNumberFormat="1" applyFont="1" applyFill="1" applyBorder="1" applyAlignment="1">
      <alignment horizontal="right" vertical="center"/>
    </xf>
    <xf numFmtId="165" fontId="16" fillId="4" borderId="149" xfId="0" applyNumberFormat="1" applyFont="1" applyFill="1" applyBorder="1" applyAlignment="1">
      <alignment horizontal="right" vertical="center"/>
    </xf>
    <xf numFmtId="165" fontId="16" fillId="4" borderId="150" xfId="0" applyNumberFormat="1" applyFont="1" applyFill="1" applyBorder="1" applyAlignment="1">
      <alignment horizontal="right" vertical="center"/>
    </xf>
    <xf numFmtId="165" fontId="16" fillId="4" borderId="151" xfId="0" applyNumberFormat="1" applyFont="1" applyFill="1" applyBorder="1" applyAlignment="1">
      <alignment horizontal="right" vertical="center"/>
    </xf>
    <xf numFmtId="165" fontId="16" fillId="4" borderId="152" xfId="0" applyNumberFormat="1" applyFont="1" applyFill="1" applyBorder="1" applyAlignment="1">
      <alignment horizontal="right" vertical="center"/>
    </xf>
    <xf numFmtId="165" fontId="16" fillId="4" borderId="153" xfId="0" applyNumberFormat="1" applyFont="1" applyFill="1" applyBorder="1" applyAlignment="1">
      <alignment horizontal="right" vertical="center"/>
    </xf>
    <xf numFmtId="165" fontId="16" fillId="2" borderId="0" xfId="2" applyNumberFormat="1" applyFont="1" applyFill="1" applyBorder="1" applyAlignment="1">
      <alignment horizontal="right" vertical="center"/>
    </xf>
    <xf numFmtId="165" fontId="16" fillId="2" borderId="154" xfId="2" applyNumberFormat="1" applyFont="1" applyFill="1" applyBorder="1" applyAlignment="1">
      <alignment horizontal="right" vertical="center"/>
    </xf>
    <xf numFmtId="165" fontId="16" fillId="2" borderId="124" xfId="2" applyNumberFormat="1" applyFont="1" applyFill="1" applyBorder="1" applyAlignment="1">
      <alignment horizontal="right" vertical="center"/>
    </xf>
    <xf numFmtId="165" fontId="16" fillId="0" borderId="155" xfId="2" applyNumberFormat="1" applyFont="1" applyFill="1" applyBorder="1" applyAlignment="1">
      <alignment horizontal="right" vertical="center"/>
    </xf>
    <xf numFmtId="165" fontId="16" fillId="0" borderId="23" xfId="2" applyNumberFormat="1" applyFont="1" applyFill="1" applyBorder="1" applyAlignment="1">
      <alignment horizontal="right" vertical="center"/>
    </xf>
    <xf numFmtId="0" fontId="20" fillId="0" borderId="31" xfId="0" applyFont="1" applyFill="1" applyBorder="1" applyAlignment="1">
      <alignment vertical="center" wrapText="1"/>
    </xf>
    <xf numFmtId="0" fontId="20" fillId="0" borderId="22" xfId="0" applyFont="1" applyFill="1" applyBorder="1" applyAlignment="1">
      <alignment vertical="center" wrapText="1"/>
    </xf>
    <xf numFmtId="0" fontId="20" fillId="0" borderId="23"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156" xfId="2" applyNumberFormat="1" applyFont="1" applyFill="1" applyBorder="1" applyAlignment="1">
      <alignment horizontal="right" vertical="center"/>
    </xf>
    <xf numFmtId="0" fontId="20" fillId="0" borderId="38" xfId="0" applyFont="1" applyFill="1" applyBorder="1" applyAlignment="1">
      <alignment vertical="center" wrapText="1"/>
    </xf>
    <xf numFmtId="0" fontId="20" fillId="0" borderId="28" xfId="0" applyFont="1" applyFill="1" applyBorder="1" applyAlignment="1">
      <alignment vertical="center" wrapText="1"/>
    </xf>
    <xf numFmtId="165" fontId="16" fillId="0" borderId="29" xfId="2" applyNumberFormat="1" applyFont="1" applyFill="1" applyBorder="1" applyAlignment="1">
      <alignment horizontal="right" vertical="center"/>
    </xf>
    <xf numFmtId="0" fontId="16" fillId="0" borderId="28" xfId="0" applyFont="1" applyBorder="1" applyAlignment="1">
      <alignment vertical="center"/>
    </xf>
    <xf numFmtId="0" fontId="20" fillId="0" borderId="29" xfId="0" applyFont="1" applyFill="1" applyBorder="1" applyAlignment="1">
      <alignment vertical="center" wrapText="1"/>
    </xf>
    <xf numFmtId="165" fontId="16" fillId="0" borderId="157" xfId="2" applyNumberFormat="1" applyFont="1" applyFill="1" applyBorder="1" applyAlignment="1">
      <alignment horizontal="right" vertical="center"/>
    </xf>
    <xf numFmtId="0" fontId="16" fillId="0" borderId="35" xfId="0" applyFont="1" applyBorder="1" applyAlignment="1">
      <alignment vertical="center"/>
    </xf>
    <xf numFmtId="165" fontId="16" fillId="4" borderId="158" xfId="0" applyNumberFormat="1" applyFont="1" applyFill="1" applyBorder="1" applyAlignment="1">
      <alignment horizontal="right" vertical="center"/>
    </xf>
    <xf numFmtId="165" fontId="16" fillId="4" borderId="159" xfId="0" applyNumberFormat="1" applyFont="1" applyFill="1" applyBorder="1" applyAlignment="1">
      <alignment horizontal="right" vertical="center"/>
    </xf>
    <xf numFmtId="0" fontId="16" fillId="0" borderId="100" xfId="0" applyFont="1" applyBorder="1" applyAlignment="1">
      <alignment vertical="center"/>
    </xf>
    <xf numFmtId="0" fontId="16" fillId="4" borderId="160" xfId="0" applyFont="1" applyFill="1" applyBorder="1" applyAlignment="1">
      <alignment vertical="center"/>
    </xf>
    <xf numFmtId="0" fontId="16" fillId="4" borderId="158" xfId="0" applyFont="1" applyFill="1" applyBorder="1" applyAlignment="1">
      <alignment vertical="center"/>
    </xf>
    <xf numFmtId="0" fontId="16" fillId="4" borderId="159" xfId="0" applyFont="1" applyFill="1" applyBorder="1" applyAlignment="1">
      <alignment vertical="center"/>
    </xf>
    <xf numFmtId="169" fontId="16" fillId="0" borderId="102" xfId="8" applyNumberFormat="1" applyFont="1" applyBorder="1" applyAlignment="1">
      <alignment vertical="center"/>
    </xf>
    <xf numFmtId="169" fontId="16" fillId="0" borderId="100" xfId="8" applyNumberFormat="1" applyFont="1" applyBorder="1" applyAlignment="1">
      <alignment vertical="center"/>
    </xf>
    <xf numFmtId="169" fontId="16" fillId="0" borderId="101" xfId="8" applyNumberFormat="1" applyFont="1" applyBorder="1" applyAlignment="1">
      <alignment vertical="center"/>
    </xf>
    <xf numFmtId="0" fontId="16" fillId="0" borderId="86" xfId="0" applyFont="1" applyBorder="1" applyAlignment="1">
      <alignment vertical="center"/>
    </xf>
    <xf numFmtId="0" fontId="16" fillId="4" borderId="161" xfId="0" applyFont="1" applyFill="1" applyBorder="1" applyAlignment="1">
      <alignment vertical="center"/>
    </xf>
    <xf numFmtId="0" fontId="16" fillId="4" borderId="152" xfId="0" applyFont="1" applyFill="1" applyBorder="1" applyAlignment="1">
      <alignment vertical="center"/>
    </xf>
    <xf numFmtId="0" fontId="16" fillId="4" borderId="153" xfId="0" applyFont="1" applyFill="1" applyBorder="1" applyAlignment="1">
      <alignment vertical="center"/>
    </xf>
    <xf numFmtId="169" fontId="16" fillId="0" borderId="88" xfId="8" applyNumberFormat="1" applyFont="1" applyBorder="1" applyAlignment="1">
      <alignment vertical="center"/>
    </xf>
    <xf numFmtId="169" fontId="16" fillId="0" borderId="86" xfId="8" applyNumberFormat="1" applyFont="1" applyBorder="1" applyAlignment="1">
      <alignment vertical="center"/>
    </xf>
    <xf numFmtId="169" fontId="16" fillId="0" borderId="87" xfId="8" applyNumberFormat="1" applyFont="1" applyBorder="1" applyAlignment="1">
      <alignment vertical="center"/>
    </xf>
    <xf numFmtId="0" fontId="55" fillId="0" borderId="35" xfId="0" applyFont="1" applyFill="1" applyBorder="1" applyAlignment="1">
      <alignment vertical="center" wrapText="1"/>
    </xf>
    <xf numFmtId="165" fontId="55" fillId="0" borderId="27" xfId="2" applyNumberFormat="1" applyFont="1" applyFill="1" applyBorder="1" applyAlignment="1">
      <alignment horizontal="right" vertical="center"/>
    </xf>
    <xf numFmtId="165" fontId="55" fillId="0" borderId="28" xfId="2" applyNumberFormat="1" applyFont="1" applyFill="1" applyBorder="1" applyAlignment="1">
      <alignment horizontal="right" vertical="center"/>
    </xf>
    <xf numFmtId="165" fontId="55" fillId="0" borderId="29" xfId="2" applyNumberFormat="1" applyFont="1" applyFill="1" applyBorder="1" applyAlignment="1">
      <alignment horizontal="right" vertical="center"/>
    </xf>
    <xf numFmtId="165" fontId="55" fillId="0" borderId="38" xfId="2" applyNumberFormat="1" applyFont="1" applyFill="1" applyBorder="1" applyAlignment="1">
      <alignment horizontal="right" vertical="center"/>
    </xf>
    <xf numFmtId="165" fontId="55" fillId="0" borderId="35" xfId="2" applyNumberFormat="1" applyFont="1" applyFill="1" applyBorder="1" applyAlignment="1">
      <alignment horizontal="right" vertical="center"/>
    </xf>
    <xf numFmtId="165" fontId="55" fillId="0" borderId="35" xfId="0" applyNumberFormat="1" applyFont="1" applyFill="1" applyBorder="1" applyAlignment="1">
      <alignment horizontal="right" vertical="center"/>
    </xf>
    <xf numFmtId="165" fontId="55" fillId="0" borderId="27" xfId="0" applyNumberFormat="1" applyFont="1" applyFill="1" applyBorder="1" applyAlignment="1">
      <alignment horizontal="right" vertical="center"/>
    </xf>
    <xf numFmtId="165" fontId="55" fillId="0" borderId="28" xfId="0" applyNumberFormat="1" applyFont="1" applyFill="1" applyBorder="1" applyAlignment="1">
      <alignment horizontal="right" vertical="center"/>
    </xf>
    <xf numFmtId="165" fontId="55" fillId="0" borderId="29" xfId="0" applyNumberFormat="1" applyFont="1" applyFill="1" applyBorder="1" applyAlignment="1">
      <alignment horizontal="right" vertical="center"/>
    </xf>
    <xf numFmtId="165" fontId="55" fillId="0" borderId="38" xfId="0" applyNumberFormat="1" applyFont="1" applyFill="1" applyBorder="1" applyAlignment="1">
      <alignment horizontal="right" vertical="center"/>
    </xf>
    <xf numFmtId="165" fontId="16" fillId="0" borderId="35" xfId="2" quotePrefix="1" applyNumberFormat="1" applyFont="1" applyBorder="1" applyAlignment="1">
      <alignment horizontal="left" vertical="center"/>
    </xf>
    <xf numFmtId="165" fontId="16" fillId="0" borderId="27" xfId="2" applyNumberFormat="1" applyFont="1" applyFill="1" applyBorder="1" applyAlignment="1">
      <alignment horizontal="right" vertical="center"/>
    </xf>
    <xf numFmtId="165" fontId="16" fillId="0" borderId="35" xfId="2" applyNumberFormat="1" applyFont="1" applyFill="1" applyBorder="1" applyAlignment="1">
      <alignment horizontal="right" vertical="center"/>
    </xf>
    <xf numFmtId="0" fontId="16" fillId="0" borderId="98" xfId="0" quotePrefix="1" applyFont="1" applyBorder="1" applyAlignment="1">
      <alignment vertical="center" wrapText="1"/>
    </xf>
    <xf numFmtId="165" fontId="22" fillId="0" borderId="100" xfId="0" applyNumberFormat="1" applyFont="1" applyFill="1" applyBorder="1" applyAlignment="1">
      <alignment vertical="center"/>
    </xf>
    <xf numFmtId="0" fontId="16" fillId="0" borderId="84" xfId="0" quotePrefix="1" applyFont="1" applyBorder="1" applyAlignment="1">
      <alignment vertical="center" wrapText="1"/>
    </xf>
    <xf numFmtId="165" fontId="16" fillId="0" borderId="84" xfId="2" quotePrefix="1" applyNumberFormat="1" applyFont="1" applyBorder="1" applyAlignment="1">
      <alignment horizontal="left" vertical="center"/>
    </xf>
    <xf numFmtId="0" fontId="23" fillId="0" borderId="98" xfId="0" quotePrefix="1" applyFont="1" applyBorder="1" applyAlignment="1">
      <alignment vertical="center" wrapText="1"/>
    </xf>
    <xf numFmtId="0" fontId="23" fillId="0" borderId="84" xfId="0" quotePrefix="1" applyFont="1" applyBorder="1" applyAlignment="1">
      <alignment vertical="center" wrapText="1"/>
    </xf>
    <xf numFmtId="0" fontId="16" fillId="0" borderId="74" xfId="0" applyFont="1" applyBorder="1" applyAlignment="1">
      <alignment vertical="center" wrapText="1"/>
    </xf>
    <xf numFmtId="0" fontId="16" fillId="0" borderId="84" xfId="0" applyFont="1" applyBorder="1" applyAlignment="1">
      <alignment vertical="center" wrapText="1"/>
    </xf>
    <xf numFmtId="0" fontId="5" fillId="0" borderId="0" xfId="0" applyFont="1" applyFill="1"/>
    <xf numFmtId="0" fontId="48" fillId="3" borderId="14" xfId="0" applyFont="1" applyFill="1" applyBorder="1" applyAlignment="1">
      <alignment horizontal="center" vertical="center" wrapText="1"/>
    </xf>
    <xf numFmtId="165" fontId="20" fillId="13" borderId="135" xfId="2" applyNumberFormat="1" applyFont="1" applyFill="1" applyBorder="1" applyAlignment="1">
      <alignment horizontal="left" vertical="center"/>
    </xf>
    <xf numFmtId="0" fontId="56" fillId="0" borderId="35" xfId="0" applyFont="1" applyFill="1" applyBorder="1" applyAlignment="1">
      <alignment vertical="center" wrapText="1"/>
    </xf>
    <xf numFmtId="165" fontId="56" fillId="0" borderId="27" xfId="2" applyNumberFormat="1" applyFont="1" applyFill="1" applyBorder="1" applyAlignment="1">
      <alignment horizontal="right" vertical="center"/>
    </xf>
    <xf numFmtId="165" fontId="56" fillId="0" borderId="28" xfId="2" applyNumberFormat="1" applyFont="1" applyFill="1" applyBorder="1" applyAlignment="1">
      <alignment horizontal="right" vertical="center"/>
    </xf>
    <xf numFmtId="165" fontId="56" fillId="0" borderId="29" xfId="2" applyNumberFormat="1" applyFont="1" applyFill="1" applyBorder="1" applyAlignment="1">
      <alignment horizontal="right" vertical="center"/>
    </xf>
    <xf numFmtId="165" fontId="56" fillId="0" borderId="38" xfId="2" applyNumberFormat="1" applyFont="1" applyFill="1" applyBorder="1" applyAlignment="1">
      <alignment horizontal="right" vertical="center"/>
    </xf>
    <xf numFmtId="165" fontId="56" fillId="0" borderId="35" xfId="2" applyNumberFormat="1" applyFont="1" applyFill="1" applyBorder="1" applyAlignment="1">
      <alignment horizontal="right" vertical="center"/>
    </xf>
    <xf numFmtId="0" fontId="16" fillId="0" borderId="35" xfId="0" applyFont="1" applyBorder="1" applyAlignment="1">
      <alignment vertical="center" wrapText="1"/>
    </xf>
    <xf numFmtId="0" fontId="16" fillId="0" borderId="27" xfId="0" applyFont="1" applyFill="1" applyBorder="1" applyAlignment="1">
      <alignment vertical="center"/>
    </xf>
    <xf numFmtId="0" fontId="16" fillId="0" borderId="28" xfId="0" applyFont="1" applyFill="1" applyBorder="1" applyAlignment="1">
      <alignment vertical="center"/>
    </xf>
    <xf numFmtId="0" fontId="16" fillId="0" borderId="38" xfId="0" applyFont="1" applyFill="1" applyBorder="1" applyAlignment="1">
      <alignment vertical="center"/>
    </xf>
    <xf numFmtId="0" fontId="16" fillId="0" borderId="35" xfId="0" applyFont="1" applyFill="1" applyBorder="1" applyAlignment="1">
      <alignment vertical="center"/>
    </xf>
    <xf numFmtId="0" fontId="25" fillId="0" borderId="28" xfId="0" applyFont="1" applyFill="1" applyBorder="1" applyAlignment="1">
      <alignment vertical="center"/>
    </xf>
    <xf numFmtId="0" fontId="25" fillId="0" borderId="29" xfId="0" applyFont="1" applyFill="1" applyBorder="1" applyAlignment="1">
      <alignment vertical="center"/>
    </xf>
    <xf numFmtId="0" fontId="16" fillId="2" borderId="27" xfId="0" applyFont="1" applyFill="1" applyBorder="1" applyAlignment="1">
      <alignment vertical="center"/>
    </xf>
    <xf numFmtId="165" fontId="16" fillId="0" borderId="102" xfId="2" applyNumberFormat="1" applyFont="1" applyFill="1" applyBorder="1" applyAlignment="1">
      <alignment horizontal="right" vertical="center"/>
    </xf>
    <xf numFmtId="165" fontId="16" fillId="0" borderId="98" xfId="2" applyNumberFormat="1" applyFont="1" applyFill="1" applyBorder="1" applyAlignment="1">
      <alignment horizontal="right" vertical="center"/>
    </xf>
    <xf numFmtId="165" fontId="16" fillId="0" borderId="99" xfId="2" applyNumberFormat="1" applyFont="1" applyFill="1" applyBorder="1" applyAlignment="1">
      <alignment horizontal="right" vertical="center"/>
    </xf>
    <xf numFmtId="165" fontId="16" fillId="0" borderId="100" xfId="2" applyNumberFormat="1" applyFont="1" applyFill="1" applyBorder="1" applyAlignment="1">
      <alignment horizontal="right" vertical="center"/>
    </xf>
    <xf numFmtId="165" fontId="16" fillId="0" borderId="101" xfId="2" applyNumberFormat="1" applyFont="1" applyFill="1" applyBorder="1" applyAlignment="1">
      <alignment horizontal="right" vertical="center"/>
    </xf>
    <xf numFmtId="165" fontId="16" fillId="2" borderId="99" xfId="2" applyNumberFormat="1" applyFont="1" applyFill="1" applyBorder="1" applyAlignment="1">
      <alignment horizontal="right" vertical="center"/>
    </xf>
    <xf numFmtId="0" fontId="16" fillId="0" borderId="79" xfId="0" quotePrefix="1" applyFont="1" applyBorder="1" applyAlignment="1">
      <alignment vertical="center" wrapText="1"/>
    </xf>
    <xf numFmtId="165" fontId="16" fillId="0" borderId="83"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0" borderId="81" xfId="2" applyNumberFormat="1" applyFont="1" applyFill="1" applyBorder="1" applyAlignment="1">
      <alignment horizontal="right" vertical="center"/>
    </xf>
    <xf numFmtId="165" fontId="16" fillId="2" borderId="80" xfId="2" applyNumberFormat="1" applyFont="1" applyFill="1" applyBorder="1" applyAlignment="1">
      <alignment horizontal="right" vertical="center"/>
    </xf>
    <xf numFmtId="165" fontId="16" fillId="2" borderId="85" xfId="2" applyNumberFormat="1" applyFont="1" applyFill="1" applyBorder="1" applyAlignment="1">
      <alignment horizontal="right" vertical="center"/>
    </xf>
    <xf numFmtId="165" fontId="25" fillId="0" borderId="79" xfId="2" applyNumberFormat="1" applyFont="1" applyFill="1" applyBorder="1" applyAlignment="1">
      <alignment horizontal="right" vertical="center"/>
    </xf>
    <xf numFmtId="165" fontId="25" fillId="0" borderId="80" xfId="2" applyNumberFormat="1" applyFont="1" applyFill="1" applyBorder="1" applyAlignment="1">
      <alignment horizontal="right" vertical="center"/>
    </xf>
    <xf numFmtId="165" fontId="25" fillId="0" borderId="81" xfId="2" applyNumberFormat="1" applyFont="1" applyFill="1" applyBorder="1" applyAlignment="1">
      <alignment horizontal="right" vertical="center"/>
    </xf>
    <xf numFmtId="165" fontId="25" fillId="0" borderId="82" xfId="2" applyNumberFormat="1" applyFont="1" applyFill="1" applyBorder="1" applyAlignment="1">
      <alignment horizontal="right" vertical="center"/>
    </xf>
    <xf numFmtId="165" fontId="25" fillId="0" borderId="83" xfId="2" applyNumberFormat="1" applyFont="1" applyFill="1" applyBorder="1" applyAlignment="1">
      <alignment horizontal="right" vertical="center"/>
    </xf>
    <xf numFmtId="165" fontId="25" fillId="2" borderId="80" xfId="2" applyNumberFormat="1" applyFont="1" applyFill="1" applyBorder="1" applyAlignment="1">
      <alignment horizontal="right" vertical="center"/>
    </xf>
    <xf numFmtId="165" fontId="25" fillId="0" borderId="84" xfId="2" applyNumberFormat="1" applyFont="1" applyFill="1" applyBorder="1" applyAlignment="1">
      <alignment vertical="center"/>
    </xf>
    <xf numFmtId="165" fontId="25" fillId="0" borderId="85" xfId="2" applyNumberFormat="1" applyFont="1" applyFill="1" applyBorder="1" applyAlignment="1">
      <alignment vertical="center"/>
    </xf>
    <xf numFmtId="165" fontId="25" fillId="0" borderId="86" xfId="2" applyNumberFormat="1" applyFont="1" applyFill="1" applyBorder="1" applyAlignment="1">
      <alignment vertical="center"/>
    </xf>
    <xf numFmtId="165" fontId="25" fillId="0" borderId="87" xfId="2" applyNumberFormat="1" applyFont="1" applyFill="1" applyBorder="1" applyAlignment="1">
      <alignment vertical="center"/>
    </xf>
    <xf numFmtId="165" fontId="25" fillId="0" borderId="88" xfId="2" applyNumberFormat="1" applyFont="1" applyFill="1" applyBorder="1" applyAlignment="1">
      <alignment vertical="center"/>
    </xf>
    <xf numFmtId="165" fontId="25" fillId="2" borderId="85" xfId="2" applyNumberFormat="1" applyFont="1" applyFill="1" applyBorder="1" applyAlignment="1">
      <alignment vertical="center"/>
    </xf>
    <xf numFmtId="167" fontId="16" fillId="0" borderId="98" xfId="0" applyNumberFormat="1" applyFont="1" applyFill="1" applyBorder="1" applyAlignment="1" applyProtection="1">
      <alignment horizontal="left" vertical="center" wrapText="1"/>
      <protection locked="0"/>
    </xf>
    <xf numFmtId="167" fontId="16" fillId="0" borderId="84" xfId="0" applyNumberFormat="1" applyFont="1" applyFill="1" applyBorder="1" applyAlignment="1" applyProtection="1">
      <alignment horizontal="left" vertical="center" wrapText="1"/>
      <protection locked="0"/>
    </xf>
    <xf numFmtId="3" fontId="56" fillId="14" borderId="19" xfId="0" applyNumberFormat="1" applyFont="1" applyFill="1" applyBorder="1" applyAlignment="1">
      <alignment horizontal="right" vertical="center"/>
    </xf>
    <xf numFmtId="3" fontId="56" fillId="14" borderId="17" xfId="0" applyNumberFormat="1" applyFont="1" applyFill="1" applyBorder="1" applyAlignment="1">
      <alignment horizontal="right" vertical="center"/>
    </xf>
    <xf numFmtId="3" fontId="56" fillId="14" borderId="14" xfId="0" applyNumberFormat="1" applyFont="1" applyFill="1" applyBorder="1" applyAlignment="1">
      <alignment horizontal="right" vertical="center"/>
    </xf>
    <xf numFmtId="3" fontId="56" fillId="14" borderId="16" xfId="0" applyNumberFormat="1" applyFont="1" applyFill="1" applyBorder="1" applyAlignment="1">
      <alignment horizontal="right" vertical="center"/>
    </xf>
    <xf numFmtId="3" fontId="56" fillId="14" borderId="18" xfId="0" applyNumberFormat="1" applyFont="1" applyFill="1" applyBorder="1" applyAlignment="1">
      <alignment horizontal="right" vertical="center"/>
    </xf>
    <xf numFmtId="3" fontId="56" fillId="14" borderId="17" xfId="0" applyNumberFormat="1" applyFont="1" applyFill="1" applyBorder="1" applyAlignment="1">
      <alignment vertical="center"/>
    </xf>
    <xf numFmtId="3" fontId="56" fillId="14" borderId="14" xfId="0" applyNumberFormat="1" applyFont="1" applyFill="1" applyBorder="1" applyAlignment="1">
      <alignment vertical="center"/>
    </xf>
    <xf numFmtId="3" fontId="56" fillId="14" borderId="16" xfId="0" applyNumberFormat="1" applyFont="1" applyFill="1" applyBorder="1" applyAlignment="1">
      <alignment vertical="center"/>
    </xf>
    <xf numFmtId="3" fontId="56" fillId="14" borderId="18" xfId="0" applyNumberFormat="1" applyFont="1" applyFill="1" applyBorder="1" applyAlignment="1">
      <alignment vertical="center"/>
    </xf>
    <xf numFmtId="3" fontId="56" fillId="14" borderId="19" xfId="0" applyNumberFormat="1" applyFont="1" applyFill="1" applyBorder="1" applyAlignment="1">
      <alignment vertical="center"/>
    </xf>
    <xf numFmtId="3" fontId="56" fillId="14" borderId="14" xfId="1" applyNumberFormat="1" applyFont="1" applyFill="1" applyBorder="1" applyAlignment="1">
      <alignment vertical="center"/>
    </xf>
    <xf numFmtId="3" fontId="56" fillId="14" borderId="3" xfId="0" applyNumberFormat="1" applyFont="1" applyFill="1" applyBorder="1" applyAlignment="1">
      <alignment vertical="center"/>
    </xf>
    <xf numFmtId="10" fontId="56" fillId="14" borderId="19" xfId="0" applyNumberFormat="1" applyFont="1" applyFill="1" applyBorder="1" applyAlignment="1">
      <alignment horizontal="right" vertical="center"/>
    </xf>
    <xf numFmtId="10" fontId="56" fillId="14" borderId="17" xfId="0" applyNumberFormat="1" applyFont="1" applyFill="1" applyBorder="1" applyAlignment="1">
      <alignment horizontal="right" vertical="center"/>
    </xf>
    <xf numFmtId="10" fontId="56" fillId="14" borderId="14" xfId="0" applyNumberFormat="1" applyFont="1" applyFill="1" applyBorder="1" applyAlignment="1">
      <alignment horizontal="right" vertical="center"/>
    </xf>
    <xf numFmtId="10" fontId="56" fillId="14" borderId="16" xfId="0" applyNumberFormat="1" applyFont="1" applyFill="1" applyBorder="1" applyAlignment="1">
      <alignment horizontal="right" vertical="center"/>
    </xf>
    <xf numFmtId="10" fontId="56" fillId="14" borderId="18" xfId="0" applyNumberFormat="1" applyFont="1" applyFill="1" applyBorder="1" applyAlignment="1">
      <alignment horizontal="right" vertical="center"/>
    </xf>
    <xf numFmtId="10" fontId="56" fillId="14" borderId="17" xfId="0" applyNumberFormat="1" applyFont="1" applyFill="1" applyBorder="1" applyAlignment="1">
      <alignment vertical="center"/>
    </xf>
    <xf numFmtId="10" fontId="56" fillId="14" borderId="14" xfId="0" applyNumberFormat="1" applyFont="1" applyFill="1" applyBorder="1" applyAlignment="1">
      <alignment vertical="center"/>
    </xf>
    <xf numFmtId="10" fontId="56" fillId="14" borderId="16" xfId="0" applyNumberFormat="1" applyFont="1" applyFill="1" applyBorder="1" applyAlignment="1">
      <alignment vertical="center"/>
    </xf>
    <xf numFmtId="10" fontId="56" fillId="14" borderId="18" xfId="0" applyNumberFormat="1" applyFont="1" applyFill="1" applyBorder="1" applyAlignment="1">
      <alignment vertical="center"/>
    </xf>
    <xf numFmtId="10" fontId="56" fillId="14" borderId="19" xfId="0" applyNumberFormat="1" applyFont="1" applyFill="1" applyBorder="1" applyAlignment="1">
      <alignment vertical="center"/>
    </xf>
    <xf numFmtId="10" fontId="56" fillId="14" borderId="14" xfId="1" applyNumberFormat="1" applyFont="1" applyFill="1" applyBorder="1" applyAlignment="1">
      <alignment vertical="center"/>
    </xf>
    <xf numFmtId="10" fontId="56" fillId="14" borderId="3" xfId="0" applyNumberFormat="1" applyFont="1" applyFill="1" applyBorder="1" applyAlignment="1">
      <alignment vertical="center"/>
    </xf>
    <xf numFmtId="0" fontId="18" fillId="0" borderId="90" xfId="7" applyFont="1" applyBorder="1" applyAlignment="1">
      <alignment horizontal="center" vertical="center"/>
    </xf>
    <xf numFmtId="0" fontId="18" fillId="0" borderId="90" xfId="7" applyFont="1" applyBorder="1" applyAlignment="1">
      <alignment horizontal="left" vertical="center"/>
    </xf>
    <xf numFmtId="0" fontId="18" fillId="0" borderId="117" xfId="7" applyFont="1" applyBorder="1" applyAlignment="1">
      <alignment horizontal="center" vertical="center"/>
    </xf>
    <xf numFmtId="0" fontId="18" fillId="0" borderId="117" xfId="7" applyFont="1" applyBorder="1" applyAlignment="1">
      <alignment horizontal="left" vertical="center"/>
    </xf>
    <xf numFmtId="0" fontId="18" fillId="0" borderId="112" xfId="7" applyFont="1" applyBorder="1" applyAlignment="1">
      <alignment horizontal="center" vertical="center"/>
    </xf>
    <xf numFmtId="165" fontId="33" fillId="0" borderId="83" xfId="2" applyNumberFormat="1" applyFont="1" applyFill="1" applyBorder="1" applyAlignment="1">
      <alignment horizontal="right" vertical="center"/>
    </xf>
    <xf numFmtId="0" fontId="16" fillId="0" borderId="74" xfId="0" applyFont="1" applyBorder="1" applyAlignment="1">
      <alignment horizontal="center" vertical="center"/>
    </xf>
    <xf numFmtId="0" fontId="26" fillId="0" borderId="79" xfId="3" applyFont="1" applyFill="1" applyBorder="1" applyAlignment="1" applyProtection="1">
      <alignment horizontal="center" vertical="center"/>
    </xf>
    <xf numFmtId="167" fontId="16" fillId="0" borderId="81" xfId="0" applyNumberFormat="1" applyFont="1" applyFill="1" applyBorder="1" applyAlignment="1" applyProtection="1">
      <alignment vertical="center"/>
      <protection locked="0"/>
    </xf>
    <xf numFmtId="0" fontId="23" fillId="0" borderId="81" xfId="0" applyFont="1" applyFill="1" applyBorder="1" applyAlignment="1">
      <alignment vertical="center"/>
    </xf>
    <xf numFmtId="165" fontId="33" fillId="0" borderId="81" xfId="2" applyNumberFormat="1" applyFont="1" applyFill="1" applyBorder="1" applyAlignment="1">
      <alignment horizontal="right" vertical="center"/>
    </xf>
    <xf numFmtId="165" fontId="33" fillId="0" borderId="79" xfId="2" applyNumberFormat="1" applyFont="1" applyFill="1" applyBorder="1" applyAlignment="1">
      <alignment horizontal="right" vertical="center"/>
    </xf>
    <xf numFmtId="165" fontId="33" fillId="0" borderId="80" xfId="2" applyNumberFormat="1" applyFont="1" applyFill="1" applyBorder="1" applyAlignment="1">
      <alignment horizontal="right" vertical="center"/>
    </xf>
    <xf numFmtId="165" fontId="33" fillId="0" borderId="82" xfId="2" applyNumberFormat="1" applyFont="1" applyFill="1" applyBorder="1" applyAlignment="1">
      <alignment horizontal="right" vertical="center"/>
    </xf>
    <xf numFmtId="0" fontId="16" fillId="0" borderId="86" xfId="0" applyFont="1" applyFill="1" applyBorder="1" applyAlignment="1">
      <alignment vertical="center"/>
    </xf>
    <xf numFmtId="165" fontId="16" fillId="0" borderId="94" xfId="2" applyNumberFormat="1" applyFont="1" applyFill="1" applyBorder="1" applyAlignment="1">
      <alignment horizontal="right" vertical="center"/>
    </xf>
    <xf numFmtId="165" fontId="16" fillId="0" borderId="91"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0" borderId="78" xfId="2" applyNumberFormat="1" applyFont="1" applyFill="1" applyBorder="1" applyAlignment="1">
      <alignment horizontal="right" vertical="center"/>
    </xf>
    <xf numFmtId="0" fontId="22" fillId="0" borderId="76" xfId="0" applyFont="1" applyFill="1" applyBorder="1" applyAlignment="1">
      <alignment vertical="center"/>
    </xf>
    <xf numFmtId="0" fontId="22" fillId="0" borderId="81" xfId="0" applyFont="1" applyFill="1" applyBorder="1" applyAlignment="1">
      <alignment vertical="center"/>
    </xf>
    <xf numFmtId="3" fontId="22" fillId="0" borderId="81" xfId="0" applyNumberFormat="1" applyFont="1" applyFill="1" applyBorder="1" applyAlignment="1">
      <alignment horizontal="right" vertical="center"/>
    </xf>
    <xf numFmtId="3" fontId="22" fillId="0" borderId="82" xfId="0" applyNumberFormat="1" applyFont="1" applyFill="1" applyBorder="1" applyAlignment="1">
      <alignment horizontal="right" vertical="center"/>
    </xf>
    <xf numFmtId="0" fontId="22" fillId="0" borderId="86" xfId="0" applyFont="1" applyFill="1" applyBorder="1" applyAlignment="1">
      <alignment vertical="center"/>
    </xf>
    <xf numFmtId="165" fontId="20" fillId="13" borderId="140" xfId="2" applyNumberFormat="1" applyFont="1" applyFill="1" applyBorder="1" applyAlignment="1">
      <alignment horizontal="right" vertical="center"/>
    </xf>
    <xf numFmtId="165" fontId="20" fillId="13" borderId="164" xfId="2" applyNumberFormat="1" applyFont="1" applyFill="1" applyBorder="1" applyAlignment="1">
      <alignment horizontal="right" vertical="center"/>
    </xf>
    <xf numFmtId="165" fontId="16" fillId="0" borderId="165" xfId="2" applyNumberFormat="1" applyFont="1" applyFill="1" applyBorder="1" applyAlignment="1">
      <alignment horizontal="right" vertical="center"/>
    </xf>
    <xf numFmtId="0" fontId="52" fillId="3" borderId="18"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52" fillId="3" borderId="19" xfId="0" applyFont="1" applyFill="1" applyBorder="1" applyAlignment="1">
      <alignment horizontal="center" vertical="center" wrapText="1"/>
    </xf>
    <xf numFmtId="14" fontId="52" fillId="3" borderId="17" xfId="0" applyNumberFormat="1" applyFont="1" applyFill="1" applyBorder="1" applyAlignment="1">
      <alignment horizontal="center" vertical="center" wrapText="1"/>
    </xf>
    <xf numFmtId="14" fontId="52" fillId="3" borderId="14" xfId="0" applyNumberFormat="1" applyFont="1" applyFill="1" applyBorder="1" applyAlignment="1">
      <alignment horizontal="center" vertical="center" wrapText="1"/>
    </xf>
    <xf numFmtId="14" fontId="52" fillId="3" borderId="16" xfId="0" applyNumberFormat="1" applyFont="1" applyFill="1" applyBorder="1" applyAlignment="1">
      <alignment horizontal="center" vertical="center" wrapText="1"/>
    </xf>
    <xf numFmtId="14" fontId="52" fillId="3" borderId="18" xfId="0" applyNumberFormat="1" applyFont="1" applyFill="1" applyBorder="1" applyAlignment="1">
      <alignment horizontal="center" vertical="center" wrapText="1"/>
    </xf>
    <xf numFmtId="14" fontId="52" fillId="3" borderId="19" xfId="0" applyNumberFormat="1" applyFont="1" applyFill="1" applyBorder="1" applyAlignment="1">
      <alignment horizontal="center" vertical="center" wrapText="1"/>
    </xf>
    <xf numFmtId="0" fontId="0" fillId="0" borderId="39" xfId="0" applyBorder="1" applyAlignment="1">
      <alignment vertical="center"/>
    </xf>
    <xf numFmtId="0" fontId="20" fillId="0" borderId="169" xfId="0" applyFont="1" applyBorder="1" applyAlignment="1">
      <alignment vertical="center" wrapText="1"/>
    </xf>
    <xf numFmtId="0" fontId="16" fillId="0" borderId="170" xfId="0" applyFont="1" applyBorder="1" applyAlignment="1">
      <alignment vertical="center" wrapText="1"/>
    </xf>
    <xf numFmtId="0" fontId="16" fillId="0" borderId="171" xfId="0" applyFont="1" applyBorder="1" applyAlignment="1">
      <alignment vertical="center" wrapText="1"/>
    </xf>
    <xf numFmtId="165" fontId="20" fillId="13" borderId="172" xfId="2" applyNumberFormat="1" applyFont="1" applyFill="1" applyBorder="1" applyAlignment="1">
      <alignment horizontal="left" vertical="center"/>
    </xf>
    <xf numFmtId="0" fontId="20" fillId="0" borderId="173" xfId="0" applyFont="1" applyFill="1" applyBorder="1" applyAlignment="1">
      <alignment vertical="center" wrapText="1"/>
    </xf>
    <xf numFmtId="0" fontId="16" fillId="0" borderId="174" xfId="0" applyFont="1" applyFill="1" applyBorder="1" applyAlignment="1">
      <alignment vertical="center" wrapText="1"/>
    </xf>
    <xf numFmtId="0" fontId="16" fillId="0" borderId="171" xfId="0" applyFont="1" applyFill="1" applyBorder="1" applyAlignment="1">
      <alignment vertical="center" wrapText="1"/>
    </xf>
    <xf numFmtId="0" fontId="20" fillId="0" borderId="169" xfId="0" applyFont="1" applyFill="1" applyBorder="1" applyAlignment="1">
      <alignment vertical="center" wrapText="1"/>
    </xf>
    <xf numFmtId="0" fontId="20" fillId="0" borderId="175" xfId="0" applyFont="1" applyBorder="1" applyAlignment="1">
      <alignment vertical="center" wrapText="1"/>
    </xf>
    <xf numFmtId="0" fontId="16" fillId="0" borderId="176" xfId="0" applyFont="1" applyBorder="1" applyAlignment="1">
      <alignment vertical="center" wrapText="1"/>
    </xf>
    <xf numFmtId="0" fontId="0" fillId="0" borderId="169" xfId="0" applyBorder="1" applyAlignment="1">
      <alignment vertical="center"/>
    </xf>
    <xf numFmtId="0" fontId="16" fillId="0" borderId="0" xfId="0" applyFont="1" applyAlignment="1">
      <alignment vertical="center" wrapText="1"/>
    </xf>
    <xf numFmtId="0" fontId="58" fillId="0" borderId="17" xfId="0" applyFont="1" applyFill="1" applyBorder="1" applyAlignment="1">
      <alignment vertical="center" wrapText="1"/>
    </xf>
    <xf numFmtId="0" fontId="58" fillId="0" borderId="14" xfId="0" applyFont="1" applyFill="1" applyBorder="1" applyAlignment="1">
      <alignment vertical="center" wrapText="1"/>
    </xf>
    <xf numFmtId="165" fontId="16" fillId="0" borderId="181" xfId="2" applyNumberFormat="1" applyFont="1" applyFill="1" applyBorder="1" applyAlignment="1">
      <alignment horizontal="right" vertical="center"/>
    </xf>
    <xf numFmtId="0" fontId="73" fillId="0" borderId="0" xfId="0" applyFont="1" applyAlignment="1">
      <alignment vertical="center" wrapText="1"/>
    </xf>
    <xf numFmtId="0" fontId="48" fillId="0" borderId="0" xfId="10" applyFont="1"/>
    <xf numFmtId="0" fontId="18" fillId="0" borderId="0" xfId="10" applyFont="1"/>
    <xf numFmtId="0" fontId="18" fillId="0" borderId="0" xfId="10" applyFont="1" applyFill="1"/>
    <xf numFmtId="167" fontId="16" fillId="0" borderId="74" xfId="0" quotePrefix="1" applyNumberFormat="1" applyFont="1" applyFill="1" applyBorder="1" applyAlignment="1" applyProtection="1">
      <alignment horizontal="left" vertical="center" wrapText="1"/>
      <protection locked="0"/>
    </xf>
    <xf numFmtId="165" fontId="16" fillId="0" borderId="184" xfId="2" applyNumberFormat="1" applyFont="1" applyFill="1" applyBorder="1" applyAlignment="1">
      <alignment horizontal="right" vertical="center"/>
    </xf>
    <xf numFmtId="3" fontId="22" fillId="0" borderId="76" xfId="0" applyNumberFormat="1" applyFont="1" applyBorder="1" applyAlignment="1">
      <alignment horizontal="right" vertical="center"/>
    </xf>
    <xf numFmtId="3" fontId="22" fillId="0" borderId="77" xfId="0" applyNumberFormat="1" applyFont="1" applyBorder="1" applyAlignment="1">
      <alignment horizontal="right" vertical="center"/>
    </xf>
    <xf numFmtId="3" fontId="22" fillId="0" borderId="81" xfId="0" applyNumberFormat="1" applyFont="1" applyBorder="1" applyAlignment="1">
      <alignment horizontal="right" vertical="center"/>
    </xf>
    <xf numFmtId="3" fontId="22" fillId="0" borderId="82" xfId="0" applyNumberFormat="1" applyFont="1" applyBorder="1" applyAlignment="1">
      <alignment horizontal="right" vertical="center"/>
    </xf>
    <xf numFmtId="3" fontId="22" fillId="0" borderId="86" xfId="0" applyNumberFormat="1" applyFont="1" applyBorder="1" applyAlignment="1">
      <alignment horizontal="right" vertical="center"/>
    </xf>
    <xf numFmtId="3" fontId="22" fillId="0" borderId="87" xfId="0" applyNumberFormat="1" applyFont="1" applyBorder="1" applyAlignment="1">
      <alignment horizontal="right" vertical="center"/>
    </xf>
    <xf numFmtId="3" fontId="22" fillId="0" borderId="14" xfId="0" applyNumberFormat="1" applyFont="1" applyBorder="1" applyAlignment="1">
      <alignment horizontal="right" vertical="center"/>
    </xf>
    <xf numFmtId="0" fontId="22" fillId="0" borderId="14" xfId="0" applyFont="1" applyBorder="1" applyAlignment="1">
      <alignment horizontal="right" vertical="center"/>
    </xf>
    <xf numFmtId="3" fontId="50" fillId="0" borderId="14" xfId="2" applyNumberFormat="1" applyFont="1" applyBorder="1" applyAlignment="1">
      <alignment horizontal="right" vertical="center"/>
    </xf>
    <xf numFmtId="3" fontId="64" fillId="4" borderId="33" xfId="5" applyNumberFormat="1" applyFont="1" applyFill="1" applyBorder="1" applyAlignment="1">
      <alignment vertical="center"/>
    </xf>
    <xf numFmtId="3" fontId="36" fillId="0" borderId="89" xfId="5" applyNumberFormat="1" applyFont="1" applyFill="1" applyBorder="1" applyAlignment="1">
      <alignment vertical="center"/>
    </xf>
    <xf numFmtId="3" fontId="36" fillId="0" borderId="163" xfId="5" applyNumberFormat="1" applyFont="1" applyFill="1" applyBorder="1" applyAlignment="1">
      <alignment vertical="center"/>
    </xf>
    <xf numFmtId="3" fontId="36" fillId="0" borderId="90" xfId="5" applyNumberFormat="1" applyFont="1" applyFill="1" applyBorder="1" applyAlignment="1">
      <alignment vertical="center"/>
    </xf>
    <xf numFmtId="3" fontId="36" fillId="0" borderId="114" xfId="5" applyNumberFormat="1" applyFont="1" applyFill="1" applyBorder="1" applyAlignment="1">
      <alignment vertical="center"/>
    </xf>
    <xf numFmtId="3" fontId="36" fillId="0" borderId="117" xfId="5" applyNumberFormat="1" applyFont="1" applyFill="1" applyBorder="1" applyAlignment="1">
      <alignment vertical="center"/>
    </xf>
    <xf numFmtId="3" fontId="36" fillId="0" borderId="112" xfId="5" applyNumberFormat="1" applyFont="1" applyFill="1" applyBorder="1" applyAlignment="1">
      <alignment vertical="center"/>
    </xf>
    <xf numFmtId="0" fontId="16" fillId="0" borderId="22" xfId="0" applyFont="1" applyBorder="1" applyAlignment="1">
      <alignment horizontal="center"/>
    </xf>
    <xf numFmtId="0" fontId="16" fillId="0" borderId="22" xfId="0" applyFont="1" applyBorder="1"/>
    <xf numFmtId="0" fontId="18" fillId="0" borderId="22" xfId="0" applyFont="1" applyBorder="1"/>
    <xf numFmtId="0" fontId="18" fillId="0" borderId="22" xfId="0" applyFont="1" applyFill="1" applyBorder="1"/>
    <xf numFmtId="0" fontId="55" fillId="12" borderId="186" xfId="0" applyFont="1" applyFill="1" applyBorder="1" applyAlignment="1">
      <alignment horizontal="right"/>
    </xf>
    <xf numFmtId="0" fontId="55" fillId="12" borderId="186" xfId="0" applyFont="1" applyFill="1" applyBorder="1"/>
    <xf numFmtId="0" fontId="71" fillId="12" borderId="186" xfId="0" applyFont="1" applyFill="1" applyBorder="1" applyAlignment="1">
      <alignment vertical="center" wrapText="1"/>
    </xf>
    <xf numFmtId="0" fontId="16" fillId="0" borderId="189" xfId="0" applyFont="1" applyFill="1" applyBorder="1"/>
    <xf numFmtId="0" fontId="33" fillId="0" borderId="0" xfId="0" applyFont="1" applyAlignment="1">
      <alignment vertical="center"/>
    </xf>
    <xf numFmtId="3" fontId="18" fillId="0" borderId="113" xfId="5" applyNumberFormat="1" applyFont="1" applyFill="1" applyBorder="1" applyAlignment="1">
      <alignment vertical="center"/>
    </xf>
    <xf numFmtId="3" fontId="18" fillId="0" borderId="114" xfId="5" applyNumberFormat="1" applyFont="1" applyFill="1" applyBorder="1" applyAlignment="1">
      <alignment vertical="center"/>
    </xf>
    <xf numFmtId="3" fontId="18" fillId="0" borderId="118" xfId="5" applyNumberFormat="1" applyFont="1" applyFill="1" applyBorder="1" applyAlignment="1">
      <alignment vertical="center"/>
    </xf>
    <xf numFmtId="3" fontId="36" fillId="11" borderId="90" xfId="5" applyNumberFormat="1" applyFont="1" applyFill="1" applyBorder="1" applyAlignment="1">
      <alignment vertical="center"/>
    </xf>
    <xf numFmtId="3" fontId="36" fillId="11" borderId="114" xfId="5" applyNumberFormat="1" applyFont="1" applyFill="1" applyBorder="1" applyAlignment="1">
      <alignment horizontal="right" vertical="center"/>
    </xf>
    <xf numFmtId="165" fontId="20" fillId="11" borderId="71" xfId="2" applyNumberFormat="1" applyFont="1" applyFill="1" applyBorder="1" applyAlignment="1">
      <alignment horizontal="left" vertical="center"/>
    </xf>
    <xf numFmtId="3" fontId="18" fillId="11" borderId="114" xfId="5" applyNumberFormat="1" applyFont="1" applyFill="1" applyBorder="1" applyAlignment="1">
      <alignment vertical="center"/>
    </xf>
    <xf numFmtId="167" fontId="20" fillId="0" borderId="16" xfId="0" applyNumberFormat="1" applyFont="1" applyFill="1" applyBorder="1" applyAlignment="1" applyProtection="1">
      <alignment horizontal="left" vertical="center"/>
      <protection locked="0"/>
    </xf>
    <xf numFmtId="165" fontId="20" fillId="0" borderId="19" xfId="0" applyNumberFormat="1" applyFont="1" applyFill="1" applyBorder="1" applyAlignment="1">
      <alignment vertical="center"/>
    </xf>
    <xf numFmtId="0" fontId="55" fillId="0" borderId="66" xfId="0" applyFont="1" applyFill="1" applyBorder="1"/>
    <xf numFmtId="3" fontId="18" fillId="0" borderId="0" xfId="0" applyNumberFormat="1" applyFont="1" applyFill="1" applyBorder="1" applyAlignment="1">
      <alignment horizontal="right" vertical="center"/>
    </xf>
    <xf numFmtId="3" fontId="18" fillId="0" borderId="0" xfId="0" applyNumberFormat="1" applyFont="1" applyFill="1" applyBorder="1" applyAlignment="1">
      <alignment vertical="center"/>
    </xf>
    <xf numFmtId="49" fontId="18" fillId="0" borderId="0" xfId="0" applyNumberFormat="1" applyFont="1" applyFill="1" applyBorder="1" applyAlignment="1">
      <alignment horizontal="center" vertical="center"/>
    </xf>
    <xf numFmtId="0" fontId="61" fillId="3" borderId="0" xfId="0" applyFont="1" applyFill="1" applyBorder="1" applyAlignment="1">
      <alignment vertical="center" wrapText="1"/>
    </xf>
    <xf numFmtId="0" fontId="16" fillId="0" borderId="74" xfId="0" applyFont="1" applyBorder="1" applyAlignment="1">
      <alignment vertical="center"/>
    </xf>
    <xf numFmtId="0" fontId="17" fillId="3" borderId="0" xfId="0" applyFont="1" applyFill="1" applyBorder="1" applyAlignment="1">
      <alignment vertical="center" wrapText="1"/>
    </xf>
    <xf numFmtId="165" fontId="20" fillId="13" borderId="192" xfId="2" applyNumberFormat="1" applyFont="1" applyFill="1" applyBorder="1" applyAlignment="1">
      <alignment horizontal="right" vertical="center"/>
    </xf>
    <xf numFmtId="165" fontId="20" fillId="13" borderId="191" xfId="2" applyNumberFormat="1" applyFont="1" applyFill="1" applyBorder="1" applyAlignment="1">
      <alignment horizontal="right" vertical="center"/>
    </xf>
    <xf numFmtId="165" fontId="45" fillId="0" borderId="7" xfId="0" applyNumberFormat="1" applyFont="1" applyBorder="1"/>
    <xf numFmtId="165" fontId="45" fillId="0" borderId="3" xfId="0" applyNumberFormat="1" applyFont="1" applyBorder="1"/>
    <xf numFmtId="165" fontId="45" fillId="0" borderId="3" xfId="0" applyNumberFormat="1" applyFont="1" applyFill="1" applyBorder="1"/>
    <xf numFmtId="165" fontId="42" fillId="0" borderId="0" xfId="0" applyNumberFormat="1" applyFont="1"/>
    <xf numFmtId="169" fontId="16" fillId="0" borderId="103" xfId="2" applyNumberFormat="1" applyFont="1" applyFill="1" applyBorder="1" applyAlignment="1">
      <alignment horizontal="right" vertical="center"/>
    </xf>
    <xf numFmtId="169" fontId="16" fillId="0" borderId="136" xfId="2" applyNumberFormat="1" applyFont="1" applyFill="1" applyBorder="1" applyAlignment="1">
      <alignment horizontal="right" vertical="center"/>
    </xf>
    <xf numFmtId="3" fontId="18" fillId="0" borderId="54" xfId="0" applyNumberFormat="1" applyFont="1" applyFill="1" applyBorder="1" applyAlignment="1">
      <alignment horizontal="center" vertical="center"/>
    </xf>
    <xf numFmtId="3" fontId="18" fillId="0" borderId="57" xfId="0" applyNumberFormat="1" applyFont="1" applyFill="1" applyBorder="1" applyAlignment="1">
      <alignment horizontal="center" vertical="center"/>
    </xf>
    <xf numFmtId="0" fontId="16" fillId="0" borderId="74" xfId="0" applyFont="1" applyFill="1" applyBorder="1" applyAlignment="1">
      <alignment vertical="center"/>
    </xf>
    <xf numFmtId="172" fontId="16" fillId="0" borderId="3" xfId="0" applyNumberFormat="1" applyFont="1" applyBorder="1"/>
    <xf numFmtId="0" fontId="1" fillId="0" borderId="0" xfId="10" applyAlignment="1">
      <alignment vertical="center"/>
    </xf>
    <xf numFmtId="0" fontId="1" fillId="0" borderId="0" xfId="10" applyFont="1" applyFill="1" applyBorder="1" applyAlignment="1">
      <alignment vertical="center"/>
    </xf>
    <xf numFmtId="0" fontId="18" fillId="0" borderId="0" xfId="6" applyFont="1" applyFill="1" applyBorder="1"/>
    <xf numFmtId="0" fontId="18" fillId="0" borderId="0" xfId="6" applyFont="1" applyFill="1" applyBorder="1" applyAlignment="1">
      <alignment vertical="center"/>
    </xf>
    <xf numFmtId="0" fontId="29" fillId="0" borderId="0" xfId="6" applyFont="1" applyFill="1" applyBorder="1" applyAlignment="1">
      <alignment horizontal="left" vertical="center"/>
    </xf>
    <xf numFmtId="0" fontId="76" fillId="0" borderId="0" xfId="10" applyFont="1" applyFill="1" applyBorder="1" applyAlignment="1">
      <alignment vertical="center"/>
    </xf>
    <xf numFmtId="0" fontId="16" fillId="2" borderId="0" xfId="6" applyFont="1" applyFill="1" applyBorder="1"/>
    <xf numFmtId="0" fontId="16" fillId="2" borderId="0" xfId="6" applyFont="1" applyFill="1" applyBorder="1" applyAlignment="1">
      <alignment vertical="center"/>
    </xf>
    <xf numFmtId="0" fontId="16" fillId="2" borderId="0" xfId="6" applyFont="1" applyFill="1" applyBorder="1" applyAlignment="1">
      <alignment horizontal="left" vertical="center"/>
    </xf>
    <xf numFmtId="3" fontId="16" fillId="0" borderId="193" xfId="6" applyNumberFormat="1" applyFont="1" applyFill="1" applyBorder="1" applyAlignment="1">
      <alignment vertical="center"/>
    </xf>
    <xf numFmtId="0" fontId="23" fillId="0" borderId="193" xfId="6" applyFont="1" applyFill="1" applyBorder="1" applyAlignment="1">
      <alignment horizontal="center" vertical="center"/>
    </xf>
    <xf numFmtId="0" fontId="16" fillId="0" borderId="193" xfId="6" applyFont="1" applyFill="1" applyBorder="1" applyAlignment="1">
      <alignment horizontal="left" vertical="center" indent="2"/>
    </xf>
    <xf numFmtId="3" fontId="16" fillId="0" borderId="194" xfId="6" applyNumberFormat="1" applyFont="1" applyFill="1" applyBorder="1" applyAlignment="1">
      <alignment vertical="center"/>
    </xf>
    <xf numFmtId="0" fontId="23" fillId="0" borderId="194" xfId="6" applyFont="1" applyFill="1" applyBorder="1" applyAlignment="1">
      <alignment horizontal="center" vertical="center"/>
    </xf>
    <xf numFmtId="0" fontId="16" fillId="0" borderId="194" xfId="6" applyFont="1" applyFill="1" applyBorder="1" applyAlignment="1">
      <alignment horizontal="left" vertical="center" indent="2"/>
    </xf>
    <xf numFmtId="3" fontId="16" fillId="0" borderId="11" xfId="6" applyNumberFormat="1" applyFont="1" applyFill="1" applyBorder="1" applyAlignment="1">
      <alignment vertical="center"/>
    </xf>
    <xf numFmtId="0" fontId="23" fillId="0" borderId="11" xfId="6" applyFont="1" applyFill="1" applyBorder="1" applyAlignment="1">
      <alignment horizontal="center" vertical="center"/>
    </xf>
    <xf numFmtId="0" fontId="16" fillId="0" borderId="11" xfId="6" applyFont="1" applyFill="1" applyBorder="1" applyAlignment="1">
      <alignment horizontal="left" vertical="center"/>
    </xf>
    <xf numFmtId="4" fontId="76" fillId="0" borderId="0" xfId="10" applyNumberFormat="1" applyFont="1" applyFill="1" applyBorder="1" applyAlignment="1">
      <alignment vertical="center"/>
    </xf>
    <xf numFmtId="173" fontId="16" fillId="0" borderId="193" xfId="6" applyNumberFormat="1" applyFont="1" applyFill="1" applyBorder="1" applyAlignment="1">
      <alignment vertical="center"/>
    </xf>
    <xf numFmtId="0" fontId="16" fillId="0" borderId="193" xfId="6" applyFont="1" applyFill="1" applyBorder="1" applyAlignment="1">
      <alignment horizontal="left" vertical="center" indent="4"/>
    </xf>
    <xf numFmtId="173" fontId="16" fillId="0" borderId="195" xfId="6" applyNumberFormat="1" applyFont="1" applyFill="1" applyBorder="1" applyAlignment="1">
      <alignment vertical="center"/>
    </xf>
    <xf numFmtId="0" fontId="23" fillId="0" borderId="195" xfId="6" applyFont="1" applyFill="1" applyBorder="1" applyAlignment="1">
      <alignment horizontal="center" vertical="center"/>
    </xf>
    <xf numFmtId="0" fontId="16" fillId="0" borderId="195" xfId="6" applyFont="1" applyFill="1" applyBorder="1" applyAlignment="1">
      <alignment horizontal="left" vertical="center" indent="4"/>
    </xf>
    <xf numFmtId="173" fontId="16" fillId="0" borderId="194" xfId="6" applyNumberFormat="1" applyFont="1" applyFill="1" applyBorder="1" applyAlignment="1">
      <alignment vertical="center"/>
    </xf>
    <xf numFmtId="0" fontId="16" fillId="0" borderId="194" xfId="6" applyFont="1" applyFill="1" applyBorder="1" applyAlignment="1">
      <alignment horizontal="left" vertical="center" indent="4"/>
    </xf>
    <xf numFmtId="173" fontId="16" fillId="0" borderId="11" xfId="6" applyNumberFormat="1" applyFont="1" applyFill="1" applyBorder="1" applyAlignment="1">
      <alignment vertical="center"/>
    </xf>
    <xf numFmtId="0" fontId="16" fillId="0" borderId="11" xfId="6" applyFont="1" applyFill="1" applyBorder="1" applyAlignment="1">
      <alignment horizontal="left" vertical="center" indent="2"/>
    </xf>
    <xf numFmtId="173" fontId="20" fillId="11" borderId="11" xfId="6" applyNumberFormat="1" applyFont="1" applyFill="1" applyBorder="1" applyAlignment="1">
      <alignment vertical="center"/>
    </xf>
    <xf numFmtId="0" fontId="23" fillId="11" borderId="11" xfId="6" applyFont="1" applyFill="1" applyBorder="1" applyAlignment="1">
      <alignment horizontal="center" vertical="center"/>
    </xf>
    <xf numFmtId="0" fontId="20" fillId="11" borderId="11" xfId="6" applyFont="1" applyFill="1" applyBorder="1" applyAlignment="1">
      <alignment horizontal="left" vertical="center"/>
    </xf>
    <xf numFmtId="173" fontId="20" fillId="11" borderId="196" xfId="6" applyNumberFormat="1" applyFont="1" applyFill="1" applyBorder="1" applyAlignment="1">
      <alignment vertical="center"/>
    </xf>
    <xf numFmtId="0" fontId="23" fillId="11" borderId="196" xfId="6" applyFont="1" applyFill="1" applyBorder="1" applyAlignment="1">
      <alignment horizontal="center" vertical="center"/>
    </xf>
    <xf numFmtId="0" fontId="20" fillId="11" borderId="196" xfId="6" applyFont="1" applyFill="1" applyBorder="1" applyAlignment="1">
      <alignment horizontal="left" vertical="center"/>
    </xf>
    <xf numFmtId="3" fontId="16" fillId="9" borderId="197" xfId="6" applyNumberFormat="1" applyFont="1" applyFill="1" applyBorder="1" applyAlignment="1">
      <alignment vertical="center"/>
    </xf>
    <xf numFmtId="3" fontId="16" fillId="9" borderId="198" xfId="6" applyNumberFormat="1" applyFont="1" applyFill="1" applyBorder="1" applyAlignment="1">
      <alignment vertical="center"/>
    </xf>
    <xf numFmtId="3" fontId="16" fillId="2" borderId="0" xfId="6" applyNumberFormat="1" applyFont="1" applyFill="1" applyBorder="1" applyAlignment="1">
      <alignment vertical="center"/>
    </xf>
    <xf numFmtId="0" fontId="20" fillId="2" borderId="0" xfId="6" applyFont="1" applyFill="1" applyBorder="1" applyAlignment="1">
      <alignment horizontal="left" vertical="center"/>
    </xf>
    <xf numFmtId="0" fontId="16" fillId="0" borderId="193" xfId="6" applyFont="1" applyFill="1" applyBorder="1" applyAlignment="1">
      <alignment horizontal="left" vertical="center" wrapText="1"/>
    </xf>
    <xf numFmtId="3" fontId="16" fillId="0" borderId="195" xfId="6" applyNumberFormat="1" applyFont="1" applyFill="1" applyBorder="1" applyAlignment="1">
      <alignment vertical="center"/>
    </xf>
    <xf numFmtId="0" fontId="16" fillId="0" borderId="195" xfId="6" applyFont="1" applyFill="1" applyBorder="1" applyAlignment="1">
      <alignment horizontal="left" vertical="center" wrapText="1"/>
    </xf>
    <xf numFmtId="0" fontId="16" fillId="0" borderId="194" xfId="6" applyFont="1" applyFill="1" applyBorder="1" applyAlignment="1">
      <alignment horizontal="left" vertical="center" wrapText="1"/>
    </xf>
    <xf numFmtId="0" fontId="16" fillId="0" borderId="11" xfId="6" applyFont="1" applyFill="1" applyBorder="1" applyAlignment="1">
      <alignment horizontal="left" vertical="center" wrapText="1"/>
    </xf>
    <xf numFmtId="173" fontId="76" fillId="0" borderId="0" xfId="10" applyNumberFormat="1" applyFont="1" applyFill="1" applyBorder="1" applyAlignment="1">
      <alignment vertical="center"/>
    </xf>
    <xf numFmtId="0" fontId="77" fillId="0" borderId="0" xfId="10" applyFont="1" applyFill="1" applyBorder="1" applyAlignment="1">
      <alignment vertical="center"/>
    </xf>
    <xf numFmtId="173" fontId="20" fillId="0" borderId="11" xfId="6" applyNumberFormat="1" applyFont="1" applyFill="1" applyBorder="1" applyAlignment="1">
      <alignment vertical="center"/>
    </xf>
    <xf numFmtId="0" fontId="78" fillId="0" borderId="11" xfId="6" applyFont="1" applyFill="1" applyBorder="1" applyAlignment="1">
      <alignment horizontal="center" vertical="center"/>
    </xf>
    <xf numFmtId="0" fontId="20" fillId="0" borderId="11" xfId="6" applyFont="1" applyFill="1" applyBorder="1" applyAlignment="1">
      <alignment horizontal="left" vertical="center" indent="2"/>
    </xf>
    <xf numFmtId="0" fontId="16" fillId="0" borderId="195" xfId="6" applyFont="1" applyFill="1" applyBorder="1" applyAlignment="1">
      <alignment horizontal="left" vertical="center" indent="6"/>
    </xf>
    <xf numFmtId="173" fontId="79" fillId="0" borderId="202" xfId="6" applyNumberFormat="1" applyFont="1" applyFill="1" applyBorder="1" applyAlignment="1">
      <alignment vertical="center"/>
    </xf>
    <xf numFmtId="173" fontId="79" fillId="0" borderId="193" xfId="6" applyNumberFormat="1" applyFont="1" applyFill="1" applyBorder="1" applyAlignment="1">
      <alignment vertical="center"/>
    </xf>
    <xf numFmtId="173" fontId="79" fillId="0" borderId="203" xfId="6" applyNumberFormat="1" applyFont="1" applyFill="1" applyBorder="1" applyAlignment="1">
      <alignment vertical="center"/>
    </xf>
    <xf numFmtId="173" fontId="79" fillId="0" borderId="194" xfId="6" applyNumberFormat="1" applyFont="1" applyFill="1" applyBorder="1" applyAlignment="1">
      <alignment vertical="center"/>
    </xf>
    <xf numFmtId="173" fontId="79" fillId="0" borderId="204" xfId="6" applyNumberFormat="1" applyFont="1" applyFill="1" applyBorder="1" applyAlignment="1">
      <alignment vertical="center"/>
    </xf>
    <xf numFmtId="173" fontId="79" fillId="0" borderId="11" xfId="6" applyNumberFormat="1" applyFont="1" applyFill="1" applyBorder="1" applyAlignment="1">
      <alignment vertical="center"/>
    </xf>
    <xf numFmtId="0" fontId="23" fillId="2" borderId="0" xfId="6" applyFont="1" applyFill="1" applyBorder="1" applyAlignment="1">
      <alignment horizontal="center" vertical="center"/>
    </xf>
    <xf numFmtId="0" fontId="16" fillId="2" borderId="0" xfId="6" applyFont="1" applyFill="1" applyBorder="1" applyAlignment="1">
      <alignment horizontal="left" vertical="center" indent="4"/>
    </xf>
    <xf numFmtId="0" fontId="16" fillId="4" borderId="205" xfId="6" applyFont="1" applyFill="1" applyBorder="1"/>
    <xf numFmtId="0" fontId="16" fillId="4" borderId="11" xfId="6" applyFont="1" applyFill="1" applyBorder="1" applyAlignment="1">
      <alignment vertical="center"/>
    </xf>
    <xf numFmtId="0" fontId="20" fillId="0" borderId="0" xfId="6" applyFont="1" applyFill="1" applyBorder="1" applyAlignment="1">
      <alignment horizontal="left" vertical="center"/>
    </xf>
    <xf numFmtId="10" fontId="16" fillId="0" borderId="193" xfId="6" applyNumberFormat="1" applyFont="1" applyFill="1" applyBorder="1" applyAlignment="1">
      <alignment vertical="center"/>
    </xf>
    <xf numFmtId="10" fontId="16" fillId="0" borderId="207" xfId="6" applyNumberFormat="1" applyFont="1" applyFill="1" applyBorder="1" applyAlignment="1">
      <alignment vertical="center"/>
    </xf>
    <xf numFmtId="10" fontId="16" fillId="0" borderId="202" xfId="6" applyNumberFormat="1" applyFont="1" applyFill="1" applyBorder="1" applyAlignment="1">
      <alignment vertical="center"/>
    </xf>
    <xf numFmtId="0" fontId="16" fillId="0" borderId="193" xfId="6" applyFont="1" applyFill="1" applyBorder="1" applyAlignment="1">
      <alignment horizontal="left" vertical="center" wrapText="1" indent="2"/>
    </xf>
    <xf numFmtId="10" fontId="16" fillId="0" borderId="194" xfId="6" applyNumberFormat="1" applyFont="1" applyFill="1" applyBorder="1" applyAlignment="1">
      <alignment vertical="center"/>
    </xf>
    <xf numFmtId="10" fontId="16" fillId="0" borderId="208" xfId="6" applyNumberFormat="1" applyFont="1" applyFill="1" applyBorder="1" applyAlignment="1">
      <alignment vertical="center"/>
    </xf>
    <xf numFmtId="10" fontId="16" fillId="0" borderId="203" xfId="6" applyNumberFormat="1" applyFont="1" applyFill="1" applyBorder="1" applyAlignment="1">
      <alignment vertical="center"/>
    </xf>
    <xf numFmtId="0" fontId="16" fillId="0" borderId="194" xfId="6" applyFont="1" applyFill="1" applyBorder="1" applyAlignment="1">
      <alignment horizontal="left" vertical="center"/>
    </xf>
    <xf numFmtId="173" fontId="16" fillId="0" borderId="0" xfId="6" applyNumberFormat="1" applyFont="1" applyFill="1" applyBorder="1" applyAlignment="1">
      <alignment vertical="center"/>
    </xf>
    <xf numFmtId="0" fontId="16" fillId="0" borderId="0" xfId="6" applyFont="1" applyFill="1" applyBorder="1"/>
    <xf numFmtId="0" fontId="16" fillId="0" borderId="0" xfId="6" applyFont="1" applyFill="1" applyBorder="1" applyAlignment="1">
      <alignment vertical="center"/>
    </xf>
    <xf numFmtId="0" fontId="80" fillId="5" borderId="0" xfId="6" applyFont="1" applyFill="1" applyAlignment="1">
      <alignment vertical="center"/>
    </xf>
    <xf numFmtId="0" fontId="81" fillId="3" borderId="210" xfId="6" applyFont="1" applyFill="1" applyBorder="1" applyAlignment="1">
      <alignment horizontal="center" vertical="center"/>
    </xf>
    <xf numFmtId="0" fontId="1" fillId="0" borderId="0" xfId="10"/>
    <xf numFmtId="0" fontId="1" fillId="0" borderId="0" xfId="10" applyBorder="1" applyAlignment="1">
      <alignment horizontal="right" vertical="top"/>
    </xf>
    <xf numFmtId="0" fontId="82" fillId="0" borderId="11" xfId="6" applyFont="1" applyBorder="1" applyAlignment="1">
      <alignment horizontal="center" vertical="center" wrapText="1"/>
    </xf>
    <xf numFmtId="0" fontId="41" fillId="0" borderId="0" xfId="6"/>
    <xf numFmtId="0" fontId="41" fillId="2" borderId="0" xfId="6" applyFill="1"/>
    <xf numFmtId="0" fontId="33" fillId="2" borderId="0" xfId="6" applyFont="1" applyFill="1" applyAlignment="1">
      <alignment wrapText="1"/>
    </xf>
    <xf numFmtId="0" fontId="69" fillId="0" borderId="0" xfId="6" applyFont="1" applyAlignment="1">
      <alignment wrapText="1"/>
    </xf>
    <xf numFmtId="0" fontId="69" fillId="0" borderId="0" xfId="6" applyFont="1" applyBorder="1" applyAlignment="1">
      <alignment horizontal="left" wrapText="1"/>
    </xf>
    <xf numFmtId="3" fontId="1" fillId="0" borderId="0" xfId="10" applyNumberFormat="1" applyAlignment="1">
      <alignment vertical="center"/>
    </xf>
    <xf numFmtId="0" fontId="18" fillId="0" borderId="210" xfId="6" applyFont="1" applyBorder="1" applyAlignment="1">
      <alignment vertical="center"/>
    </xf>
    <xf numFmtId="0" fontId="18" fillId="0" borderId="224" xfId="6" applyFont="1" applyBorder="1" applyAlignment="1">
      <alignment vertical="center"/>
    </xf>
    <xf numFmtId="0" fontId="18" fillId="0" borderId="225" xfId="6" applyFont="1" applyBorder="1" applyAlignment="1">
      <alignment vertical="center"/>
    </xf>
    <xf numFmtId="0" fontId="18" fillId="0" borderId="226" xfId="6" applyFont="1" applyBorder="1" applyAlignment="1">
      <alignment vertical="center"/>
    </xf>
    <xf numFmtId="0" fontId="18" fillId="0" borderId="227" xfId="6" applyFont="1" applyBorder="1" applyAlignment="1">
      <alignment vertical="center"/>
    </xf>
    <xf numFmtId="0" fontId="18" fillId="0" borderId="228" xfId="6" applyFont="1" applyBorder="1" applyAlignment="1">
      <alignment vertical="center"/>
    </xf>
    <xf numFmtId="0" fontId="18" fillId="0" borderId="210" xfId="6" applyFont="1" applyFill="1" applyBorder="1" applyAlignment="1">
      <alignment vertical="center"/>
    </xf>
    <xf numFmtId="0" fontId="18" fillId="0" borderId="228" xfId="6" applyFont="1" applyFill="1" applyBorder="1" applyAlignment="1">
      <alignment vertical="center"/>
    </xf>
    <xf numFmtId="0" fontId="17" fillId="4" borderId="210" xfId="6" applyFont="1" applyFill="1" applyBorder="1" applyAlignment="1">
      <alignment horizontal="left" vertical="center"/>
    </xf>
    <xf numFmtId="0" fontId="33" fillId="0" borderId="210" xfId="6" applyFont="1" applyBorder="1" applyAlignment="1">
      <alignment horizontal="center" vertical="center"/>
    </xf>
    <xf numFmtId="0" fontId="17" fillId="4" borderId="224" xfId="6" applyFont="1" applyFill="1" applyBorder="1" applyAlignment="1">
      <alignment horizontal="left" vertical="center"/>
    </xf>
    <xf numFmtId="0" fontId="17" fillId="4" borderId="225" xfId="6" applyFont="1" applyFill="1" applyBorder="1" applyAlignment="1">
      <alignment horizontal="left" vertical="center"/>
    </xf>
    <xf numFmtId="0" fontId="17" fillId="4" borderId="226" xfId="6" applyFont="1" applyFill="1" applyBorder="1" applyAlignment="1">
      <alignment horizontal="left" vertical="center"/>
    </xf>
    <xf numFmtId="0" fontId="17" fillId="4" borderId="227" xfId="6" applyFont="1" applyFill="1" applyBorder="1" applyAlignment="1">
      <alignment horizontal="left" vertical="center"/>
    </xf>
    <xf numFmtId="0" fontId="17" fillId="4" borderId="228" xfId="6" applyFont="1" applyFill="1" applyBorder="1" applyAlignment="1">
      <alignment horizontal="left" vertical="center"/>
    </xf>
    <xf numFmtId="0" fontId="18" fillId="0" borderId="210" xfId="6" applyFont="1" applyBorder="1" applyAlignment="1">
      <alignment horizontal="right" vertical="center"/>
    </xf>
    <xf numFmtId="3" fontId="18" fillId="0" borderId="224" xfId="6" applyNumberFormat="1" applyFont="1" applyBorder="1" applyAlignment="1">
      <alignment vertical="center"/>
    </xf>
    <xf numFmtId="3" fontId="18" fillId="0" borderId="225" xfId="6" applyNumberFormat="1" applyFont="1" applyBorder="1" applyAlignment="1">
      <alignment vertical="center"/>
    </xf>
    <xf numFmtId="3" fontId="18" fillId="0" borderId="210" xfId="6" applyNumberFormat="1" applyFont="1" applyBorder="1" applyAlignment="1">
      <alignment vertical="center"/>
    </xf>
    <xf numFmtId="3" fontId="18" fillId="0" borderId="210" xfId="6" applyNumberFormat="1" applyFont="1" applyFill="1" applyBorder="1" applyAlignment="1">
      <alignment vertical="center"/>
    </xf>
    <xf numFmtId="3" fontId="18" fillId="0" borderId="228" xfId="6" applyNumberFormat="1" applyFont="1" applyFill="1" applyBorder="1" applyAlignment="1">
      <alignment vertical="center"/>
    </xf>
    <xf numFmtId="3" fontId="18" fillId="0" borderId="225" xfId="6" applyNumberFormat="1" applyFont="1" applyFill="1" applyBorder="1" applyAlignment="1">
      <alignment vertical="center"/>
    </xf>
    <xf numFmtId="3" fontId="18" fillId="0" borderId="210" xfId="6" applyNumberFormat="1" applyFont="1" applyFill="1" applyBorder="1" applyAlignment="1">
      <alignment horizontal="right" vertical="center"/>
    </xf>
    <xf numFmtId="3" fontId="18" fillId="0" borderId="226" xfId="6" applyNumberFormat="1" applyFont="1" applyBorder="1" applyAlignment="1">
      <alignment vertical="center"/>
    </xf>
    <xf numFmtId="3" fontId="18" fillId="0" borderId="227" xfId="6" applyNumberFormat="1" applyFont="1" applyBorder="1" applyAlignment="1">
      <alignment vertical="center"/>
    </xf>
    <xf numFmtId="3" fontId="18" fillId="0" borderId="228" xfId="6" applyNumberFormat="1" applyFont="1" applyBorder="1" applyAlignment="1">
      <alignment vertical="center"/>
    </xf>
    <xf numFmtId="1" fontId="18" fillId="0" borderId="210" xfId="6" applyNumberFormat="1" applyFont="1" applyBorder="1" applyAlignment="1">
      <alignment vertical="center"/>
    </xf>
    <xf numFmtId="0" fontId="18" fillId="8" borderId="210" xfId="6" applyFont="1" applyFill="1" applyBorder="1" applyAlignment="1">
      <alignment horizontal="right" vertical="center"/>
    </xf>
    <xf numFmtId="3" fontId="18" fillId="0" borderId="210" xfId="6" applyNumberFormat="1" applyFont="1" applyBorder="1" applyAlignment="1">
      <alignment horizontal="right" vertical="center"/>
    </xf>
    <xf numFmtId="1" fontId="18" fillId="0" borderId="210" xfId="6" applyNumberFormat="1" applyFont="1" applyFill="1" applyBorder="1" applyAlignment="1">
      <alignment vertical="center"/>
    </xf>
    <xf numFmtId="0" fontId="83" fillId="4" borderId="229" xfId="6" applyFont="1" applyFill="1" applyBorder="1" applyAlignment="1">
      <alignment horizontal="center" vertical="center" wrapText="1"/>
    </xf>
    <xf numFmtId="0" fontId="83" fillId="4" borderId="230" xfId="6" applyFont="1" applyFill="1" applyBorder="1" applyAlignment="1">
      <alignment horizontal="center" vertical="center" wrapText="1"/>
    </xf>
    <xf numFmtId="0" fontId="83" fillId="4" borderId="231" xfId="6" applyFont="1" applyFill="1" applyBorder="1" applyAlignment="1">
      <alignment horizontal="center" vertical="center" wrapText="1"/>
    </xf>
    <xf numFmtId="0" fontId="17" fillId="4" borderId="0" xfId="6" applyFont="1" applyFill="1" applyBorder="1" applyAlignment="1">
      <alignment horizontal="left" vertical="center"/>
    </xf>
    <xf numFmtId="0" fontId="18" fillId="0" borderId="210" xfId="6" applyFont="1" applyBorder="1"/>
    <xf numFmtId="0" fontId="18" fillId="0" borderId="0" xfId="6" applyFont="1" applyBorder="1"/>
    <xf numFmtId="0" fontId="18" fillId="0" borderId="227" xfId="6" applyFont="1" applyBorder="1"/>
    <xf numFmtId="0" fontId="18" fillId="0" borderId="225" xfId="6" applyFont="1" applyBorder="1"/>
    <xf numFmtId="0" fontId="18" fillId="0" borderId="228" xfId="6" applyFont="1" applyBorder="1"/>
    <xf numFmtId="0" fontId="18" fillId="0" borderId="210" xfId="6" applyFont="1" applyBorder="1" applyAlignment="1">
      <alignment horizontal="left"/>
    </xf>
    <xf numFmtId="0" fontId="17" fillId="5" borderId="0" xfId="6" applyFont="1" applyFill="1" applyBorder="1" applyAlignment="1">
      <alignment horizontal="center"/>
    </xf>
    <xf numFmtId="0" fontId="81" fillId="3" borderId="227" xfId="6" applyFont="1" applyFill="1" applyBorder="1" applyAlignment="1">
      <alignment horizontal="center" vertical="center"/>
    </xf>
    <xf numFmtId="0" fontId="81" fillId="3" borderId="225" xfId="6" applyFont="1" applyFill="1" applyBorder="1" applyAlignment="1">
      <alignment horizontal="center" vertical="center"/>
    </xf>
    <xf numFmtId="0" fontId="81" fillId="3" borderId="228" xfId="6" applyFont="1" applyFill="1" applyBorder="1" applyAlignment="1">
      <alignment horizontal="center" vertical="center"/>
    </xf>
    <xf numFmtId="168" fontId="1" fillId="0" borderId="0" xfId="10" applyNumberFormat="1"/>
    <xf numFmtId="0" fontId="17" fillId="4" borderId="210" xfId="9" applyFont="1" applyFill="1" applyBorder="1"/>
    <xf numFmtId="0" fontId="17" fillId="4" borderId="210" xfId="6" applyFont="1" applyFill="1" applyBorder="1"/>
    <xf numFmtId="172" fontId="33" fillId="16" borderId="210" xfId="6" applyNumberFormat="1" applyFont="1" applyFill="1" applyBorder="1" applyAlignment="1">
      <alignment horizontal="right"/>
    </xf>
    <xf numFmtId="0" fontId="33" fillId="16" borderId="210" xfId="6" applyFont="1" applyFill="1" applyBorder="1" applyAlignment="1">
      <alignment horizontal="center"/>
    </xf>
    <xf numFmtId="0" fontId="33" fillId="16" borderId="210" xfId="6" applyFont="1" applyFill="1" applyBorder="1" applyAlignment="1">
      <alignment horizontal="right"/>
    </xf>
    <xf numFmtId="0" fontId="18" fillId="16" borderId="210" xfId="6" applyFont="1" applyFill="1" applyBorder="1"/>
    <xf numFmtId="172" fontId="33" fillId="16" borderId="210" xfId="9" applyNumberFormat="1" applyFont="1" applyFill="1" applyBorder="1" applyAlignment="1">
      <alignment horizontal="right"/>
    </xf>
    <xf numFmtId="0" fontId="17" fillId="0" borderId="210" xfId="6" applyFont="1" applyFill="1" applyBorder="1"/>
    <xf numFmtId="0" fontId="18" fillId="0" borderId="210" xfId="6" applyFont="1" applyFill="1" applyBorder="1" applyAlignment="1">
      <alignment wrapText="1"/>
    </xf>
    <xf numFmtId="0" fontId="18" fillId="0" borderId="210" xfId="6" applyFont="1" applyFill="1" applyBorder="1"/>
    <xf numFmtId="0" fontId="18" fillId="0" borderId="210" xfId="6" applyFont="1" applyFill="1" applyBorder="1" applyAlignment="1">
      <alignment horizontal="right" wrapText="1"/>
    </xf>
    <xf numFmtId="0" fontId="33" fillId="0" borderId="210" xfId="6" applyFont="1" applyFill="1" applyBorder="1" applyAlignment="1">
      <alignment wrapText="1"/>
    </xf>
    <xf numFmtId="0" fontId="33" fillId="0" borderId="210" xfId="6" applyFont="1" applyFill="1" applyBorder="1" applyAlignment="1">
      <alignment horizontal="center"/>
    </xf>
    <xf numFmtId="3" fontId="18" fillId="0" borderId="210" xfId="9" applyNumberFormat="1" applyFont="1" applyFill="1" applyBorder="1" applyAlignment="1">
      <alignment horizontal="right"/>
    </xf>
    <xf numFmtId="3" fontId="18" fillId="0" borderId="210" xfId="6" applyNumberFormat="1" applyFont="1" applyFill="1" applyBorder="1" applyAlignment="1">
      <alignment horizontal="right"/>
    </xf>
    <xf numFmtId="3" fontId="18" fillId="0" borderId="210" xfId="6" applyNumberFormat="1" applyFont="1" applyFill="1" applyBorder="1"/>
    <xf numFmtId="3" fontId="18" fillId="0" borderId="210" xfId="6" applyNumberFormat="1" applyFont="1" applyBorder="1"/>
    <xf numFmtId="0" fontId="33" fillId="0" borderId="210" xfId="6" applyFont="1" applyBorder="1" applyAlignment="1">
      <alignment horizontal="center"/>
    </xf>
    <xf numFmtId="3" fontId="18" fillId="0" borderId="210" xfId="9" applyNumberFormat="1" applyFont="1" applyBorder="1"/>
    <xf numFmtId="3" fontId="18" fillId="2" borderId="210" xfId="6" applyNumberFormat="1" applyFont="1" applyFill="1" applyBorder="1"/>
    <xf numFmtId="1" fontId="18" fillId="0" borderId="210" xfId="6" applyNumberFormat="1" applyFont="1" applyBorder="1"/>
    <xf numFmtId="3" fontId="18" fillId="0" borderId="210" xfId="9" applyNumberFormat="1" applyFont="1" applyFill="1" applyBorder="1"/>
    <xf numFmtId="1" fontId="18" fillId="0" borderId="210" xfId="6" applyNumberFormat="1" applyFont="1" applyFill="1" applyBorder="1"/>
    <xf numFmtId="0" fontId="18" fillId="0" borderId="210" xfId="6" applyFont="1" applyFill="1" applyBorder="1" applyAlignment="1">
      <alignment horizontal="left"/>
    </xf>
    <xf numFmtId="3" fontId="18" fillId="0" borderId="210" xfId="6" applyNumberFormat="1" applyFont="1" applyBorder="1" applyAlignment="1">
      <alignment horizontal="right"/>
    </xf>
    <xf numFmtId="0" fontId="29" fillId="0" borderId="210" xfId="6" applyFont="1" applyFill="1" applyBorder="1" applyAlignment="1">
      <alignment horizontal="right"/>
    </xf>
    <xf numFmtId="0" fontId="17" fillId="0" borderId="210" xfId="6" applyFont="1" applyFill="1" applyBorder="1" applyAlignment="1"/>
    <xf numFmtId="0" fontId="17" fillId="0" borderId="210" xfId="9" applyFont="1" applyFill="1" applyBorder="1"/>
    <xf numFmtId="3" fontId="18" fillId="0" borderId="210" xfId="6" applyNumberFormat="1" applyFont="1" applyFill="1" applyBorder="1" applyAlignment="1">
      <alignment wrapText="1"/>
    </xf>
    <xf numFmtId="0" fontId="18" fillId="4" borderId="210" xfId="6" applyFont="1" applyFill="1" applyBorder="1"/>
    <xf numFmtId="0" fontId="17" fillId="4" borderId="210" xfId="6" applyFont="1" applyFill="1" applyBorder="1" applyAlignment="1">
      <alignment horizontal="right"/>
    </xf>
    <xf numFmtId="0" fontId="18" fillId="0" borderId="210" xfId="9" applyFont="1" applyBorder="1"/>
    <xf numFmtId="0" fontId="18" fillId="0" borderId="210" xfId="6" applyFont="1" applyBorder="1" applyAlignment="1">
      <alignment horizontal="right"/>
    </xf>
    <xf numFmtId="0" fontId="17" fillId="4" borderId="210" xfId="6" applyFont="1" applyFill="1" applyBorder="1" applyAlignment="1"/>
    <xf numFmtId="0" fontId="83" fillId="4" borderId="210" xfId="6" applyFont="1" applyFill="1" applyBorder="1" applyAlignment="1">
      <alignment horizontal="center"/>
    </xf>
    <xf numFmtId="3" fontId="18" fillId="4" borderId="210" xfId="9" applyNumberFormat="1" applyFont="1" applyFill="1" applyBorder="1" applyAlignment="1">
      <alignment horizontal="right"/>
    </xf>
    <xf numFmtId="0" fontId="83" fillId="0" borderId="210" xfId="6" applyFont="1" applyFill="1" applyBorder="1" applyAlignment="1">
      <alignment horizontal="center"/>
    </xf>
    <xf numFmtId="0" fontId="33" fillId="0" borderId="210" xfId="6" applyFont="1" applyFill="1" applyBorder="1" applyAlignment="1">
      <alignment horizontal="right"/>
    </xf>
    <xf numFmtId="0" fontId="33" fillId="0" borderId="210" xfId="6" applyFont="1" applyBorder="1" applyAlignment="1">
      <alignment horizontal="right"/>
    </xf>
    <xf numFmtId="0" fontId="33" fillId="0" borderId="210" xfId="6" applyFont="1" applyBorder="1"/>
    <xf numFmtId="0" fontId="33" fillId="0" borderId="210" xfId="9" applyFont="1" applyFill="1" applyBorder="1" applyAlignment="1">
      <alignment horizontal="right"/>
    </xf>
    <xf numFmtId="10" fontId="33" fillId="0" borderId="210" xfId="6" applyNumberFormat="1" applyFont="1" applyFill="1" applyBorder="1" applyAlignment="1">
      <alignment horizontal="right"/>
    </xf>
    <xf numFmtId="10" fontId="33" fillId="0" borderId="210" xfId="6" applyNumberFormat="1" applyFont="1" applyBorder="1" applyAlignment="1">
      <alignment horizontal="right"/>
    </xf>
    <xf numFmtId="3" fontId="18" fillId="0" borderId="210" xfId="11" applyNumberFormat="1" applyFont="1" applyFill="1" applyBorder="1" applyAlignment="1">
      <alignment horizontal="right"/>
    </xf>
    <xf numFmtId="3" fontId="18" fillId="0" borderId="210" xfId="11" applyNumberFormat="1" applyFont="1" applyBorder="1" applyAlignment="1">
      <alignment horizontal="right"/>
    </xf>
    <xf numFmtId="0" fontId="17" fillId="0" borderId="210" xfId="6" applyFont="1" applyFill="1" applyBorder="1" applyAlignment="1">
      <alignment horizontal="left"/>
    </xf>
    <xf numFmtId="169" fontId="33" fillId="0" borderId="210" xfId="9" applyNumberFormat="1" applyFont="1" applyFill="1" applyBorder="1" applyAlignment="1">
      <alignment horizontal="right"/>
    </xf>
    <xf numFmtId="169" fontId="33" fillId="0" borderId="210" xfId="6" applyNumberFormat="1" applyFont="1" applyFill="1" applyBorder="1" applyAlignment="1">
      <alignment horizontal="right"/>
    </xf>
    <xf numFmtId="169" fontId="33" fillId="0" borderId="210" xfId="12" applyNumberFormat="1" applyFont="1" applyBorder="1" applyAlignment="1">
      <alignment horizontal="right"/>
    </xf>
    <xf numFmtId="169" fontId="33" fillId="0" borderId="210" xfId="6" applyNumberFormat="1" applyFont="1" applyBorder="1" applyAlignment="1">
      <alignment horizontal="right"/>
    </xf>
    <xf numFmtId="3" fontId="33" fillId="0" borderId="210" xfId="6" applyNumberFormat="1" applyFont="1" applyBorder="1" applyAlignment="1">
      <alignment horizontal="right"/>
    </xf>
    <xf numFmtId="10" fontId="33" fillId="0" borderId="210" xfId="6" quotePrefix="1" applyNumberFormat="1" applyFont="1" applyBorder="1" applyAlignment="1">
      <alignment horizontal="right"/>
    </xf>
    <xf numFmtId="0" fontId="18" fillId="0" borderId="210" xfId="9" applyFont="1" applyFill="1" applyBorder="1"/>
    <xf numFmtId="169" fontId="33" fillId="0" borderId="210" xfId="12" applyNumberFormat="1" applyFont="1" applyFill="1" applyBorder="1" applyAlignment="1">
      <alignment horizontal="right"/>
    </xf>
    <xf numFmtId="3" fontId="18" fillId="0" borderId="210" xfId="12" applyNumberFormat="1" applyFont="1" applyBorder="1"/>
    <xf numFmtId="0" fontId="22" fillId="0" borderId="210" xfId="9" applyFont="1" applyFill="1" applyBorder="1" applyAlignment="1">
      <alignment horizontal="right"/>
    </xf>
    <xf numFmtId="0" fontId="22" fillId="0" borderId="210" xfId="6" applyFont="1" applyFill="1" applyBorder="1" applyAlignment="1">
      <alignment horizontal="right"/>
    </xf>
    <xf numFmtId="0" fontId="22" fillId="0" borderId="210" xfId="6" applyFont="1" applyBorder="1" applyAlignment="1">
      <alignment horizontal="right"/>
    </xf>
    <xf numFmtId="0" fontId="33" fillId="0" borderId="210" xfId="6" applyFont="1" applyFill="1" applyBorder="1" applyAlignment="1"/>
    <xf numFmtId="3" fontId="33" fillId="0" borderId="210" xfId="6" applyNumberFormat="1" applyFont="1" applyFill="1" applyBorder="1" applyAlignment="1"/>
    <xf numFmtId="0" fontId="33" fillId="16" borderId="210" xfId="6" applyFont="1" applyFill="1" applyBorder="1" applyAlignment="1"/>
    <xf numFmtId="3" fontId="18" fillId="16" borderId="210" xfId="6" applyNumberFormat="1" applyFont="1" applyFill="1" applyBorder="1"/>
    <xf numFmtId="0" fontId="18" fillId="0" borderId="235" xfId="9" applyFont="1" applyBorder="1"/>
    <xf numFmtId="0" fontId="18" fillId="0" borderId="235" xfId="6" applyFont="1" applyBorder="1"/>
    <xf numFmtId="0" fontId="17" fillId="5" borderId="0" xfId="9" applyFont="1" applyFill="1" applyBorder="1" applyAlignment="1">
      <alignment horizontal="left"/>
    </xf>
    <xf numFmtId="0" fontId="17" fillId="5" borderId="0" xfId="6" applyFont="1" applyFill="1" applyBorder="1" applyAlignment="1">
      <alignment horizontal="left"/>
    </xf>
    <xf numFmtId="0" fontId="80" fillId="5" borderId="11" xfId="6" applyFont="1" applyFill="1" applyBorder="1" applyAlignment="1">
      <alignment horizontal="center"/>
    </xf>
    <xf numFmtId="0" fontId="80" fillId="5" borderId="225" xfId="6" applyFont="1" applyFill="1" applyBorder="1" applyAlignment="1">
      <alignment horizontal="center"/>
    </xf>
    <xf numFmtId="0" fontId="81" fillId="0" borderId="0" xfId="10" applyFont="1" applyAlignment="1">
      <alignment horizontal="center" vertical="center"/>
    </xf>
    <xf numFmtId="0" fontId="81" fillId="3" borderId="236" xfId="6" applyFont="1" applyFill="1" applyBorder="1" applyAlignment="1">
      <alignment horizontal="center" vertical="center"/>
    </xf>
    <xf numFmtId="0" fontId="44" fillId="0" borderId="0" xfId="6" applyFont="1" applyAlignment="1">
      <alignment vertical="center"/>
    </xf>
    <xf numFmtId="0" fontId="86" fillId="0" borderId="0" xfId="6" applyFont="1" applyAlignment="1">
      <alignment horizontal="center" vertical="center" wrapText="1"/>
    </xf>
    <xf numFmtId="0" fontId="16" fillId="0" borderId="0" xfId="10" applyFont="1" applyAlignment="1">
      <alignment vertical="center"/>
    </xf>
    <xf numFmtId="0" fontId="20" fillId="0" borderId="0" xfId="10" applyFont="1" applyAlignment="1">
      <alignment horizontal="center" vertical="center" wrapText="1"/>
    </xf>
    <xf numFmtId="0" fontId="18" fillId="0" borderId="0" xfId="6" applyFont="1" applyFill="1" applyAlignment="1">
      <alignment vertical="center"/>
    </xf>
    <xf numFmtId="0" fontId="18" fillId="0" borderId="0" xfId="6" applyFont="1" applyAlignment="1">
      <alignment vertical="center"/>
    </xf>
    <xf numFmtId="0" fontId="81" fillId="4" borderId="0" xfId="6" applyFont="1" applyFill="1" applyAlignment="1">
      <alignment horizontal="center" vertical="center"/>
    </xf>
    <xf numFmtId="0" fontId="48" fillId="4" borderId="0" xfId="6" applyFont="1" applyFill="1" applyAlignment="1">
      <alignment horizontal="left" vertical="center"/>
    </xf>
    <xf numFmtId="0" fontId="48" fillId="4" borderId="0" xfId="6" applyFont="1" applyFill="1" applyAlignment="1">
      <alignment vertical="center"/>
    </xf>
    <xf numFmtId="0" fontId="41" fillId="0" borderId="0" xfId="6" applyAlignment="1">
      <alignment vertical="center"/>
    </xf>
    <xf numFmtId="0" fontId="33" fillId="0" borderId="0" xfId="6" applyFont="1" applyAlignment="1">
      <alignment vertical="center"/>
    </xf>
    <xf numFmtId="0" fontId="33" fillId="0" borderId="237" xfId="6" applyFont="1" applyBorder="1" applyAlignment="1">
      <alignment vertical="center"/>
    </xf>
    <xf numFmtId="0" fontId="33" fillId="0" borderId="210" xfId="6" applyFont="1" applyBorder="1" applyAlignment="1">
      <alignment vertical="center"/>
    </xf>
    <xf numFmtId="1" fontId="33" fillId="0" borderId="210" xfId="6" applyNumberFormat="1" applyFont="1" applyBorder="1" applyAlignment="1">
      <alignment vertical="center"/>
    </xf>
    <xf numFmtId="0" fontId="18" fillId="4" borderId="210" xfId="6" applyFont="1" applyFill="1" applyBorder="1" applyAlignment="1">
      <alignment vertical="center"/>
    </xf>
    <xf numFmtId="0" fontId="33" fillId="0" borderId="225" xfId="6" applyFont="1" applyFill="1" applyBorder="1" applyAlignment="1">
      <alignment horizontal="center" vertical="center"/>
    </xf>
    <xf numFmtId="0" fontId="33" fillId="0" borderId="210" xfId="6" applyFont="1" applyBorder="1" applyAlignment="1">
      <alignment horizontal="right" vertical="center"/>
    </xf>
    <xf numFmtId="3" fontId="18" fillId="0" borderId="237" xfId="13" applyNumberFormat="1" applyFont="1" applyFill="1" applyBorder="1" applyAlignment="1">
      <alignment vertical="center"/>
    </xf>
    <xf numFmtId="3" fontId="18" fillId="0" borderId="210" xfId="13" applyNumberFormat="1" applyFont="1" applyFill="1" applyBorder="1" applyAlignment="1">
      <alignment vertical="center"/>
    </xf>
    <xf numFmtId="0" fontId="18" fillId="0" borderId="210" xfId="6" applyFont="1" applyBorder="1" applyAlignment="1">
      <alignment horizontal="left" vertical="center"/>
    </xf>
    <xf numFmtId="3" fontId="33" fillId="0" borderId="210" xfId="6" applyNumberFormat="1" applyFont="1" applyFill="1" applyBorder="1" applyAlignment="1">
      <alignment vertical="center"/>
    </xf>
    <xf numFmtId="0" fontId="33" fillId="0" borderId="225" xfId="6" applyFont="1" applyBorder="1" applyAlignment="1">
      <alignment horizontal="center" vertical="center"/>
    </xf>
    <xf numFmtId="1" fontId="33" fillId="0" borderId="237" xfId="6" applyNumberFormat="1" applyFont="1" applyBorder="1" applyAlignment="1">
      <alignment vertical="center"/>
    </xf>
    <xf numFmtId="3" fontId="33" fillId="0" borderId="210" xfId="6" applyNumberFormat="1" applyFont="1" applyBorder="1" applyAlignment="1">
      <alignment vertical="center"/>
    </xf>
    <xf numFmtId="1" fontId="33" fillId="0" borderId="210" xfId="6" applyNumberFormat="1" applyFont="1" applyFill="1" applyBorder="1" applyAlignment="1">
      <alignment vertical="center"/>
    </xf>
    <xf numFmtId="1" fontId="18" fillId="0" borderId="237" xfId="13" applyNumberFormat="1" applyFont="1" applyFill="1" applyBorder="1" applyAlignment="1">
      <alignment vertical="center"/>
    </xf>
    <xf numFmtId="1" fontId="18" fillId="0" borderId="210" xfId="13" applyNumberFormat="1" applyFont="1" applyFill="1" applyBorder="1" applyAlignment="1">
      <alignment vertical="center"/>
    </xf>
    <xf numFmtId="3" fontId="33" fillId="0" borderId="237" xfId="6" applyNumberFormat="1" applyFont="1" applyBorder="1" applyAlignment="1">
      <alignment vertical="center"/>
    </xf>
    <xf numFmtId="3" fontId="33" fillId="0" borderId="210" xfId="13" applyNumberFormat="1" applyFont="1" applyFill="1" applyBorder="1" applyAlignment="1">
      <alignment vertical="center"/>
    </xf>
    <xf numFmtId="0" fontId="18" fillId="4" borderId="237" xfId="6" applyFont="1" applyFill="1" applyBorder="1"/>
    <xf numFmtId="0" fontId="33" fillId="4" borderId="210" xfId="6" applyFont="1" applyFill="1" applyBorder="1" applyAlignment="1">
      <alignment horizontal="center" vertical="center"/>
    </xf>
    <xf numFmtId="0" fontId="17" fillId="4" borderId="210" xfId="6" applyFont="1" applyFill="1" applyBorder="1" applyAlignment="1">
      <alignment horizontal="left" vertical="center"/>
    </xf>
    <xf numFmtId="0" fontId="18" fillId="4" borderId="238" xfId="6" applyFont="1" applyFill="1" applyBorder="1" applyAlignment="1">
      <alignment vertical="center"/>
    </xf>
    <xf numFmtId="0" fontId="18" fillId="4" borderId="239" xfId="6" applyFont="1" applyFill="1" applyBorder="1" applyAlignment="1">
      <alignment vertical="center"/>
    </xf>
    <xf numFmtId="0" fontId="18" fillId="4" borderId="238" xfId="6" applyFont="1" applyFill="1" applyBorder="1"/>
    <xf numFmtId="0" fontId="33" fillId="0" borderId="210" xfId="6" applyFont="1" applyFill="1" applyBorder="1" applyAlignment="1">
      <alignment horizontal="center" vertical="center"/>
    </xf>
    <xf numFmtId="1" fontId="18" fillId="0" borderId="225" xfId="6" applyNumberFormat="1" applyFont="1" applyBorder="1" applyAlignment="1">
      <alignment vertical="center"/>
    </xf>
    <xf numFmtId="0" fontId="18" fillId="0" borderId="210" xfId="6" applyFont="1" applyBorder="1" applyAlignment="1">
      <alignment horizontal="left" vertical="center" wrapText="1"/>
    </xf>
    <xf numFmtId="3" fontId="18" fillId="0" borderId="225" xfId="13" applyNumberFormat="1" applyFont="1" applyFill="1" applyBorder="1" applyAlignment="1">
      <alignment vertical="center"/>
    </xf>
    <xf numFmtId="3" fontId="33" fillId="0" borderId="225" xfId="13" applyNumberFormat="1" applyFont="1" applyFill="1" applyBorder="1" applyAlignment="1">
      <alignment vertical="center"/>
    </xf>
    <xf numFmtId="1" fontId="33" fillId="0" borderId="225" xfId="6" applyNumberFormat="1" applyFont="1" applyBorder="1" applyAlignment="1">
      <alignment vertical="center"/>
    </xf>
    <xf numFmtId="173" fontId="18" fillId="0" borderId="210" xfId="6" applyNumberFormat="1" applyFont="1" applyBorder="1" applyAlignment="1">
      <alignment vertical="center"/>
    </xf>
    <xf numFmtId="0" fontId="18" fillId="0" borderId="210" xfId="6" applyFont="1" applyFill="1" applyBorder="1" applyAlignment="1">
      <alignment horizontal="left" vertical="center"/>
    </xf>
    <xf numFmtId="0" fontId="33" fillId="0" borderId="210" xfId="6" applyFont="1" applyFill="1" applyBorder="1" applyAlignment="1">
      <alignment vertical="center"/>
    </xf>
    <xf numFmtId="3" fontId="88" fillId="4" borderId="210" xfId="6" applyNumberFormat="1" applyFont="1" applyFill="1" applyBorder="1" applyAlignment="1">
      <alignment vertical="center"/>
    </xf>
    <xf numFmtId="0" fontId="88" fillId="4" borderId="210" xfId="6" applyFont="1" applyFill="1" applyBorder="1" applyAlignment="1">
      <alignment vertical="center"/>
    </xf>
    <xf numFmtId="3" fontId="33" fillId="0" borderId="225" xfId="6" applyNumberFormat="1" applyFont="1" applyBorder="1" applyAlignment="1">
      <alignment vertical="center"/>
    </xf>
    <xf numFmtId="0" fontId="17" fillId="0" borderId="210" xfId="6" applyFont="1" applyFill="1" applyBorder="1" applyAlignment="1">
      <alignment horizontal="left" vertical="center"/>
    </xf>
    <xf numFmtId="3" fontId="18" fillId="4" borderId="239" xfId="6" applyNumberFormat="1" applyFont="1" applyFill="1" applyBorder="1" applyAlignment="1">
      <alignment vertical="center"/>
    </xf>
    <xf numFmtId="0" fontId="18" fillId="0" borderId="237" xfId="6" applyFont="1" applyBorder="1"/>
    <xf numFmtId="0" fontId="18" fillId="0" borderId="235" xfId="6" applyFont="1" applyBorder="1" applyAlignment="1">
      <alignment vertical="center"/>
    </xf>
    <xf numFmtId="0" fontId="89" fillId="0" borderId="235" xfId="6" applyFont="1" applyBorder="1" applyAlignment="1">
      <alignment vertical="center"/>
    </xf>
    <xf numFmtId="3" fontId="18" fillId="0" borderId="237" xfId="6" applyNumberFormat="1" applyFont="1" applyFill="1" applyBorder="1"/>
    <xf numFmtId="3" fontId="18" fillId="0" borderId="234" xfId="6" applyNumberFormat="1" applyFont="1" applyBorder="1"/>
    <xf numFmtId="3" fontId="18" fillId="0" borderId="234" xfId="6" applyNumberFormat="1" applyFont="1" applyFill="1" applyBorder="1"/>
    <xf numFmtId="3" fontId="18" fillId="0" borderId="237" xfId="6" applyNumberFormat="1" applyFont="1" applyBorder="1"/>
    <xf numFmtId="3" fontId="18" fillId="0" borderId="237" xfId="6" applyNumberFormat="1" applyFont="1" applyBorder="1" applyAlignment="1"/>
    <xf numFmtId="3" fontId="18" fillId="0" borderId="210" xfId="6" applyNumberFormat="1" applyFont="1" applyBorder="1" applyAlignment="1"/>
    <xf numFmtId="1" fontId="18" fillId="0" borderId="210" xfId="6" applyNumberFormat="1" applyFont="1" applyBorder="1" applyAlignment="1"/>
    <xf numFmtId="3" fontId="18" fillId="0" borderId="234" xfId="6" applyNumberFormat="1" applyFont="1" applyBorder="1" applyAlignment="1"/>
    <xf numFmtId="3" fontId="18" fillId="0" borderId="210" xfId="13" applyNumberFormat="1" applyFont="1" applyFill="1" applyBorder="1" applyAlignment="1"/>
    <xf numFmtId="3" fontId="90" fillId="0" borderId="210" xfId="6" applyNumberFormat="1" applyFont="1" applyBorder="1" applyAlignment="1"/>
    <xf numFmtId="3" fontId="18" fillId="0" borderId="234" xfId="13" applyNumberFormat="1" applyFont="1" applyFill="1" applyBorder="1" applyAlignment="1"/>
    <xf numFmtId="3" fontId="33" fillId="0" borderId="237" xfId="6" applyNumberFormat="1" applyFont="1" applyBorder="1"/>
    <xf numFmtId="3" fontId="33" fillId="0" borderId="210" xfId="6" applyNumberFormat="1" applyFont="1" applyBorder="1"/>
    <xf numFmtId="1" fontId="33" fillId="0" borderId="210" xfId="6" applyNumberFormat="1" applyFont="1" applyBorder="1"/>
    <xf numFmtId="3" fontId="33" fillId="0" borderId="234" xfId="6" applyNumberFormat="1" applyFont="1" applyBorder="1"/>
    <xf numFmtId="0" fontId="18" fillId="0" borderId="237" xfId="6" applyFont="1" applyFill="1" applyBorder="1"/>
    <xf numFmtId="0" fontId="33" fillId="16" borderId="210" xfId="6" applyFont="1" applyFill="1" applyBorder="1" applyAlignment="1">
      <alignment horizontal="left" vertical="center"/>
    </xf>
    <xf numFmtId="0" fontId="18" fillId="0" borderId="237" xfId="6" applyFont="1" applyBorder="1" applyAlignment="1">
      <alignment horizontal="right" vertical="center"/>
    </xf>
    <xf numFmtId="168" fontId="18" fillId="0" borderId="210" xfId="6" applyNumberFormat="1" applyFont="1" applyBorder="1" applyAlignment="1">
      <alignment horizontal="right" vertical="center"/>
    </xf>
    <xf numFmtId="168" fontId="18" fillId="0" borderId="210" xfId="6" applyNumberFormat="1" applyFont="1" applyFill="1" applyBorder="1" applyAlignment="1">
      <alignment horizontal="right" vertical="center"/>
    </xf>
    <xf numFmtId="173" fontId="33" fillId="0" borderId="237" xfId="6" applyNumberFormat="1" applyFont="1" applyBorder="1" applyAlignment="1">
      <alignment horizontal="right" vertical="center"/>
    </xf>
    <xf numFmtId="168" fontId="33" fillId="0" borderId="210" xfId="6" applyNumberFormat="1" applyFont="1" applyBorder="1" applyAlignment="1">
      <alignment horizontal="right" vertical="center"/>
    </xf>
    <xf numFmtId="168" fontId="33" fillId="0" borderId="210" xfId="6" applyNumberFormat="1" applyFont="1" applyFill="1" applyBorder="1" applyAlignment="1">
      <alignment horizontal="right" vertical="center"/>
    </xf>
    <xf numFmtId="173" fontId="33" fillId="0" borderId="210" xfId="6" applyNumberFormat="1" applyFont="1" applyFill="1" applyBorder="1" applyAlignment="1">
      <alignment horizontal="right" vertical="center"/>
    </xf>
    <xf numFmtId="0" fontId="33" fillId="0" borderId="210" xfId="6" applyFont="1" applyFill="1" applyBorder="1" applyAlignment="1">
      <alignment horizontal="right" vertical="center"/>
    </xf>
    <xf numFmtId="173" fontId="18" fillId="0" borderId="237" xfId="6" applyNumberFormat="1" applyFont="1" applyFill="1" applyBorder="1" applyAlignment="1">
      <alignment horizontal="right" vertical="center"/>
    </xf>
    <xf numFmtId="173" fontId="18" fillId="0" borderId="210" xfId="6" applyNumberFormat="1" applyFont="1" applyFill="1" applyBorder="1" applyAlignment="1">
      <alignment horizontal="right" vertical="center"/>
    </xf>
    <xf numFmtId="0" fontId="80" fillId="5" borderId="240" xfId="6" applyFont="1" applyFill="1" applyBorder="1" applyAlignment="1">
      <alignment vertical="center"/>
    </xf>
    <xf numFmtId="0" fontId="81" fillId="3" borderId="240" xfId="6" applyFont="1" applyFill="1" applyBorder="1" applyAlignment="1">
      <alignment horizontal="center" vertical="center"/>
    </xf>
    <xf numFmtId="0" fontId="91" fillId="0" borderId="0" xfId="6" applyFont="1" applyAlignment="1">
      <alignment horizontal="center"/>
    </xf>
    <xf numFmtId="1" fontId="1" fillId="0" borderId="0" xfId="10" quotePrefix="1" applyNumberFormat="1"/>
    <xf numFmtId="0" fontId="18" fillId="0" borderId="241" xfId="6" applyFont="1" applyBorder="1" applyAlignment="1">
      <alignment vertical="center" wrapText="1"/>
    </xf>
    <xf numFmtId="0" fontId="48" fillId="0" borderId="242" xfId="6" applyFont="1" applyBorder="1" applyAlignment="1">
      <alignment vertical="center"/>
    </xf>
    <xf numFmtId="0" fontId="18" fillId="0" borderId="243" xfId="6" applyFont="1" applyBorder="1" applyAlignment="1">
      <alignment vertical="center"/>
    </xf>
    <xf numFmtId="165" fontId="16" fillId="0" borderId="39" xfId="0" applyNumberFormat="1" applyFont="1" applyFill="1" applyBorder="1" applyAlignment="1">
      <alignment vertical="center"/>
    </xf>
    <xf numFmtId="165" fontId="16" fillId="0" borderId="40" xfId="0" applyNumberFormat="1" applyFont="1" applyFill="1" applyBorder="1" applyAlignment="1">
      <alignment vertical="center"/>
    </xf>
    <xf numFmtId="0" fontId="16" fillId="0" borderId="40" xfId="0" applyFont="1" applyFill="1" applyBorder="1" applyAlignment="1">
      <alignment vertical="center" wrapText="1"/>
    </xf>
    <xf numFmtId="165" fontId="16" fillId="15" borderId="87" xfId="0" applyNumberFormat="1" applyFont="1" applyFill="1" applyBorder="1" applyAlignment="1">
      <alignment vertical="center" wrapText="1"/>
    </xf>
    <xf numFmtId="0" fontId="1" fillId="0" borderId="0" xfId="14"/>
    <xf numFmtId="0" fontId="1" fillId="0" borderId="0" xfId="0" applyFont="1"/>
    <xf numFmtId="0" fontId="18" fillId="0" borderId="244" xfId="6" applyFont="1" applyFill="1" applyBorder="1" applyAlignment="1">
      <alignment vertical="center" wrapText="1"/>
    </xf>
    <xf numFmtId="0" fontId="18" fillId="0" borderId="245" xfId="10" applyFont="1" applyBorder="1"/>
    <xf numFmtId="0" fontId="18" fillId="17" borderId="246" xfId="10"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50" xfId="6" applyFont="1" applyFill="1" applyBorder="1" applyAlignment="1">
      <alignment vertical="center" wrapText="1"/>
    </xf>
    <xf numFmtId="0" fontId="0" fillId="0" borderId="0" xfId="0" applyBorder="1"/>
    <xf numFmtId="0" fontId="18" fillId="0" borderId="241" xfId="6"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50" xfId="6"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41" xfId="6" quotePrefix="1" applyFont="1" applyFill="1" applyBorder="1" applyAlignment="1">
      <alignment vertical="center" wrapText="1"/>
    </xf>
    <xf numFmtId="0" fontId="16" fillId="2" borderId="124"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4" fillId="2" borderId="0" xfId="0" applyFont="1" applyFill="1" applyBorder="1"/>
    <xf numFmtId="0" fontId="4" fillId="0" borderId="0" xfId="0" applyFont="1" applyBorder="1" applyAlignment="1">
      <alignment vertical="center"/>
    </xf>
    <xf numFmtId="0" fontId="16" fillId="2" borderId="4" xfId="0" applyFont="1" applyFill="1" applyBorder="1"/>
    <xf numFmtId="0" fontId="16" fillId="0" borderId="35" xfId="0" quotePrefix="1" applyFont="1" applyBorder="1" applyAlignment="1">
      <alignment vertical="center" wrapText="1"/>
    </xf>
    <xf numFmtId="0" fontId="16" fillId="0" borderId="16" xfId="0" applyFont="1" applyFill="1" applyBorder="1" applyAlignment="1">
      <alignment vertical="center" wrapText="1"/>
    </xf>
    <xf numFmtId="0" fontId="20" fillId="0" borderId="16" xfId="0" applyFont="1" applyFill="1" applyBorder="1" applyAlignment="1">
      <alignment vertical="center" wrapText="1"/>
    </xf>
    <xf numFmtId="165" fontId="16" fillId="0" borderId="98" xfId="2" quotePrefix="1" applyNumberFormat="1" applyFont="1" applyBorder="1" applyAlignment="1">
      <alignment horizontal="left" vertical="center" wrapText="1"/>
    </xf>
    <xf numFmtId="1" fontId="30" fillId="0" borderId="61" xfId="1" applyNumberFormat="1" applyFont="1" applyFill="1" applyBorder="1" applyAlignment="1">
      <alignment horizontal="center" vertical="center" wrapText="1"/>
    </xf>
    <xf numFmtId="0" fontId="18" fillId="0" borderId="117" xfId="7" applyFont="1" applyBorder="1" applyAlignment="1">
      <alignment horizontal="left" vertical="center" wrapText="1"/>
    </xf>
    <xf numFmtId="0" fontId="18" fillId="0" borderId="112" xfId="7" applyFont="1" applyBorder="1" applyAlignment="1">
      <alignment horizontal="left" vertical="center" wrapText="1"/>
    </xf>
    <xf numFmtId="0" fontId="17" fillId="5" borderId="69" xfId="9" applyFont="1" applyFill="1" applyBorder="1" applyAlignment="1">
      <alignment horizontal="left" vertical="center"/>
    </xf>
    <xf numFmtId="0" fontId="17" fillId="5" borderId="69" xfId="6" applyFont="1" applyFill="1" applyBorder="1" applyAlignment="1">
      <alignment horizontal="left" vertical="center"/>
    </xf>
    <xf numFmtId="0" fontId="17" fillId="4" borderId="210" xfId="6" applyFont="1" applyFill="1" applyBorder="1" applyAlignment="1">
      <alignment horizontal="left" vertical="center"/>
    </xf>
    <xf numFmtId="0" fontId="17" fillId="4" borderId="210" xfId="6" applyFont="1" applyFill="1" applyBorder="1" applyAlignment="1">
      <alignment horizontal="left" vertical="center"/>
    </xf>
    <xf numFmtId="0" fontId="18" fillId="18" borderId="50" xfId="6" applyNumberFormat="1" applyFont="1" applyFill="1" applyBorder="1" applyAlignment="1">
      <alignment vertical="center" wrapText="1"/>
    </xf>
    <xf numFmtId="0" fontId="18" fillId="19" borderId="50" xfId="6" applyNumberFormat="1" applyFont="1" applyFill="1" applyBorder="1" applyAlignment="1">
      <alignment vertical="center" wrapText="1"/>
    </xf>
    <xf numFmtId="0" fontId="18" fillId="19" borderId="241" xfId="6" applyNumberFormat="1" applyFont="1" applyFill="1" applyBorder="1" applyAlignment="1">
      <alignment vertical="center" wrapText="1"/>
    </xf>
    <xf numFmtId="0" fontId="92" fillId="0" borderId="50" xfId="6" applyFont="1" applyFill="1" applyBorder="1" applyAlignment="1">
      <alignment vertical="center" wrapText="1"/>
    </xf>
    <xf numFmtId="0" fontId="92" fillId="0" borderId="241" xfId="6" applyFont="1" applyFill="1" applyBorder="1" applyAlignment="1">
      <alignment vertical="center" wrapText="1"/>
    </xf>
    <xf numFmtId="0" fontId="47" fillId="18" borderId="5" xfId="0" applyFont="1" applyFill="1" applyBorder="1"/>
    <xf numFmtId="0" fontId="47" fillId="19" borderId="5" xfId="0" applyFont="1" applyFill="1" applyBorder="1"/>
    <xf numFmtId="0" fontId="47" fillId="19" borderId="247" xfId="0" applyFont="1" applyFill="1" applyBorder="1"/>
    <xf numFmtId="0" fontId="81" fillId="3" borderId="225" xfId="14" applyFont="1" applyFill="1" applyBorder="1" applyAlignment="1">
      <alignment horizontal="left" vertical="center"/>
    </xf>
    <xf numFmtId="0" fontId="81" fillId="3" borderId="11" xfId="14" applyFont="1" applyFill="1" applyBorder="1" applyAlignment="1">
      <alignment horizontal="left" vertical="center"/>
    </xf>
    <xf numFmtId="0" fontId="81" fillId="3" borderId="210" xfId="14" applyFont="1" applyFill="1" applyBorder="1" applyAlignment="1">
      <alignment horizontal="center" vertical="center"/>
    </xf>
    <xf numFmtId="0" fontId="81" fillId="3" borderId="225" xfId="14" applyFont="1" applyFill="1" applyBorder="1" applyAlignment="1">
      <alignment horizontal="center" vertical="center"/>
    </xf>
    <xf numFmtId="0" fontId="81" fillId="3" borderId="228" xfId="14" applyFont="1" applyFill="1" applyBorder="1" applyAlignment="1">
      <alignment horizontal="center" vertical="center"/>
    </xf>
    <xf numFmtId="0" fontId="81" fillId="3" borderId="227" xfId="14" applyFont="1" applyFill="1" applyBorder="1" applyAlignment="1">
      <alignment horizontal="center" vertical="center"/>
    </xf>
    <xf numFmtId="0" fontId="81" fillId="3" borderId="226" xfId="14" applyFont="1" applyFill="1" applyBorder="1" applyAlignment="1">
      <alignment horizontal="center" vertical="center"/>
    </xf>
    <xf numFmtId="0" fontId="81" fillId="3" borderId="224" xfId="14" applyFont="1" applyFill="1" applyBorder="1" applyAlignment="1">
      <alignment horizontal="center" vertical="center"/>
    </xf>
    <xf numFmtId="0" fontId="81" fillId="3" borderId="0" xfId="14" applyFont="1" applyFill="1" applyBorder="1" applyAlignment="1">
      <alignment horizontal="center" vertical="center"/>
    </xf>
    <xf numFmtId="0" fontId="81" fillId="3" borderId="210" xfId="9" applyFont="1" applyFill="1" applyBorder="1" applyAlignment="1">
      <alignment horizontal="center" vertical="center"/>
    </xf>
    <xf numFmtId="0" fontId="0" fillId="0" borderId="0" xfId="0" applyAlignment="1">
      <alignment wrapText="1"/>
    </xf>
    <xf numFmtId="0" fontId="55" fillId="12" borderId="186" xfId="0" applyFont="1" applyFill="1" applyBorder="1" applyAlignment="1">
      <alignment wrapText="1"/>
    </xf>
    <xf numFmtId="0" fontId="62" fillId="0" borderId="14" xfId="0" applyFont="1" applyFill="1" applyBorder="1" applyAlignment="1">
      <alignment vertical="center" wrapText="1"/>
    </xf>
    <xf numFmtId="165" fontId="16" fillId="0" borderId="7" xfId="0" applyNumberFormat="1" applyFont="1" applyFill="1" applyBorder="1" applyAlignment="1">
      <alignment vertical="center"/>
    </xf>
    <xf numFmtId="165" fontId="16" fillId="0" borderId="7" xfId="0" applyNumberFormat="1" applyFont="1" applyBorder="1" applyAlignment="1">
      <alignment vertical="center"/>
    </xf>
    <xf numFmtId="165" fontId="16" fillId="0" borderId="3" xfId="0" applyNumberFormat="1" applyFont="1" applyBorder="1" applyAlignment="1">
      <alignment vertical="center"/>
    </xf>
    <xf numFmtId="165" fontId="4" fillId="0" borderId="3" xfId="0" applyNumberFormat="1" applyFont="1" applyBorder="1" applyAlignment="1">
      <alignment vertical="center"/>
    </xf>
    <xf numFmtId="165" fontId="16" fillId="0" borderId="0" xfId="0" applyNumberFormat="1" applyFont="1" applyAlignment="1">
      <alignment vertical="center"/>
    </xf>
    <xf numFmtId="165" fontId="0" fillId="0" borderId="0" xfId="0" applyNumberFormat="1"/>
    <xf numFmtId="0" fontId="17" fillId="4" borderId="210" xfId="6" applyFont="1" applyFill="1" applyBorder="1" applyAlignment="1">
      <alignment horizontal="left" vertical="center"/>
    </xf>
    <xf numFmtId="173" fontId="93" fillId="11" borderId="11" xfId="6" applyNumberFormat="1" applyFont="1" applyFill="1" applyBorder="1" applyAlignment="1">
      <alignment vertical="center"/>
    </xf>
    <xf numFmtId="173" fontId="93" fillId="11" borderId="204" xfId="6" applyNumberFormat="1" applyFont="1" applyFill="1" applyBorder="1" applyAlignment="1">
      <alignment vertical="center"/>
    </xf>
    <xf numFmtId="173" fontId="94" fillId="0" borderId="0" xfId="6" applyNumberFormat="1" applyFont="1" applyFill="1" applyBorder="1" applyAlignment="1">
      <alignment vertical="center"/>
    </xf>
    <xf numFmtId="173" fontId="94" fillId="0" borderId="249" xfId="6" applyNumberFormat="1" applyFont="1" applyFill="1" applyBorder="1" applyAlignment="1">
      <alignment vertical="center"/>
    </xf>
    <xf numFmtId="173" fontId="93" fillId="11" borderId="196" xfId="6" applyNumberFormat="1" applyFont="1" applyFill="1" applyBorder="1" applyAlignment="1">
      <alignment vertical="center"/>
    </xf>
    <xf numFmtId="173" fontId="94" fillId="0" borderId="194" xfId="6" applyNumberFormat="1" applyFont="1" applyFill="1" applyBorder="1" applyAlignment="1">
      <alignment vertical="center"/>
    </xf>
    <xf numFmtId="173" fontId="93" fillId="11" borderId="248" xfId="6" applyNumberFormat="1" applyFont="1" applyFill="1" applyBorder="1" applyAlignment="1">
      <alignment vertical="center"/>
    </xf>
    <xf numFmtId="173" fontId="94" fillId="0" borderId="203" xfId="6" applyNumberFormat="1" applyFont="1" applyFill="1" applyBorder="1" applyAlignment="1">
      <alignment vertical="center"/>
    </xf>
    <xf numFmtId="174" fontId="1" fillId="0" borderId="0" xfId="10" applyNumberFormat="1"/>
    <xf numFmtId="167" fontId="16" fillId="0" borderId="79"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90" xfId="0" applyFont="1" applyFill="1" applyBorder="1" applyAlignment="1">
      <alignment vertical="center"/>
    </xf>
    <xf numFmtId="0" fontId="16" fillId="0" borderId="3" xfId="0" applyFont="1" applyFill="1" applyBorder="1" applyAlignment="1">
      <alignment horizontal="center"/>
    </xf>
    <xf numFmtId="0" fontId="52" fillId="3" borderId="250" xfId="0" applyFont="1" applyFill="1" applyBorder="1" applyAlignment="1">
      <alignment horizontal="center" vertical="center"/>
    </xf>
    <xf numFmtId="0" fontId="60" fillId="0" borderId="130" xfId="0" applyFont="1" applyFill="1" applyBorder="1" applyAlignment="1">
      <alignment vertical="center" wrapText="1"/>
    </xf>
    <xf numFmtId="165" fontId="60" fillId="0" borderId="130" xfId="0" applyNumberFormat="1" applyFont="1" applyFill="1" applyBorder="1" applyAlignment="1">
      <alignment vertical="center" wrapText="1"/>
    </xf>
    <xf numFmtId="0" fontId="63" fillId="0" borderId="28" xfId="0" applyFont="1" applyFill="1" applyBorder="1" applyAlignment="1">
      <alignment vertical="center" wrapText="1"/>
    </xf>
    <xf numFmtId="165" fontId="63" fillId="0" borderId="27" xfId="2" applyNumberFormat="1" applyFont="1" applyFill="1" applyBorder="1" applyAlignment="1">
      <alignment vertical="center"/>
    </xf>
    <xf numFmtId="0" fontId="16" fillId="0" borderId="253" xfId="0" applyFont="1" applyFill="1" applyBorder="1" applyAlignment="1">
      <alignment vertical="center" wrapText="1"/>
    </xf>
    <xf numFmtId="165" fontId="16" fillId="0" borderId="254" xfId="2" applyNumberFormat="1" applyFont="1" applyFill="1" applyBorder="1" applyAlignment="1">
      <alignment vertical="center"/>
    </xf>
    <xf numFmtId="165" fontId="16" fillId="0" borderId="253" xfId="2" applyNumberFormat="1" applyFont="1" applyFill="1" applyBorder="1" applyAlignment="1">
      <alignment vertical="center"/>
    </xf>
    <xf numFmtId="165" fontId="16" fillId="0" borderId="255" xfId="2" applyNumberFormat="1" applyFont="1" applyFill="1" applyBorder="1" applyAlignment="1">
      <alignment vertical="center"/>
    </xf>
    <xf numFmtId="165" fontId="16" fillId="0" borderId="256" xfId="2" applyNumberFormat="1" applyFont="1" applyFill="1" applyBorder="1" applyAlignment="1">
      <alignment vertical="center"/>
    </xf>
    <xf numFmtId="165" fontId="16" fillId="0" borderId="257" xfId="2" applyNumberFormat="1" applyFont="1" applyFill="1" applyBorder="1" applyAlignment="1">
      <alignment vertical="center"/>
    </xf>
    <xf numFmtId="165" fontId="16" fillId="0" borderId="252" xfId="2" applyNumberFormat="1" applyFont="1" applyFill="1" applyBorder="1" applyAlignment="1">
      <alignment vertical="center"/>
    </xf>
    <xf numFmtId="0" fontId="16" fillId="20" borderId="251" xfId="0" applyFont="1" applyFill="1" applyBorder="1" applyAlignment="1">
      <alignment vertical="center" wrapText="1"/>
    </xf>
    <xf numFmtId="0" fontId="17" fillId="4" borderId="210" xfId="6" applyFont="1" applyFill="1" applyBorder="1" applyAlignment="1">
      <alignment horizontal="left" vertical="center"/>
    </xf>
    <xf numFmtId="0" fontId="33" fillId="2" borderId="0" xfId="6" applyFont="1" applyFill="1" applyAlignment="1">
      <alignment vertical="center" wrapText="1"/>
    </xf>
    <xf numFmtId="174" fontId="1" fillId="0" borderId="0" xfId="10" applyNumberFormat="1" applyAlignment="1">
      <alignment vertical="center"/>
    </xf>
    <xf numFmtId="165" fontId="16" fillId="0" borderId="32" xfId="2" applyNumberFormat="1" applyFont="1" applyFill="1" applyBorder="1" applyAlignment="1">
      <alignment horizontal="center" vertical="center"/>
    </xf>
    <xf numFmtId="165" fontId="16" fillId="0" borderId="21" xfId="2" applyNumberFormat="1" applyFont="1" applyFill="1" applyBorder="1" applyAlignment="1">
      <alignment horizontal="right" vertical="center"/>
    </xf>
    <xf numFmtId="165" fontId="16" fillId="0" borderId="32" xfId="2" applyNumberFormat="1" applyFont="1" applyFill="1" applyBorder="1" applyAlignment="1">
      <alignment horizontal="right" vertical="center"/>
    </xf>
    <xf numFmtId="165" fontId="16" fillId="0" borderId="31" xfId="2" applyNumberFormat="1" applyFont="1" applyFill="1" applyBorder="1" applyAlignment="1">
      <alignment horizontal="right" vertical="center"/>
    </xf>
    <xf numFmtId="165" fontId="16" fillId="0" borderId="259" xfId="2" applyNumberFormat="1" applyFont="1" applyFill="1" applyBorder="1" applyAlignment="1">
      <alignment horizontal="center" vertical="center"/>
    </xf>
    <xf numFmtId="165" fontId="16" fillId="0" borderId="259" xfId="2" applyNumberFormat="1" applyFont="1" applyFill="1" applyBorder="1" applyAlignment="1">
      <alignment horizontal="right" vertical="center"/>
    </xf>
    <xf numFmtId="165" fontId="16" fillId="0" borderId="260" xfId="2" applyNumberFormat="1" applyFont="1" applyFill="1" applyBorder="1" applyAlignment="1">
      <alignment horizontal="right" vertical="center"/>
    </xf>
    <xf numFmtId="0" fontId="19" fillId="3" borderId="165" xfId="0" applyNumberFormat="1" applyFont="1" applyFill="1" applyBorder="1" applyAlignment="1">
      <alignment horizontal="center" vertical="center" wrapText="1"/>
    </xf>
    <xf numFmtId="0" fontId="16" fillId="0" borderId="165" xfId="0" applyFont="1" applyFill="1" applyBorder="1" applyAlignment="1">
      <alignment vertical="center"/>
    </xf>
    <xf numFmtId="165" fontId="16" fillId="0" borderId="261" xfId="2" applyNumberFormat="1" applyFont="1" applyFill="1" applyBorder="1" applyAlignment="1">
      <alignment vertical="center"/>
    </xf>
    <xf numFmtId="165" fontId="16" fillId="0" borderId="262" xfId="2" applyNumberFormat="1" applyFont="1" applyFill="1" applyBorder="1" applyAlignment="1">
      <alignment vertical="center"/>
    </xf>
    <xf numFmtId="165" fontId="16" fillId="0" borderId="262" xfId="2" applyNumberFormat="1" applyFont="1" applyFill="1" applyBorder="1" applyAlignment="1">
      <alignment horizontal="right" vertical="center"/>
    </xf>
    <xf numFmtId="165" fontId="33" fillId="0" borderId="262" xfId="2" applyNumberFormat="1" applyFont="1" applyFill="1" applyBorder="1" applyAlignment="1">
      <alignment horizontal="right" vertical="center"/>
    </xf>
    <xf numFmtId="165" fontId="16" fillId="0" borderId="263" xfId="2" applyNumberFormat="1" applyFont="1" applyFill="1" applyBorder="1" applyAlignment="1">
      <alignment horizontal="right" vertical="center"/>
    </xf>
    <xf numFmtId="165" fontId="16" fillId="0" borderId="264" xfId="2" applyNumberFormat="1" applyFont="1" applyFill="1" applyBorder="1" applyAlignment="1">
      <alignment horizontal="right" vertical="center"/>
    </xf>
    <xf numFmtId="165" fontId="16" fillId="0" borderId="265" xfId="2" applyNumberFormat="1" applyFont="1" applyFill="1" applyBorder="1" applyAlignment="1">
      <alignment horizontal="right" vertical="center"/>
    </xf>
    <xf numFmtId="0" fontId="16" fillId="20" borderId="258" xfId="0" applyFont="1" applyFill="1" applyBorder="1" applyAlignment="1">
      <alignment vertical="center"/>
    </xf>
    <xf numFmtId="0" fontId="16" fillId="20" borderId="266" xfId="0" applyFont="1" applyFill="1" applyBorder="1" applyAlignment="1">
      <alignment vertical="center"/>
    </xf>
    <xf numFmtId="165" fontId="16" fillId="0" borderId="267" xfId="2" applyNumberFormat="1" applyFont="1" applyFill="1" applyBorder="1" applyAlignment="1">
      <alignment horizontal="center" vertical="center"/>
    </xf>
    <xf numFmtId="165" fontId="16" fillId="0" borderId="267" xfId="2" applyNumberFormat="1" applyFont="1" applyFill="1" applyBorder="1" applyAlignment="1">
      <alignment horizontal="right" vertical="center"/>
    </xf>
    <xf numFmtId="165" fontId="16" fillId="0" borderId="268" xfId="2" applyNumberFormat="1" applyFont="1" applyFill="1" applyBorder="1" applyAlignment="1">
      <alignment horizontal="right" vertical="center"/>
    </xf>
    <xf numFmtId="165" fontId="16" fillId="0" borderId="269" xfId="2" applyNumberFormat="1" applyFont="1" applyFill="1" applyBorder="1" applyAlignment="1">
      <alignment horizontal="right" vertical="center"/>
    </xf>
    <xf numFmtId="165" fontId="16" fillId="0" borderId="270" xfId="2" applyNumberFormat="1" applyFont="1" applyFill="1" applyBorder="1" applyAlignment="1">
      <alignment horizontal="right" vertical="center"/>
    </xf>
    <xf numFmtId="165" fontId="16" fillId="20" borderId="27" xfId="2" applyNumberFormat="1" applyFont="1" applyFill="1" applyBorder="1" applyAlignment="1">
      <alignment vertical="center"/>
    </xf>
    <xf numFmtId="0" fontId="17" fillId="4" borderId="210" xfId="6" applyFont="1" applyFill="1" applyBorder="1" applyAlignment="1">
      <alignment horizontal="left" vertical="center"/>
    </xf>
    <xf numFmtId="174" fontId="76" fillId="0" borderId="0" xfId="10" applyNumberFormat="1" applyFont="1" applyFill="1" applyBorder="1" applyAlignment="1">
      <alignment vertical="center"/>
    </xf>
    <xf numFmtId="165" fontId="20" fillId="13" borderId="73" xfId="2" quotePrefix="1" applyNumberFormat="1" applyFont="1" applyFill="1" applyBorder="1" applyAlignment="1">
      <alignment horizontal="right" vertical="center"/>
    </xf>
    <xf numFmtId="165" fontId="16" fillId="0" borderId="81" xfId="0" applyNumberFormat="1" applyFont="1" applyBorder="1" applyAlignment="1">
      <alignment horizontal="right" vertical="center"/>
    </xf>
    <xf numFmtId="165" fontId="16" fillId="20" borderId="259" xfId="2" applyNumberFormat="1" applyFont="1" applyFill="1" applyBorder="1" applyAlignment="1">
      <alignment horizontal="right" vertical="center"/>
    </xf>
    <xf numFmtId="165" fontId="16" fillId="20" borderId="267" xfId="2" applyNumberFormat="1" applyFont="1" applyFill="1" applyBorder="1" applyAlignment="1">
      <alignment horizontal="right" vertical="center"/>
    </xf>
    <xf numFmtId="0" fontId="95" fillId="0" borderId="241" xfId="6" applyFont="1" applyFill="1" applyBorder="1" applyAlignment="1">
      <alignment vertical="center" wrapText="1"/>
    </xf>
    <xf numFmtId="0" fontId="18" fillId="0" borderId="115" xfId="7" applyFont="1" applyBorder="1" applyAlignment="1">
      <alignment horizontal="left" vertical="center"/>
    </xf>
    <xf numFmtId="3" fontId="36" fillId="0" borderId="115" xfId="5" applyNumberFormat="1" applyFont="1" applyFill="1" applyBorder="1" applyAlignment="1">
      <alignment vertical="center"/>
    </xf>
    <xf numFmtId="3" fontId="18" fillId="0" borderId="271" xfId="5" applyNumberFormat="1" applyFont="1" applyFill="1" applyBorder="1" applyAlignment="1">
      <alignment vertical="center"/>
    </xf>
    <xf numFmtId="3" fontId="19" fillId="3" borderId="273" xfId="5" applyNumberFormat="1" applyFont="1" applyFill="1" applyBorder="1" applyAlignment="1">
      <alignment horizontal="center" vertical="center" wrapText="1"/>
    </xf>
    <xf numFmtId="0" fontId="17" fillId="4" borderId="210" xfId="6" applyFont="1" applyFill="1" applyBorder="1" applyAlignment="1">
      <alignment horizontal="left" vertical="center"/>
    </xf>
    <xf numFmtId="165" fontId="16" fillId="0" borderId="3" xfId="0" applyNumberFormat="1" applyFont="1" applyFill="1" applyBorder="1" applyAlignment="1"/>
    <xf numFmtId="169" fontId="16" fillId="0" borderId="3" xfId="0" applyNumberFormat="1" applyFont="1" applyFill="1" applyBorder="1"/>
    <xf numFmtId="4" fontId="1" fillId="0" borderId="0" xfId="10" applyNumberFormat="1"/>
    <xf numFmtId="0" fontId="21" fillId="0" borderId="22" xfId="0" applyFont="1" applyBorder="1" applyAlignment="1">
      <alignment vertical="center"/>
    </xf>
    <xf numFmtId="0" fontId="22" fillId="0" borderId="22" xfId="0" applyFont="1" applyBorder="1" applyAlignment="1">
      <alignment vertical="center"/>
    </xf>
    <xf numFmtId="0" fontId="22" fillId="0" borderId="274" xfId="0" applyFont="1" applyFill="1" applyBorder="1" applyAlignment="1">
      <alignment vertical="center"/>
    </xf>
    <xf numFmtId="3" fontId="22" fillId="0" borderId="274" xfId="0" applyNumberFormat="1" applyFont="1" applyBorder="1" applyAlignment="1">
      <alignment horizontal="right" vertical="center"/>
    </xf>
    <xf numFmtId="3" fontId="22" fillId="0" borderId="275" xfId="0" applyNumberFormat="1" applyFont="1" applyBorder="1" applyAlignment="1">
      <alignment horizontal="right" vertical="center"/>
    </xf>
    <xf numFmtId="165" fontId="20" fillId="13" borderId="276" xfId="2" applyNumberFormat="1" applyFont="1" applyFill="1" applyBorder="1" applyAlignment="1">
      <alignment horizontal="right" vertical="center"/>
    </xf>
    <xf numFmtId="3" fontId="4" fillId="0" borderId="0" xfId="0" applyNumberFormat="1" applyFont="1" applyFill="1"/>
    <xf numFmtId="3" fontId="16" fillId="0" borderId="0" xfId="0" applyNumberFormat="1" applyFont="1" applyAlignment="1">
      <alignment vertical="center"/>
    </xf>
    <xf numFmtId="3" fontId="16" fillId="0" borderId="0" xfId="0" applyNumberFormat="1" applyFont="1" applyFill="1" applyAlignment="1">
      <alignment vertical="center"/>
    </xf>
    <xf numFmtId="3" fontId="0" fillId="0" borderId="0" xfId="0" applyNumberFormat="1"/>
    <xf numFmtId="3" fontId="4" fillId="0" borderId="0" xfId="0" applyNumberFormat="1" applyFont="1"/>
    <xf numFmtId="3" fontId="96" fillId="0" borderId="0" xfId="0" applyNumberFormat="1" applyFont="1" applyAlignment="1">
      <alignment vertical="center"/>
    </xf>
    <xf numFmtId="173" fontId="16" fillId="0" borderId="0" xfId="0" applyNumberFormat="1" applyFont="1" applyAlignment="1">
      <alignment vertical="center"/>
    </xf>
    <xf numFmtId="1" fontId="4" fillId="0" borderId="0" xfId="0" applyNumberFormat="1" applyFont="1" applyAlignment="1"/>
    <xf numFmtId="175" fontId="16" fillId="0" borderId="0" xfId="0" applyNumberFormat="1" applyFont="1" applyAlignment="1">
      <alignment vertical="center"/>
    </xf>
    <xf numFmtId="3" fontId="1" fillId="0" borderId="0" xfId="0" applyNumberFormat="1" applyFont="1"/>
    <xf numFmtId="165" fontId="4" fillId="0" borderId="0" xfId="0" applyNumberFormat="1" applyFont="1" applyAlignment="1">
      <alignment vertical="center"/>
    </xf>
    <xf numFmtId="0" fontId="23" fillId="0" borderId="0" xfId="10" applyFont="1"/>
    <xf numFmtId="167" fontId="16" fillId="0" borderId="35" xfId="0" quotePrefix="1" applyNumberFormat="1" applyFont="1" applyFill="1" applyBorder="1" applyAlignment="1" applyProtection="1">
      <alignment horizontal="left" vertical="center" wrapText="1"/>
      <protection locked="0"/>
    </xf>
    <xf numFmtId="165" fontId="16" fillId="0" borderId="28" xfId="0" applyNumberFormat="1" applyFont="1" applyFill="1" applyBorder="1" applyAlignment="1" applyProtection="1">
      <alignment horizontal="right" vertical="center" wrapText="1"/>
      <protection locked="0"/>
    </xf>
    <xf numFmtId="165" fontId="16" fillId="0" borderId="38" xfId="0" applyNumberFormat="1" applyFont="1" applyFill="1" applyBorder="1" applyAlignment="1" applyProtection="1">
      <alignment horizontal="right" vertical="center" wrapText="1"/>
      <protection locked="0"/>
    </xf>
    <xf numFmtId="165" fontId="16" fillId="0" borderId="35" xfId="0" applyNumberFormat="1" applyFont="1" applyFill="1" applyBorder="1" applyAlignment="1">
      <alignment vertical="center"/>
    </xf>
    <xf numFmtId="165" fontId="16" fillId="0" borderId="35" xfId="0" applyNumberFormat="1" applyFont="1" applyFill="1" applyBorder="1" applyAlignment="1" applyProtection="1">
      <alignment horizontal="right" vertical="center" wrapText="1"/>
      <protection locked="0"/>
    </xf>
    <xf numFmtId="165" fontId="16" fillId="0" borderId="27" xfId="0" applyNumberFormat="1" applyFont="1" applyFill="1" applyBorder="1" applyAlignment="1" applyProtection="1">
      <alignment horizontal="right" vertical="center" wrapText="1"/>
      <protection locked="0"/>
    </xf>
    <xf numFmtId="165" fontId="16" fillId="0" borderId="29" xfId="0" applyNumberFormat="1" applyFont="1" applyFill="1" applyBorder="1" applyAlignment="1" applyProtection="1">
      <alignment horizontal="right" vertical="center" wrapText="1"/>
      <protection locked="0"/>
    </xf>
    <xf numFmtId="167" fontId="16" fillId="0" borderId="277" xfId="0" quotePrefix="1" applyNumberFormat="1" applyFont="1" applyFill="1" applyBorder="1" applyAlignment="1" applyProtection="1">
      <alignment horizontal="left" vertical="center" wrapText="1"/>
      <protection locked="0"/>
    </xf>
    <xf numFmtId="165" fontId="16" fillId="0" borderId="278" xfId="2" applyNumberFormat="1" applyFont="1" applyFill="1" applyBorder="1" applyAlignment="1">
      <alignment horizontal="right" vertical="center"/>
    </xf>
    <xf numFmtId="165" fontId="16" fillId="0" borderId="279" xfId="0" applyNumberFormat="1" applyFont="1" applyFill="1" applyBorder="1" applyAlignment="1" applyProtection="1">
      <alignment horizontal="right" vertical="center" wrapText="1"/>
      <protection locked="0"/>
    </xf>
    <xf numFmtId="165" fontId="16" fillId="0" borderId="280" xfId="2" applyNumberFormat="1" applyFont="1" applyFill="1" applyBorder="1" applyAlignment="1">
      <alignment horizontal="right" vertical="center"/>
    </xf>
    <xf numFmtId="165" fontId="16" fillId="0" borderId="281" xfId="0" applyNumberFormat="1" applyFont="1" applyFill="1" applyBorder="1" applyAlignment="1" applyProtection="1">
      <alignment horizontal="right" vertical="center" wrapText="1"/>
      <protection locked="0"/>
    </xf>
    <xf numFmtId="165" fontId="16" fillId="0" borderId="279" xfId="0" applyNumberFormat="1" applyFont="1" applyFill="1" applyBorder="1" applyAlignment="1">
      <alignment vertical="center"/>
    </xf>
    <xf numFmtId="165" fontId="16" fillId="0" borderId="277" xfId="0" applyNumberFormat="1" applyFont="1" applyFill="1" applyBorder="1" applyAlignment="1">
      <alignment vertical="center"/>
    </xf>
    <xf numFmtId="165" fontId="16" fillId="0" borderId="278" xfId="0" applyNumberFormat="1" applyFont="1" applyFill="1" applyBorder="1" applyAlignment="1">
      <alignment vertical="center"/>
    </xf>
    <xf numFmtId="165" fontId="16" fillId="0" borderId="280" xfId="0" applyNumberFormat="1" applyFont="1" applyFill="1" applyBorder="1" applyAlignment="1">
      <alignment vertical="center"/>
    </xf>
    <xf numFmtId="165" fontId="16" fillId="0" borderId="277" xfId="0" applyNumberFormat="1" applyFont="1" applyFill="1" applyBorder="1" applyAlignment="1" applyProtection="1">
      <alignment horizontal="right" vertical="center" wrapText="1"/>
      <protection locked="0"/>
    </xf>
    <xf numFmtId="165" fontId="16" fillId="0" borderId="278" xfId="0" applyNumberFormat="1" applyFont="1" applyFill="1" applyBorder="1" applyAlignment="1" applyProtection="1">
      <alignment horizontal="right" vertical="center" wrapText="1"/>
      <protection locked="0"/>
    </xf>
    <xf numFmtId="165" fontId="16" fillId="0" borderId="280" xfId="0" applyNumberFormat="1" applyFont="1" applyFill="1" applyBorder="1" applyAlignment="1" applyProtection="1">
      <alignment horizontal="right" vertical="center" wrapText="1"/>
      <protection locked="0"/>
    </xf>
    <xf numFmtId="165" fontId="16" fillId="0" borderId="282" xfId="0" applyNumberFormat="1" applyFont="1" applyFill="1" applyBorder="1" applyAlignment="1" applyProtection="1">
      <alignment horizontal="right" vertical="center" wrapText="1"/>
      <protection locked="0"/>
    </xf>
    <xf numFmtId="165" fontId="16" fillId="0" borderId="283" xfId="0" applyNumberFormat="1" applyFont="1" applyFill="1" applyBorder="1" applyAlignment="1" applyProtection="1">
      <alignment horizontal="right" vertical="center" wrapText="1"/>
      <protection locked="0"/>
    </xf>
    <xf numFmtId="0" fontId="17" fillId="4" borderId="210" xfId="6" applyFont="1" applyFill="1" applyBorder="1" applyAlignment="1">
      <alignment horizontal="left" vertical="center"/>
    </xf>
    <xf numFmtId="0" fontId="23" fillId="0" borderId="0" xfId="10" applyFont="1" applyAlignment="1">
      <alignment vertical="center"/>
    </xf>
    <xf numFmtId="0" fontId="18" fillId="0" borderId="0" xfId="7"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5" fillId="0" borderId="0" xfId="5" applyNumberFormat="1" applyFont="1" applyFill="1" applyBorder="1" applyAlignment="1">
      <alignment horizontal="center" vertical="center"/>
    </xf>
    <xf numFmtId="0" fontId="40" fillId="0" borderId="0" xfId="7" applyFont="1" applyFill="1" applyBorder="1" applyAlignment="1">
      <alignment horizontal="center" vertical="center"/>
    </xf>
    <xf numFmtId="0" fontId="65" fillId="0" borderId="0" xfId="7" applyFont="1" applyFill="1" applyBorder="1" applyAlignment="1">
      <alignment horizontal="center" vertical="center"/>
    </xf>
    <xf numFmtId="0" fontId="22" fillId="0" borderId="0" xfId="7" applyFont="1" applyFill="1" applyBorder="1" applyAlignment="1">
      <alignment horizontal="center" vertical="center" wrapText="1"/>
    </xf>
    <xf numFmtId="0" fontId="18" fillId="0" borderId="42" xfId="7" applyFont="1" applyBorder="1" applyAlignment="1">
      <alignment horizontal="left" vertical="center"/>
    </xf>
    <xf numFmtId="10" fontId="18" fillId="0" borderId="284" xfId="7" applyNumberFormat="1" applyFont="1" applyBorder="1" applyAlignment="1">
      <alignment vertical="center"/>
    </xf>
    <xf numFmtId="0" fontId="18" fillId="0" borderId="90" xfId="7" applyFont="1" applyBorder="1" applyAlignment="1">
      <alignment horizontal="left" vertical="center" wrapText="1"/>
    </xf>
    <xf numFmtId="165" fontId="29" fillId="11" borderId="71" xfId="2" applyNumberFormat="1" applyFont="1" applyFill="1" applyBorder="1" applyAlignment="1">
      <alignment vertical="center"/>
    </xf>
    <xf numFmtId="10" fontId="65" fillId="0" borderId="0" xfId="7" applyNumberFormat="1" applyFont="1" applyAlignment="1">
      <alignment vertical="center"/>
    </xf>
    <xf numFmtId="1" fontId="65" fillId="0" borderId="0" xfId="7" applyNumberFormat="1" applyFont="1" applyAlignment="1">
      <alignment vertical="center"/>
    </xf>
    <xf numFmtId="2" fontId="65" fillId="0" borderId="0" xfId="7" applyNumberFormat="1" applyFont="1" applyAlignment="1">
      <alignment vertical="center"/>
    </xf>
    <xf numFmtId="0" fontId="17" fillId="4" borderId="210" xfId="6" applyFont="1" applyFill="1" applyBorder="1" applyAlignment="1">
      <alignment horizontal="left" vertical="center"/>
    </xf>
    <xf numFmtId="172" fontId="1" fillId="0" borderId="0" xfId="10" applyNumberFormat="1" applyAlignment="1">
      <alignment vertical="center"/>
    </xf>
    <xf numFmtId="169" fontId="16" fillId="0" borderId="0" xfId="0" applyNumberFormat="1" applyFont="1" applyAlignment="1">
      <alignment vertical="center"/>
    </xf>
    <xf numFmtId="165" fontId="4" fillId="0" borderId="0" xfId="0" applyNumberFormat="1" applyFont="1" applyAlignment="1"/>
    <xf numFmtId="165" fontId="16" fillId="0" borderId="286" xfId="0" applyNumberFormat="1" applyFont="1" applyFill="1" applyBorder="1" applyAlignment="1">
      <alignment vertical="center"/>
    </xf>
    <xf numFmtId="165" fontId="16" fillId="0" borderId="134" xfId="0" applyNumberFormat="1" applyFont="1" applyBorder="1" applyAlignment="1">
      <alignment vertical="center"/>
    </xf>
    <xf numFmtId="165" fontId="16" fillId="0" borderId="287" xfId="0" applyNumberFormat="1" applyFont="1" applyBorder="1" applyAlignment="1">
      <alignment vertical="center"/>
    </xf>
    <xf numFmtId="165" fontId="16" fillId="2" borderId="134" xfId="0" applyNumberFormat="1" applyFont="1" applyFill="1" applyBorder="1" applyAlignment="1">
      <alignment vertical="center"/>
    </xf>
    <xf numFmtId="165" fontId="16" fillId="0" borderId="288" xfId="0" applyNumberFormat="1" applyFont="1" applyFill="1" applyBorder="1" applyAlignment="1">
      <alignment vertical="center"/>
    </xf>
    <xf numFmtId="165" fontId="16" fillId="0" borderId="285" xfId="0" applyNumberFormat="1" applyFont="1" applyBorder="1" applyAlignment="1">
      <alignment vertical="center"/>
    </xf>
    <xf numFmtId="165" fontId="16" fillId="0" borderId="289" xfId="0" applyNumberFormat="1" applyFont="1" applyFill="1" applyBorder="1" applyAlignment="1">
      <alignment vertical="center"/>
    </xf>
    <xf numFmtId="165" fontId="16" fillId="15" borderId="289" xfId="0" applyNumberFormat="1" applyFont="1" applyFill="1" applyBorder="1" applyAlignment="1">
      <alignment vertical="center"/>
    </xf>
    <xf numFmtId="165" fontId="16" fillId="15" borderId="285" xfId="0" applyNumberFormat="1" applyFont="1" applyFill="1" applyBorder="1" applyAlignment="1">
      <alignment vertical="center"/>
    </xf>
    <xf numFmtId="165" fontId="16" fillId="0" borderId="285" xfId="0" applyNumberFormat="1" applyFont="1" applyFill="1" applyBorder="1" applyAlignment="1">
      <alignment horizontal="right" vertical="center"/>
    </xf>
    <xf numFmtId="3" fontId="16" fillId="0" borderId="7" xfId="0" applyNumberFormat="1" applyFont="1" applyBorder="1" applyAlignment="1">
      <alignment vertical="center"/>
    </xf>
    <xf numFmtId="3" fontId="18" fillId="4" borderId="210" xfId="9" applyNumberFormat="1" applyFont="1" applyFill="1" applyBorder="1"/>
    <xf numFmtId="0" fontId="17" fillId="4" borderId="210" xfId="6" applyFont="1" applyFill="1" applyBorder="1" applyAlignment="1">
      <alignment horizontal="left" vertical="center"/>
    </xf>
    <xf numFmtId="10" fontId="16" fillId="0" borderId="120" xfId="2" applyNumberFormat="1" applyFont="1" applyFill="1" applyBorder="1" applyAlignment="1">
      <alignment vertical="center"/>
    </xf>
    <xf numFmtId="10" fontId="16" fillId="0" borderId="31" xfId="0" applyNumberFormat="1" applyFont="1" applyFill="1" applyBorder="1" applyAlignment="1">
      <alignment vertical="center"/>
    </xf>
    <xf numFmtId="10" fontId="16" fillId="0" borderId="22" xfId="0" applyNumberFormat="1" applyFont="1" applyFill="1" applyBorder="1" applyAlignment="1">
      <alignment vertical="center"/>
    </xf>
    <xf numFmtId="10" fontId="16" fillId="0" borderId="23"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69" fontId="1" fillId="0" borderId="0" xfId="10" applyNumberFormat="1"/>
    <xf numFmtId="173" fontId="16" fillId="2" borderId="0" xfId="6" applyNumberFormat="1" applyFont="1" applyFill="1" applyBorder="1"/>
    <xf numFmtId="0" fontId="20" fillId="0" borderId="4" xfId="0" applyFont="1" applyBorder="1" applyAlignment="1">
      <alignment horizontal="center" vertical="center"/>
    </xf>
    <xf numFmtId="0" fontId="20" fillId="0" borderId="108" xfId="0" applyFont="1" applyFill="1" applyBorder="1" applyAlignment="1">
      <alignment vertical="center"/>
    </xf>
    <xf numFmtId="0" fontId="20" fillId="0" borderId="16" xfId="0" applyFont="1" applyFill="1" applyBorder="1" applyAlignment="1">
      <alignment horizontal="center" vertical="center"/>
    </xf>
    <xf numFmtId="165" fontId="20" fillId="0" borderId="110" xfId="2" applyNumberFormat="1" applyFont="1" applyFill="1" applyBorder="1" applyAlignment="1">
      <alignment vertical="center"/>
    </xf>
    <xf numFmtId="165" fontId="20" fillId="0" borderId="108" xfId="2" applyNumberFormat="1" applyFont="1" applyFill="1" applyBorder="1" applyAlignment="1">
      <alignment vertical="center"/>
    </xf>
    <xf numFmtId="165" fontId="20" fillId="0" borderId="107" xfId="2" applyNumberFormat="1" applyFont="1" applyFill="1" applyBorder="1" applyAlignment="1">
      <alignment vertical="center"/>
    </xf>
    <xf numFmtId="165" fontId="20" fillId="0" borderId="111" xfId="2" applyNumberFormat="1" applyFont="1" applyFill="1" applyBorder="1" applyAlignment="1">
      <alignment vertical="center"/>
    </xf>
    <xf numFmtId="165" fontId="20" fillId="0" borderId="109" xfId="2" applyNumberFormat="1" applyFont="1" applyFill="1" applyBorder="1" applyAlignment="1">
      <alignment vertical="center"/>
    </xf>
    <xf numFmtId="165" fontId="20" fillId="2" borderId="108" xfId="2" applyNumberFormat="1" applyFont="1" applyFill="1" applyBorder="1" applyAlignment="1">
      <alignment vertical="center"/>
    </xf>
    <xf numFmtId="0" fontId="20" fillId="0" borderId="3" xfId="0" applyFont="1" applyBorder="1" applyAlignment="1">
      <alignment vertical="center"/>
    </xf>
    <xf numFmtId="165" fontId="20" fillId="0" borderId="3" xfId="0" applyNumberFormat="1" applyFont="1" applyBorder="1" applyAlignment="1">
      <alignment vertical="center"/>
    </xf>
    <xf numFmtId="0" fontId="97" fillId="0" borderId="0" xfId="0" applyFont="1"/>
    <xf numFmtId="165" fontId="4" fillId="0" borderId="0" xfId="0" applyNumberFormat="1" applyFont="1" applyFill="1" applyBorder="1" applyAlignment="1">
      <alignment horizontal="left"/>
    </xf>
    <xf numFmtId="9" fontId="30" fillId="0" borderId="61" xfId="1" applyNumberFormat="1" applyFont="1" applyFill="1" applyBorder="1" applyAlignment="1">
      <alignment horizontal="center" vertical="center" wrapText="1"/>
    </xf>
    <xf numFmtId="9" fontId="30" fillId="0" borderId="63" xfId="1" applyNumberFormat="1" applyFont="1" applyFill="1" applyBorder="1" applyAlignment="1">
      <alignment horizontal="center" vertical="center" wrapText="1"/>
    </xf>
    <xf numFmtId="176" fontId="30" fillId="0" borderId="63" xfId="1" applyNumberFormat="1" applyFont="1" applyFill="1" applyBorder="1" applyAlignment="1">
      <alignment horizontal="right" vertical="center" wrapText="1"/>
    </xf>
    <xf numFmtId="165" fontId="22" fillId="0" borderId="0" xfId="0" applyNumberFormat="1" applyFont="1"/>
    <xf numFmtId="3" fontId="19" fillId="3" borderId="290" xfId="5" applyNumberFormat="1" applyFont="1" applyFill="1" applyBorder="1" applyAlignment="1">
      <alignment horizontal="center" vertical="center" wrapText="1"/>
    </xf>
    <xf numFmtId="3" fontId="64" fillId="4" borderId="20" xfId="5" applyNumberFormat="1" applyFont="1" applyFill="1" applyBorder="1" applyAlignment="1">
      <alignment vertical="center"/>
    </xf>
    <xf numFmtId="165" fontId="29" fillId="11" borderId="140" xfId="2" applyNumberFormat="1" applyFont="1" applyFill="1" applyBorder="1" applyAlignment="1">
      <alignment vertical="center"/>
    </xf>
    <xf numFmtId="3" fontId="36" fillId="0" borderId="20" xfId="5" applyNumberFormat="1" applyFont="1" applyFill="1" applyBorder="1" applyAlignment="1">
      <alignment horizontal="right" vertical="center"/>
    </xf>
    <xf numFmtId="10" fontId="64" fillId="5" borderId="20" xfId="7" applyNumberFormat="1" applyFont="1" applyFill="1" applyBorder="1" applyAlignment="1">
      <alignment vertical="center"/>
    </xf>
    <xf numFmtId="10" fontId="18" fillId="0" borderId="20" xfId="7" applyNumberFormat="1" applyFont="1" applyBorder="1" applyAlignment="1">
      <alignment vertical="center"/>
    </xf>
    <xf numFmtId="3" fontId="19" fillId="3" borderId="291" xfId="5" applyNumberFormat="1" applyFont="1" applyFill="1" applyBorder="1" applyAlignment="1">
      <alignment horizontal="center" vertical="center" wrapText="1"/>
    </xf>
    <xf numFmtId="10" fontId="18" fillId="0" borderId="156" xfId="7" applyNumberFormat="1" applyFont="1" applyBorder="1" applyAlignment="1">
      <alignment vertical="center"/>
    </xf>
    <xf numFmtId="3" fontId="19" fillId="3" borderId="292" xfId="5" applyNumberFormat="1" applyFont="1" applyFill="1" applyBorder="1" applyAlignment="1">
      <alignment horizontal="center" vertical="center" wrapText="1"/>
    </xf>
    <xf numFmtId="3" fontId="64" fillId="4" borderId="293" xfId="5" applyNumberFormat="1" applyFont="1" applyFill="1" applyBorder="1" applyAlignment="1">
      <alignment vertical="center"/>
    </xf>
    <xf numFmtId="3" fontId="36" fillId="0" borderId="294" xfId="5" applyNumberFormat="1" applyFont="1" applyFill="1" applyBorder="1" applyAlignment="1">
      <alignment vertical="center"/>
    </xf>
    <xf numFmtId="165" fontId="29" fillId="11" borderId="295" xfId="2" applyNumberFormat="1" applyFont="1" applyFill="1" applyBorder="1" applyAlignment="1">
      <alignment vertical="center"/>
    </xf>
    <xf numFmtId="3" fontId="36" fillId="0" borderId="296" xfId="5" applyNumberFormat="1" applyFont="1" applyFill="1" applyBorder="1" applyAlignment="1">
      <alignment vertical="center"/>
    </xf>
    <xf numFmtId="3" fontId="36" fillId="11" borderId="296" xfId="5" applyNumberFormat="1" applyFont="1" applyFill="1" applyBorder="1" applyAlignment="1">
      <alignment horizontal="right" vertical="center"/>
    </xf>
    <xf numFmtId="3" fontId="18" fillId="0" borderId="297" xfId="5" applyNumberFormat="1" applyFont="1" applyFill="1" applyBorder="1" applyAlignment="1">
      <alignment vertical="center"/>
    </xf>
    <xf numFmtId="3" fontId="18" fillId="0" borderId="296" xfId="5" applyNumberFormat="1" applyFont="1" applyFill="1" applyBorder="1" applyAlignment="1">
      <alignment vertical="center"/>
    </xf>
    <xf numFmtId="3" fontId="18" fillId="11" borderId="296" xfId="5" applyNumberFormat="1" applyFont="1" applyFill="1" applyBorder="1" applyAlignment="1">
      <alignment vertical="center"/>
    </xf>
    <xf numFmtId="3" fontId="18" fillId="0" borderId="298" xfId="5" applyNumberFormat="1" applyFont="1" applyFill="1" applyBorder="1" applyAlignment="1">
      <alignment vertical="center"/>
    </xf>
    <xf numFmtId="3" fontId="36" fillId="0" borderId="293" xfId="5" applyNumberFormat="1" applyFont="1" applyFill="1" applyBorder="1" applyAlignment="1">
      <alignment horizontal="right" vertical="center"/>
    </xf>
    <xf numFmtId="10" fontId="64" fillId="5" borderId="293" xfId="7" applyNumberFormat="1" applyFont="1" applyFill="1" applyBorder="1" applyAlignment="1">
      <alignment vertical="center"/>
    </xf>
    <xf numFmtId="10" fontId="18" fillId="0" borderId="293" xfId="7" applyNumberFormat="1" applyFont="1" applyBorder="1" applyAlignment="1">
      <alignment vertical="center"/>
    </xf>
    <xf numFmtId="3" fontId="19" fillId="3" borderId="299" xfId="5" applyNumberFormat="1" applyFont="1" applyFill="1" applyBorder="1" applyAlignment="1">
      <alignment horizontal="center" vertical="center" wrapText="1"/>
    </xf>
    <xf numFmtId="3" fontId="18" fillId="0" borderId="300" xfId="5" applyNumberFormat="1" applyFont="1" applyFill="1" applyBorder="1" applyAlignment="1">
      <alignment vertical="center"/>
    </xf>
    <xf numFmtId="0" fontId="65" fillId="0" borderId="301" xfId="7" applyFont="1" applyBorder="1" applyAlignment="1">
      <alignment vertical="center"/>
    </xf>
    <xf numFmtId="10" fontId="18" fillId="0" borderId="302" xfId="7" applyNumberFormat="1" applyFont="1" applyBorder="1" applyAlignment="1">
      <alignment vertical="center"/>
    </xf>
    <xf numFmtId="0" fontId="17" fillId="4" borderId="210" xfId="6" applyFont="1" applyFill="1" applyBorder="1" applyAlignment="1">
      <alignment horizontal="left" vertical="center"/>
    </xf>
    <xf numFmtId="3" fontId="79" fillId="0" borderId="195" xfId="6" applyNumberFormat="1" applyFont="1" applyFill="1" applyBorder="1" applyAlignment="1">
      <alignment vertical="center"/>
    </xf>
    <xf numFmtId="3" fontId="79" fillId="0" borderId="303" xfId="6" applyNumberFormat="1" applyFont="1" applyFill="1" applyBorder="1" applyAlignment="1">
      <alignment vertical="center"/>
    </xf>
    <xf numFmtId="3" fontId="1" fillId="0" borderId="0" xfId="10" applyNumberFormat="1"/>
    <xf numFmtId="0" fontId="33" fillId="0" borderId="304" xfId="7" applyFont="1" applyBorder="1" applyAlignment="1">
      <alignment vertical="center" wrapText="1"/>
    </xf>
    <xf numFmtId="0" fontId="17" fillId="5" borderId="44" xfId="6" applyFont="1" applyFill="1" applyBorder="1" applyAlignment="1">
      <alignment horizontal="left" vertical="center"/>
    </xf>
    <xf numFmtId="0" fontId="17" fillId="5" borderId="45" xfId="6" applyFont="1" applyFill="1" applyBorder="1" applyAlignment="1">
      <alignment horizontal="left" vertical="center"/>
    </xf>
    <xf numFmtId="0" fontId="17" fillId="5" borderId="69" xfId="9" applyFont="1" applyFill="1" applyBorder="1" applyAlignment="1">
      <alignment horizontal="left" vertical="center"/>
    </xf>
    <xf numFmtId="0" fontId="17" fillId="5" borderId="106" xfId="9" applyFont="1" applyFill="1" applyBorder="1" applyAlignment="1">
      <alignment horizontal="left" vertical="center"/>
    </xf>
    <xf numFmtId="0" fontId="71" fillId="12" borderId="66" xfId="0" applyFont="1" applyFill="1" applyBorder="1" applyAlignment="1">
      <alignment horizontal="center" vertical="center" wrapText="1"/>
    </xf>
    <xf numFmtId="0" fontId="53" fillId="3" borderId="104" xfId="0" applyFont="1" applyFill="1" applyBorder="1" applyAlignment="1">
      <alignment horizontal="center" vertical="top"/>
    </xf>
    <xf numFmtId="0" fontId="53" fillId="3" borderId="119" xfId="0" applyFont="1" applyFill="1" applyBorder="1" applyAlignment="1">
      <alignment horizontal="center" vertical="top"/>
    </xf>
    <xf numFmtId="0" fontId="17" fillId="3" borderId="16" xfId="0" applyFont="1" applyFill="1" applyBorder="1" applyAlignment="1">
      <alignment horizontal="left" vertical="center" wrapText="1"/>
    </xf>
    <xf numFmtId="0" fontId="17" fillId="3" borderId="30" xfId="0" applyFont="1" applyFill="1" applyBorder="1" applyAlignment="1">
      <alignment horizontal="left" vertical="center" wrapText="1"/>
    </xf>
    <xf numFmtId="0" fontId="71" fillId="12" borderId="187" xfId="0" applyFont="1" applyFill="1" applyBorder="1" applyAlignment="1">
      <alignment horizontal="center" vertical="center" wrapText="1"/>
    </xf>
    <xf numFmtId="0" fontId="71" fillId="12" borderId="185" xfId="0" applyFont="1" applyFill="1" applyBorder="1" applyAlignment="1">
      <alignment horizontal="center" vertical="center" wrapText="1"/>
    </xf>
    <xf numFmtId="0" fontId="71" fillId="12" borderId="188" xfId="0" applyFont="1" applyFill="1" applyBorder="1" applyAlignment="1">
      <alignment horizontal="center" vertical="center" wrapText="1"/>
    </xf>
    <xf numFmtId="0" fontId="17" fillId="5" borderId="70" xfId="9" applyFont="1" applyFill="1" applyBorder="1" applyAlignment="1">
      <alignment horizontal="left" vertical="center"/>
    </xf>
    <xf numFmtId="0" fontId="53" fillId="3" borderId="104" xfId="0" applyFont="1" applyFill="1" applyBorder="1" applyAlignment="1">
      <alignment horizontal="center" vertical="center"/>
    </xf>
    <xf numFmtId="0" fontId="53" fillId="3" borderId="105" xfId="0" applyFont="1" applyFill="1" applyBorder="1" applyAlignment="1">
      <alignment horizontal="center" vertical="center"/>
    </xf>
    <xf numFmtId="0" fontId="53" fillId="3" borderId="67" xfId="0" applyFont="1" applyFill="1" applyBorder="1" applyAlignment="1">
      <alignment horizontal="center" vertical="center"/>
    </xf>
    <xf numFmtId="0" fontId="53" fillId="3" borderId="68" xfId="0" applyFont="1" applyFill="1" applyBorder="1" applyAlignment="1">
      <alignment horizontal="center" vertical="center"/>
    </xf>
    <xf numFmtId="0" fontId="53" fillId="3" borderId="124" xfId="0" applyFont="1" applyFill="1" applyBorder="1" applyAlignment="1">
      <alignment horizontal="center" vertical="center"/>
    </xf>
    <xf numFmtId="0" fontId="53" fillId="3" borderId="65" xfId="0" applyFont="1" applyFill="1" applyBorder="1" applyAlignment="1">
      <alignment horizontal="center" vertical="center"/>
    </xf>
    <xf numFmtId="0" fontId="58" fillId="0" borderId="18" xfId="0" applyFont="1" applyFill="1" applyBorder="1" applyAlignment="1">
      <alignment horizontal="center" vertical="center" wrapText="1"/>
    </xf>
    <xf numFmtId="0" fontId="58" fillId="0" borderId="14" xfId="0" applyFont="1" applyFill="1" applyBorder="1" applyAlignment="1">
      <alignment horizontal="center" vertical="center" wrapText="1"/>
    </xf>
    <xf numFmtId="0" fontId="58" fillId="0" borderId="19" xfId="0" applyFont="1" applyFill="1" applyBorder="1" applyAlignment="1">
      <alignment horizontal="center" vertical="center" wrapText="1"/>
    </xf>
    <xf numFmtId="0" fontId="71" fillId="12" borderId="166" xfId="0" applyFont="1" applyFill="1" applyBorder="1" applyAlignment="1">
      <alignment horizontal="center" vertical="center" wrapText="1"/>
    </xf>
    <xf numFmtId="0" fontId="71" fillId="12" borderId="167" xfId="0" applyFont="1" applyFill="1" applyBorder="1" applyAlignment="1">
      <alignment horizontal="center" vertical="center" wrapText="1"/>
    </xf>
    <xf numFmtId="0" fontId="71" fillId="12" borderId="168" xfId="0" applyFont="1" applyFill="1" applyBorder="1" applyAlignment="1">
      <alignment horizontal="center" vertical="center" wrapText="1"/>
    </xf>
    <xf numFmtId="0" fontId="74" fillId="12" borderId="166" xfId="0" applyFont="1" applyFill="1" applyBorder="1" applyAlignment="1">
      <alignment horizontal="center" vertical="center" wrapText="1"/>
    </xf>
    <xf numFmtId="0" fontId="74" fillId="12" borderId="167" xfId="0" applyFont="1" applyFill="1" applyBorder="1" applyAlignment="1">
      <alignment horizontal="center" vertical="center" wrapText="1"/>
    </xf>
    <xf numFmtId="0" fontId="74" fillId="12" borderId="168" xfId="0" applyFont="1" applyFill="1" applyBorder="1" applyAlignment="1">
      <alignment horizontal="center" vertical="center" wrapText="1"/>
    </xf>
    <xf numFmtId="0" fontId="48" fillId="3" borderId="16" xfId="0" applyFont="1" applyFill="1" applyBorder="1" applyAlignment="1">
      <alignment horizontal="center" vertical="center"/>
    </xf>
    <xf numFmtId="0" fontId="48" fillId="3" borderId="30" xfId="0" applyFont="1" applyFill="1" applyBorder="1" applyAlignment="1">
      <alignment horizontal="center" vertical="center"/>
    </xf>
    <xf numFmtId="0" fontId="48" fillId="3" borderId="17" xfId="0" applyFont="1" applyFill="1" applyBorder="1" applyAlignment="1">
      <alignment horizontal="center" vertical="center"/>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3" fontId="17" fillId="3" borderId="272" xfId="5" applyNumberFormat="1" applyFont="1" applyFill="1" applyBorder="1" applyAlignment="1">
      <alignment horizontal="left" vertical="center"/>
    </xf>
    <xf numFmtId="3" fontId="17" fillId="0" borderId="0" xfId="5" applyNumberFormat="1" applyFont="1" applyFill="1" applyBorder="1" applyAlignment="1">
      <alignment horizontal="center" vertical="center" wrapText="1"/>
    </xf>
    <xf numFmtId="0" fontId="48" fillId="5" borderId="14" xfId="7" applyFont="1" applyFill="1" applyBorder="1" applyAlignment="1">
      <alignment horizontal="left" vertical="center"/>
    </xf>
    <xf numFmtId="0" fontId="48" fillId="5" borderId="16" xfId="7" applyFont="1" applyFill="1" applyBorder="1" applyAlignment="1">
      <alignment horizontal="left" vertical="center"/>
    </xf>
    <xf numFmtId="0" fontId="48" fillId="0" borderId="0" xfId="7" applyFont="1" applyFill="1" applyBorder="1" applyAlignment="1">
      <alignment horizontal="center" vertical="center"/>
    </xf>
    <xf numFmtId="0" fontId="48" fillId="5" borderId="20" xfId="7" applyFont="1" applyFill="1" applyBorder="1" applyAlignment="1">
      <alignment horizontal="left" vertical="center"/>
    </xf>
    <xf numFmtId="0" fontId="18" fillId="0" borderId="0" xfId="7" applyFont="1" applyFill="1" applyBorder="1" applyAlignment="1">
      <alignment horizontal="center" vertical="center"/>
    </xf>
    <xf numFmtId="0" fontId="48" fillId="0" borderId="0" xfId="5" applyFont="1" applyFill="1" applyBorder="1" applyAlignment="1">
      <alignment horizontal="center" vertical="center"/>
    </xf>
    <xf numFmtId="0" fontId="36" fillId="0" borderId="0" xfId="7" applyFont="1" applyFill="1" applyBorder="1" applyAlignment="1">
      <alignment horizontal="center" vertical="center"/>
    </xf>
    <xf numFmtId="0" fontId="48" fillId="4" borderId="14" xfId="5" applyFont="1" applyFill="1" applyBorder="1" applyAlignment="1">
      <alignment horizontal="left" vertical="center"/>
    </xf>
    <xf numFmtId="0" fontId="48" fillId="4" borderId="16" xfId="7" applyFont="1" applyFill="1" applyBorder="1" applyAlignment="1">
      <alignment vertical="center"/>
    </xf>
    <xf numFmtId="3" fontId="17" fillId="3" borderId="41" xfId="5" applyNumberFormat="1" applyFont="1" applyFill="1" applyBorder="1" applyAlignment="1">
      <alignment horizontal="center" vertical="center" wrapText="1"/>
    </xf>
    <xf numFmtId="0" fontId="36" fillId="0" borderId="89" xfId="7" applyFont="1" applyBorder="1" applyAlignment="1">
      <alignment horizontal="left" vertical="center"/>
    </xf>
    <xf numFmtId="0" fontId="18" fillId="11" borderId="90" xfId="7" applyFont="1" applyFill="1" applyBorder="1" applyAlignment="1">
      <alignment horizontal="left" vertical="center"/>
    </xf>
    <xf numFmtId="0" fontId="29" fillId="7" borderId="16" xfId="5" applyFont="1" applyFill="1" applyBorder="1" applyAlignment="1">
      <alignment horizontal="left" vertical="center"/>
    </xf>
    <xf numFmtId="0" fontId="29" fillId="7" borderId="30" xfId="5" applyFont="1" applyFill="1" applyBorder="1" applyAlignment="1">
      <alignment horizontal="left" vertical="center"/>
    </xf>
    <xf numFmtId="0" fontId="29" fillId="7" borderId="17" xfId="5" applyFont="1" applyFill="1" applyBorder="1" applyAlignment="1">
      <alignment horizontal="left" vertical="center"/>
    </xf>
    <xf numFmtId="0" fontId="52" fillId="3" borderId="14" xfId="5" applyFont="1" applyFill="1" applyBorder="1" applyAlignment="1">
      <alignment horizontal="left" vertical="center"/>
    </xf>
    <xf numFmtId="10" fontId="56" fillId="14" borderId="162" xfId="0" applyNumberFormat="1" applyFont="1" applyFill="1" applyBorder="1" applyAlignment="1">
      <alignment horizontal="left" vertical="center"/>
    </xf>
    <xf numFmtId="10" fontId="56" fillId="14" borderId="30" xfId="0" applyNumberFormat="1" applyFont="1" applyFill="1" applyBorder="1" applyAlignment="1">
      <alignment horizontal="left" vertical="center"/>
    </xf>
    <xf numFmtId="10" fontId="56" fillId="14" borderId="17" xfId="0" applyNumberFormat="1" applyFont="1" applyFill="1" applyBorder="1" applyAlignment="1">
      <alignment horizontal="left" vertical="center"/>
    </xf>
    <xf numFmtId="0" fontId="56" fillId="14" borderId="162" xfId="0" applyFont="1" applyFill="1" applyBorder="1" applyAlignment="1">
      <alignment horizontal="left" vertical="center"/>
    </xf>
    <xf numFmtId="0" fontId="56" fillId="14" borderId="30" xfId="0" applyFont="1" applyFill="1" applyBorder="1" applyAlignment="1">
      <alignment horizontal="left" vertical="center"/>
    </xf>
    <xf numFmtId="0" fontId="56" fillId="14" borderId="17" xfId="0" applyFont="1" applyFill="1" applyBorder="1" applyAlignment="1">
      <alignment horizontal="left" vertical="center"/>
    </xf>
    <xf numFmtId="0" fontId="17" fillId="5" borderId="182" xfId="9" applyFont="1" applyFill="1" applyBorder="1" applyAlignment="1">
      <alignment horizontal="left" vertical="center"/>
    </xf>
    <xf numFmtId="0" fontId="17" fillId="5" borderId="0" xfId="9" applyFont="1" applyFill="1" applyBorder="1" applyAlignment="1">
      <alignment horizontal="left" vertical="center"/>
    </xf>
    <xf numFmtId="0" fontId="17" fillId="5" borderId="183" xfId="9" applyFont="1" applyFill="1" applyBorder="1" applyAlignment="1">
      <alignment horizontal="left" vertical="center"/>
    </xf>
    <xf numFmtId="1" fontId="56" fillId="14" borderId="162" xfId="0" applyNumberFormat="1" applyFont="1" applyFill="1" applyBorder="1" applyAlignment="1">
      <alignment horizontal="left" vertical="center"/>
    </xf>
    <xf numFmtId="1" fontId="56" fillId="14" borderId="30" xfId="0" applyNumberFormat="1" applyFont="1" applyFill="1" applyBorder="1" applyAlignment="1">
      <alignment horizontal="left" vertical="center"/>
    </xf>
    <xf numFmtId="1" fontId="56" fillId="14" borderId="17" xfId="0" applyNumberFormat="1" applyFont="1" applyFill="1" applyBorder="1" applyAlignment="1">
      <alignment horizontal="left" vertical="center"/>
    </xf>
    <xf numFmtId="0" fontId="33" fillId="0" borderId="46" xfId="6" applyFont="1" applyFill="1" applyBorder="1" applyAlignment="1">
      <alignment horizontal="left" vertical="center" wrapText="1"/>
    </xf>
    <xf numFmtId="0" fontId="33" fillId="0" borderId="47" xfId="6" applyFont="1" applyFill="1" applyBorder="1" applyAlignment="1">
      <alignment horizontal="left" vertical="center" wrapText="1"/>
    </xf>
    <xf numFmtId="0" fontId="33" fillId="0" borderId="18" xfId="0" applyFont="1" applyFill="1" applyBorder="1" applyAlignment="1">
      <alignment horizontal="center" vertical="center" wrapText="1"/>
    </xf>
    <xf numFmtId="0" fontId="33" fillId="0" borderId="14" xfId="0" applyFont="1" applyFill="1" applyBorder="1" applyAlignment="1">
      <alignment horizontal="center" vertical="center" wrapText="1"/>
    </xf>
    <xf numFmtId="0" fontId="33" fillId="0" borderId="19" xfId="0" applyFont="1" applyFill="1" applyBorder="1" applyAlignment="1">
      <alignment horizontal="center" vertical="center" wrapText="1"/>
    </xf>
    <xf numFmtId="0" fontId="33" fillId="0" borderId="14" xfId="0" applyFont="1" applyBorder="1" applyAlignment="1">
      <alignment horizontal="center" vertical="center" wrapText="1"/>
    </xf>
    <xf numFmtId="0" fontId="33" fillId="0" borderId="179" xfId="0" applyFont="1" applyFill="1" applyBorder="1" applyAlignment="1">
      <alignment horizontal="center" vertical="center" wrapText="1"/>
    </xf>
    <xf numFmtId="0" fontId="33" fillId="0" borderId="180"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48" xfId="0" applyFont="1" applyFill="1" applyBorder="1" applyAlignment="1">
      <alignment horizontal="center" vertical="center" wrapText="1"/>
    </xf>
    <xf numFmtId="0" fontId="33" fillId="0" borderId="177" xfId="0" applyFont="1" applyFill="1" applyBorder="1" applyAlignment="1">
      <alignment horizontal="center" vertical="center" wrapText="1"/>
    </xf>
    <xf numFmtId="0" fontId="33" fillId="0" borderId="42" xfId="0" applyFont="1" applyFill="1" applyBorder="1" applyAlignment="1">
      <alignment horizontal="center" vertical="center" wrapText="1"/>
    </xf>
    <xf numFmtId="0" fontId="33" fillId="0" borderId="178"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61" fillId="3" borderId="40" xfId="0" applyFont="1" applyFill="1" applyBorder="1" applyAlignment="1">
      <alignment horizontal="center" vertical="center" wrapText="1"/>
    </xf>
    <xf numFmtId="0" fontId="61" fillId="3" borderId="0"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30" xfId="0" applyFont="1" applyFill="1" applyBorder="1" applyAlignment="1">
      <alignment horizontal="center" vertical="center" wrapText="1"/>
    </xf>
    <xf numFmtId="3" fontId="16" fillId="0" borderId="201" xfId="6" applyNumberFormat="1" applyFont="1" applyFill="1" applyBorder="1" applyAlignment="1">
      <alignment horizontal="right" vertical="center"/>
    </xf>
    <xf numFmtId="3" fontId="16" fillId="0" borderId="200" xfId="6" applyNumberFormat="1" applyFont="1" applyFill="1" applyBorder="1" applyAlignment="1">
      <alignment horizontal="right" vertical="center"/>
    </xf>
    <xf numFmtId="0" fontId="81" fillId="3" borderId="213" xfId="6" applyFont="1" applyFill="1" applyBorder="1" applyAlignment="1">
      <alignment horizontal="left" vertical="center"/>
    </xf>
    <xf numFmtId="0" fontId="81" fillId="3" borderId="212" xfId="6" applyFont="1" applyFill="1" applyBorder="1" applyAlignment="1">
      <alignment horizontal="left" vertical="center"/>
    </xf>
    <xf numFmtId="0" fontId="81" fillId="3" borderId="211" xfId="6" applyFont="1" applyFill="1" applyBorder="1" applyAlignment="1">
      <alignment horizontal="left" vertical="center"/>
    </xf>
    <xf numFmtId="0" fontId="17" fillId="5" borderId="69" xfId="6" applyFont="1" applyFill="1" applyBorder="1" applyAlignment="1">
      <alignment horizontal="left" vertical="center"/>
    </xf>
    <xf numFmtId="0" fontId="17" fillId="5" borderId="70" xfId="6" applyFont="1" applyFill="1" applyBorder="1" applyAlignment="1">
      <alignment horizontal="left" vertical="center"/>
    </xf>
    <xf numFmtId="0" fontId="17" fillId="5" borderId="209" xfId="6" applyFont="1" applyFill="1" applyBorder="1" applyAlignment="1">
      <alignment horizontal="left" vertical="center"/>
    </xf>
    <xf numFmtId="0" fontId="64" fillId="9" borderId="199" xfId="6" applyFont="1" applyFill="1" applyBorder="1" applyAlignment="1">
      <alignment horizontal="left" vertical="center"/>
    </xf>
    <xf numFmtId="0" fontId="64" fillId="9" borderId="198" xfId="6" applyFont="1" applyFill="1" applyBorder="1" applyAlignment="1">
      <alignment horizontal="left" vertical="center"/>
    </xf>
    <xf numFmtId="0" fontId="64" fillId="4" borderId="206" xfId="6" applyFont="1" applyFill="1" applyBorder="1" applyAlignment="1">
      <alignment horizontal="left" vertical="center"/>
    </xf>
    <xf numFmtId="0" fontId="64" fillId="4" borderId="11" xfId="6" applyFont="1" applyFill="1" applyBorder="1" applyAlignment="1">
      <alignment horizontal="left" vertical="center"/>
    </xf>
    <xf numFmtId="0" fontId="83" fillId="4" borderId="213" xfId="6" applyFont="1" applyFill="1" applyBorder="1" applyAlignment="1">
      <alignment horizontal="center" vertical="center" wrapText="1"/>
    </xf>
    <xf numFmtId="0" fontId="83" fillId="4" borderId="212" xfId="6" applyFont="1" applyFill="1" applyBorder="1" applyAlignment="1">
      <alignment horizontal="center" vertical="center" wrapText="1"/>
    </xf>
    <xf numFmtId="0" fontId="83" fillId="4" borderId="211" xfId="6" applyFont="1" applyFill="1" applyBorder="1" applyAlignment="1">
      <alignment horizontal="center" vertical="center" wrapText="1"/>
    </xf>
    <xf numFmtId="0" fontId="83" fillId="4" borderId="233" xfId="6" applyFont="1" applyFill="1" applyBorder="1" applyAlignment="1">
      <alignment horizontal="center" vertical="center" wrapText="1"/>
    </xf>
    <xf numFmtId="0" fontId="83" fillId="4" borderId="0" xfId="6" applyFont="1" applyFill="1" applyBorder="1" applyAlignment="1">
      <alignment horizontal="center" vertical="center" wrapText="1"/>
    </xf>
    <xf numFmtId="0" fontId="83" fillId="4" borderId="232" xfId="6" applyFont="1" applyFill="1" applyBorder="1" applyAlignment="1">
      <alignment horizontal="center" vertical="center" wrapText="1"/>
    </xf>
    <xf numFmtId="0" fontId="33" fillId="0" borderId="215" xfId="6" applyFont="1" applyBorder="1" applyAlignment="1">
      <alignment horizontal="left" vertical="center" wrapText="1"/>
    </xf>
    <xf numFmtId="0" fontId="33" fillId="0" borderId="214" xfId="6" applyFont="1" applyBorder="1" applyAlignment="1">
      <alignment horizontal="left" vertical="center" wrapText="1"/>
    </xf>
    <xf numFmtId="0" fontId="62" fillId="0" borderId="11" xfId="6" applyFont="1" applyBorder="1" applyAlignment="1">
      <alignment horizontal="left" vertical="center" wrapText="1"/>
    </xf>
    <xf numFmtId="0" fontId="62" fillId="0" borderId="223" xfId="6" applyFont="1" applyBorder="1" applyAlignment="1">
      <alignment horizontal="left" vertical="center" wrapText="1"/>
    </xf>
    <xf numFmtId="0" fontId="62" fillId="0" borderId="222" xfId="6" applyFont="1" applyBorder="1" applyAlignment="1">
      <alignment horizontal="left" vertical="center" wrapText="1"/>
    </xf>
    <xf numFmtId="0" fontId="62" fillId="0" borderId="221" xfId="6" applyFont="1" applyBorder="1" applyAlignment="1">
      <alignment horizontal="left" wrapText="1"/>
    </xf>
    <xf numFmtId="0" fontId="62" fillId="0" borderId="220" xfId="6" applyFont="1" applyBorder="1" applyAlignment="1">
      <alignment horizontal="left" wrapText="1"/>
    </xf>
    <xf numFmtId="0" fontId="33" fillId="0" borderId="219" xfId="10" applyFont="1" applyBorder="1" applyAlignment="1">
      <alignment horizontal="left" wrapText="1"/>
    </xf>
    <xf numFmtId="0" fontId="33" fillId="0" borderId="218" xfId="10" applyFont="1" applyBorder="1" applyAlignment="1">
      <alignment horizontal="left" wrapText="1"/>
    </xf>
    <xf numFmtId="0" fontId="33" fillId="0" borderId="217" xfId="10" applyFont="1" applyBorder="1" applyAlignment="1">
      <alignment horizontal="left" wrapText="1"/>
    </xf>
    <xf numFmtId="0" fontId="33" fillId="0" borderId="216" xfId="10" applyFont="1" applyBorder="1" applyAlignment="1">
      <alignment horizontal="left" wrapText="1"/>
    </xf>
    <xf numFmtId="0" fontId="81" fillId="3" borderId="225" xfId="6" applyFont="1" applyFill="1" applyBorder="1" applyAlignment="1">
      <alignment horizontal="left" vertical="center"/>
    </xf>
    <xf numFmtId="0" fontId="81" fillId="3" borderId="11" xfId="6" applyFont="1" applyFill="1" applyBorder="1" applyAlignment="1">
      <alignment horizontal="left" vertical="center"/>
    </xf>
    <xf numFmtId="0" fontId="81" fillId="3" borderId="234" xfId="6" applyFont="1" applyFill="1" applyBorder="1" applyAlignment="1">
      <alignment horizontal="left" vertical="center"/>
    </xf>
    <xf numFmtId="0" fontId="17" fillId="5" borderId="225" xfId="6" applyFont="1" applyFill="1" applyBorder="1" applyAlignment="1">
      <alignment horizontal="left" vertical="center" wrapText="1"/>
    </xf>
    <xf numFmtId="0" fontId="17" fillId="5" borderId="11" xfId="6" applyFont="1" applyFill="1" applyBorder="1" applyAlignment="1">
      <alignment horizontal="left" vertical="center" wrapText="1"/>
    </xf>
    <xf numFmtId="0" fontId="33" fillId="0" borderId="225" xfId="6" applyFont="1" applyBorder="1" applyAlignment="1">
      <alignment horizontal="left" vertical="top" wrapText="1"/>
    </xf>
    <xf numFmtId="0" fontId="33" fillId="0" borderId="11" xfId="6" applyFont="1" applyBorder="1" applyAlignment="1">
      <alignment horizontal="left" vertical="top" wrapText="1"/>
    </xf>
    <xf numFmtId="0" fontId="33" fillId="0" borderId="234" xfId="6" applyFont="1" applyBorder="1" applyAlignment="1">
      <alignment horizontal="left" vertical="top" wrapText="1"/>
    </xf>
    <xf numFmtId="0" fontId="62" fillId="0" borderId="11" xfId="6" applyFont="1" applyBorder="1" applyAlignment="1">
      <alignment horizontal="left" wrapText="1"/>
    </xf>
    <xf numFmtId="0" fontId="17" fillId="4" borderId="210" xfId="6" applyFont="1" applyFill="1" applyBorder="1" applyAlignment="1">
      <alignment horizontal="left" wrapText="1"/>
    </xf>
    <xf numFmtId="0" fontId="81" fillId="3" borderId="225" xfId="6" applyFont="1" applyFill="1" applyBorder="1" applyAlignment="1">
      <alignment horizontal="left" vertical="center" wrapText="1"/>
    </xf>
    <xf numFmtId="0" fontId="81" fillId="3" borderId="11" xfId="6" applyFont="1" applyFill="1" applyBorder="1" applyAlignment="1">
      <alignment horizontal="left" vertical="center" wrapText="1"/>
    </xf>
    <xf numFmtId="0" fontId="81" fillId="3" borderId="234" xfId="6" applyFont="1" applyFill="1" applyBorder="1" applyAlignment="1">
      <alignment horizontal="left" vertical="center" wrapText="1"/>
    </xf>
    <xf numFmtId="0" fontId="17" fillId="5" borderId="225" xfId="6" applyFont="1" applyFill="1" applyBorder="1" applyAlignment="1">
      <alignment horizontal="left" vertical="center"/>
    </xf>
    <xf numFmtId="0" fontId="17" fillId="5" borderId="11" xfId="6" applyFont="1" applyFill="1" applyBorder="1" applyAlignment="1">
      <alignment horizontal="left" vertical="center"/>
    </xf>
    <xf numFmtId="0" fontId="17" fillId="5" borderId="234" xfId="6" applyFont="1" applyFill="1" applyBorder="1" applyAlignment="1">
      <alignment horizontal="left" vertical="center"/>
    </xf>
    <xf numFmtId="0" fontId="85" fillId="0" borderId="0" xfId="6" applyFont="1" applyAlignment="1">
      <alignment horizontal="left"/>
    </xf>
    <xf numFmtId="0" fontId="84" fillId="0" borderId="0" xfId="6" applyFont="1" applyAlignment="1">
      <alignment horizontal="left"/>
    </xf>
    <xf numFmtId="0" fontId="17" fillId="4" borderId="225" xfId="6" applyFont="1" applyFill="1" applyBorder="1" applyAlignment="1">
      <alignment horizontal="left" vertical="center"/>
    </xf>
    <xf numFmtId="0" fontId="17" fillId="4" borderId="11" xfId="6" applyFont="1" applyFill="1" applyBorder="1" applyAlignment="1">
      <alignment horizontal="left" vertical="center"/>
    </xf>
    <xf numFmtId="0" fontId="17" fillId="4" borderId="234" xfId="6" applyFont="1" applyFill="1" applyBorder="1" applyAlignment="1">
      <alignment horizontal="left" vertical="center"/>
    </xf>
    <xf numFmtId="3" fontId="88" fillId="4" borderId="233" xfId="13" applyNumberFormat="1" applyFont="1" applyFill="1" applyBorder="1" applyAlignment="1">
      <alignment horizontal="center" vertical="center" wrapText="1"/>
    </xf>
    <xf numFmtId="3" fontId="88" fillId="4" borderId="0" xfId="13" applyNumberFormat="1" applyFont="1" applyFill="1" applyBorder="1" applyAlignment="1">
      <alignment horizontal="center" vertical="center" wrapText="1"/>
    </xf>
    <xf numFmtId="3" fontId="88" fillId="4" borderId="232" xfId="13" applyNumberFormat="1" applyFont="1" applyFill="1" applyBorder="1" applyAlignment="1">
      <alignment horizontal="center" vertical="center" wrapText="1"/>
    </xf>
    <xf numFmtId="3" fontId="88" fillId="4" borderId="225" xfId="6" applyNumberFormat="1" applyFont="1" applyFill="1" applyBorder="1" applyAlignment="1">
      <alignment horizontal="center" vertical="center" wrapText="1"/>
    </xf>
    <xf numFmtId="3" fontId="88" fillId="4" borderId="234" xfId="6" applyNumberFormat="1" applyFont="1" applyFill="1" applyBorder="1" applyAlignment="1">
      <alignment horizontal="center" vertical="center" wrapText="1"/>
    </xf>
    <xf numFmtId="0" fontId="17" fillId="4" borderId="210" xfId="6" applyFont="1" applyFill="1" applyBorder="1" applyAlignment="1">
      <alignment horizontal="left" vertical="center"/>
    </xf>
    <xf numFmtId="0" fontId="33" fillId="0" borderId="0" xfId="10" applyFont="1" applyAlignment="1">
      <alignment horizontal="left" vertical="center" wrapText="1"/>
    </xf>
    <xf numFmtId="0" fontId="62" fillId="0" borderId="0" xfId="6" applyFont="1" applyAlignment="1">
      <alignment horizontal="left" vertical="center" wrapText="1"/>
    </xf>
    <xf numFmtId="3" fontId="88" fillId="4" borderId="225" xfId="6" applyNumberFormat="1" applyFont="1" applyFill="1" applyBorder="1" applyAlignment="1">
      <alignment horizontal="center" vertical="center"/>
    </xf>
    <xf numFmtId="3" fontId="88" fillId="4" borderId="11" xfId="6" applyNumberFormat="1" applyFont="1" applyFill="1" applyBorder="1" applyAlignment="1">
      <alignment horizontal="center" vertical="center"/>
    </xf>
    <xf numFmtId="3" fontId="88" fillId="4" borderId="234" xfId="6" applyNumberFormat="1" applyFont="1" applyFill="1" applyBorder="1" applyAlignment="1">
      <alignment horizontal="center" vertical="center"/>
    </xf>
    <xf numFmtId="0" fontId="88" fillId="4" borderId="213" xfId="6" applyFont="1" applyFill="1" applyBorder="1" applyAlignment="1">
      <alignment horizontal="left" vertical="center" wrapText="1"/>
    </xf>
    <xf numFmtId="0" fontId="87" fillId="4" borderId="212" xfId="6" applyFont="1" applyFill="1" applyBorder="1" applyAlignment="1">
      <alignment horizontal="left" vertical="center" wrapText="1"/>
    </xf>
    <xf numFmtId="0" fontId="87" fillId="4" borderId="211" xfId="6" applyFont="1" applyFill="1" applyBorder="1" applyAlignment="1">
      <alignment horizontal="left" vertical="center" wrapText="1"/>
    </xf>
    <xf numFmtId="0" fontId="87" fillId="4" borderId="233" xfId="6" applyFont="1" applyFill="1" applyBorder="1" applyAlignment="1">
      <alignment horizontal="left" vertical="center" wrapText="1"/>
    </xf>
    <xf numFmtId="0" fontId="87" fillId="4" borderId="0" xfId="6" applyFont="1" applyFill="1" applyBorder="1" applyAlignment="1">
      <alignment horizontal="left" vertical="center" wrapText="1"/>
    </xf>
    <xf numFmtId="0" fontId="87" fillId="4" borderId="232" xfId="6" applyFont="1" applyFill="1" applyBorder="1" applyAlignment="1">
      <alignment horizontal="left" vertical="center" wrapText="1"/>
    </xf>
    <xf numFmtId="0" fontId="87" fillId="4" borderId="231" xfId="6" applyFont="1" applyFill="1" applyBorder="1" applyAlignment="1">
      <alignment horizontal="left" vertical="center" wrapText="1"/>
    </xf>
    <xf numFmtId="0" fontId="87" fillId="4" borderId="230" xfId="6" applyFont="1" applyFill="1" applyBorder="1" applyAlignment="1">
      <alignment horizontal="left" vertical="center" wrapText="1"/>
    </xf>
    <xf numFmtId="0" fontId="87" fillId="4" borderId="229" xfId="6" applyFont="1" applyFill="1" applyBorder="1" applyAlignment="1">
      <alignment horizontal="left" vertical="center" wrapText="1"/>
    </xf>
  </cellXfs>
  <cellStyles count="15">
    <cellStyle name="=C:\WINNT35\SYSTEM32\COMMAND.COM" xfId="1"/>
    <cellStyle name="Dziesiętny" xfId="2" builtinId="3"/>
    <cellStyle name="Dziesiętny 2" xfId="11"/>
    <cellStyle name="Hiperłącze" xfId="3" builtinId="8"/>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787B7C"/>
      <color rgb="FF2F328B"/>
      <color rgb="FFA4C60C"/>
      <color rgb="FF5199D4"/>
      <color rgb="FF006600"/>
      <color rgb="FFE4320A"/>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951" totalsRowShown="0" headerRowDxfId="2">
  <autoFilter ref="B2:D951"/>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B1:E73"/>
  <sheetViews>
    <sheetView tabSelected="1" workbookViewId="0"/>
  </sheetViews>
  <sheetFormatPr defaultColWidth="9.140625" defaultRowHeight="12.75"/>
  <cols>
    <col min="1" max="1" width="9.140625" style="1318"/>
    <col min="2" max="2" width="0" style="1318" hidden="1" customWidth="1"/>
    <col min="3" max="3" width="3.7109375" style="1318" hidden="1" customWidth="1"/>
    <col min="4" max="4" width="37.140625" style="1317" customWidth="1"/>
    <col min="5" max="5" width="66.140625" style="1318" customWidth="1"/>
    <col min="6" max="16384" width="9.140625" style="1318"/>
  </cols>
  <sheetData>
    <row r="1" spans="2:5" ht="13.5" thickBot="1"/>
    <row r="2" spans="2:5">
      <c r="E2" s="1665" t="s">
        <v>1072</v>
      </c>
    </row>
    <row r="3" spans="2:5" ht="13.5" thickBot="1">
      <c r="E3" s="1666" t="s">
        <v>1003</v>
      </c>
    </row>
    <row r="5" spans="2:5" ht="13.5" thickBot="1"/>
    <row r="6" spans="2:5">
      <c r="B6" s="1318">
        <v>1</v>
      </c>
      <c r="D6" s="1924" t="str">
        <f>INDEX(tblTrans[[English]:[Polski]],MATCH(B6,tblTrans[ID],0),LangSelID)</f>
        <v>Contents - financial part</v>
      </c>
      <c r="E6" s="1925"/>
    </row>
    <row r="7" spans="2:5" ht="12" customHeight="1">
      <c r="D7" s="216"/>
      <c r="E7" s="510"/>
    </row>
    <row r="8" spans="2:5">
      <c r="B8" s="1318">
        <v>2</v>
      </c>
      <c r="C8" s="1318">
        <v>32</v>
      </c>
      <c r="D8" s="462" t="str">
        <f>INDEX(tblTrans[[English]:[Polski]],MATCH(B8,tblTrans[ID],0),LangSelID)</f>
        <v>Key data</v>
      </c>
      <c r="E8" s="511" t="str">
        <f>INDEX(tblTrans[[English]:[Polski]],MATCH(C8,tblTrans[ID],0),LangSelID)</f>
        <v>Key financial &amp; business data</v>
      </c>
    </row>
    <row r="9" spans="2:5" ht="7.5" customHeight="1">
      <c r="D9" s="216"/>
      <c r="E9" s="512"/>
    </row>
    <row r="10" spans="2:5">
      <c r="B10" s="1318">
        <v>3</v>
      </c>
      <c r="C10" s="1318">
        <v>33</v>
      </c>
      <c r="D10" s="462" t="str">
        <f>INDEX(tblTrans[[English]:[Polski]],MATCH(B10,tblTrans[ID],0),LangSelID)</f>
        <v>P&amp;L</v>
      </c>
      <c r="E10" s="511" t="str">
        <f>INDEX(tblTrans[[English]:[Polski]],MATCH(C10,tblTrans[ID],0),LangSelID)</f>
        <v>Profit and Loss Account of mBank Group</v>
      </c>
    </row>
    <row r="11" spans="2:5" ht="7.5" customHeight="1">
      <c r="D11" s="216"/>
      <c r="E11" s="512"/>
    </row>
    <row r="12" spans="2:5">
      <c r="B12" s="1318">
        <v>4</v>
      </c>
      <c r="C12" s="1318">
        <v>34</v>
      </c>
      <c r="D12" s="462" t="str">
        <f>INDEX(tblTrans[[English]:[Polski]],MATCH(B12,tblTrans[ID],0),LangSelID)</f>
        <v>Balance sheet</v>
      </c>
      <c r="E12" s="511" t="str">
        <f>INDEX(tblTrans[[English]:[Polski]],MATCH(C12,tblTrans[ID],0),LangSelID)</f>
        <v>Balance sheet of mBank Group</v>
      </c>
    </row>
    <row r="13" spans="2:5" ht="7.5" customHeight="1">
      <c r="D13" s="216"/>
      <c r="E13" s="512"/>
    </row>
    <row r="14" spans="2:5">
      <c r="B14" s="1318">
        <v>5</v>
      </c>
      <c r="C14" s="1318">
        <v>35</v>
      </c>
      <c r="D14" s="462" t="str">
        <f>INDEX(tblTrans[[English]:[Polski]],MATCH(B14,tblTrans[ID],0),LangSelID)</f>
        <v>Net Interest income</v>
      </c>
      <c r="E14" s="511" t="str">
        <f>INDEX(tblTrans[[English]:[Polski]],MATCH(C14,tblTrans[ID],0),LangSelID)</f>
        <v>Total interest income and expense of mBank Group</v>
      </c>
    </row>
    <row r="15" spans="2:5" ht="7.5" customHeight="1">
      <c r="D15" s="216"/>
      <c r="E15" s="512"/>
    </row>
    <row r="16" spans="2:5">
      <c r="B16" s="1318">
        <v>6</v>
      </c>
      <c r="C16" s="1318">
        <v>36</v>
      </c>
      <c r="D16" s="462" t="str">
        <f>INDEX(tblTrans[[English]:[Polski]],MATCH(B16,tblTrans[ID],0),LangSelID)</f>
        <v>Net Fee and Commission income</v>
      </c>
      <c r="E16" s="511" t="str">
        <f>INDEX(tblTrans[[English]:[Polski]],MATCH(C16,tblTrans[ID],0),LangSelID)</f>
        <v>Total fee and commission income and expense of mBank Group</v>
      </c>
    </row>
    <row r="17" spans="2:5" ht="7.5" customHeight="1">
      <c r="D17" s="216"/>
      <c r="E17" s="512"/>
    </row>
    <row r="18" spans="2:5">
      <c r="B18" s="1318">
        <v>7</v>
      </c>
      <c r="C18" s="1318">
        <v>37</v>
      </c>
      <c r="D18" s="462" t="str">
        <f>INDEX(tblTrans[[English]:[Polski]],MATCH(B18,tblTrans[ID],0),LangSelID)</f>
        <v>Dividend income</v>
      </c>
      <c r="E18" s="511" t="str">
        <f>INDEX(tblTrans[[English]:[Polski]],MATCH(C18,tblTrans[ID],0),LangSelID)</f>
        <v>Dividend income of mBank Group</v>
      </c>
    </row>
    <row r="19" spans="2:5" ht="7.5" customHeight="1">
      <c r="D19" s="216"/>
      <c r="E19" s="512"/>
    </row>
    <row r="20" spans="2:5">
      <c r="B20" s="1318">
        <v>8</v>
      </c>
      <c r="C20" s="1318">
        <v>38</v>
      </c>
      <c r="D20" s="462" t="str">
        <f>INDEX(tblTrans[[English]:[Polski]],MATCH(B20,tblTrans[ID],0),LangSelID)</f>
        <v>Trading income</v>
      </c>
      <c r="E20" s="511" t="str">
        <f>INDEX(tblTrans[[English]:[Polski]],MATCH(C20,tblTrans[ID],0),LangSelID)</f>
        <v>Trading income of mBank Group</v>
      </c>
    </row>
    <row r="21" spans="2:5" ht="7.5" customHeight="1">
      <c r="D21" s="216"/>
      <c r="E21" s="512"/>
    </row>
    <row r="22" spans="2:5">
      <c r="B22" s="1318">
        <v>9</v>
      </c>
      <c r="C22" s="1318">
        <v>39</v>
      </c>
      <c r="D22" s="462" t="str">
        <f>INDEX(tblTrans[[English]:[Polski]],MATCH(B22,tblTrans[ID],0),LangSelID)</f>
        <v>Investment income</v>
      </c>
      <c r="E22" s="511" t="str">
        <f>INDEX(tblTrans[[English]:[Polski]],MATCH(C22,tblTrans[ID],0),LangSelID)</f>
        <v>Investment income of mBank Group</v>
      </c>
    </row>
    <row r="23" spans="2:5" ht="7.5" customHeight="1">
      <c r="D23" s="216"/>
      <c r="E23" s="512"/>
    </row>
    <row r="24" spans="2:5">
      <c r="B24" s="1318">
        <v>10</v>
      </c>
      <c r="C24" s="1318">
        <v>40</v>
      </c>
      <c r="D24" s="462" t="str">
        <f>INDEX(tblTrans[[English]:[Polski]],MATCH(B24,tblTrans[ID],0),LangSelID)</f>
        <v>Other operating income</v>
      </c>
      <c r="E24" s="511" t="str">
        <f>INDEX(tblTrans[[English]:[Polski]],MATCH(C24,tblTrans[ID],0),LangSelID)</f>
        <v>Other operating income of mBank Group</v>
      </c>
    </row>
    <row r="25" spans="2:5" ht="7.5" customHeight="1">
      <c r="D25" s="216"/>
      <c r="E25" s="512"/>
    </row>
    <row r="26" spans="2:5">
      <c r="B26" s="1318">
        <v>11</v>
      </c>
      <c r="C26" s="1318">
        <v>41</v>
      </c>
      <c r="D26" s="462" t="str">
        <f>INDEX(tblTrans[[English]:[Polski]],MATCH(B26,tblTrans[ID],0),LangSelID)</f>
        <v>Loan Loss Provisions</v>
      </c>
      <c r="E26" s="511" t="str">
        <f>INDEX(tblTrans[[English]:[Polski]],MATCH(C26,tblTrans[ID],0),LangSelID)</f>
        <v>Total impairment losses on loans and advances of mBank Group</v>
      </c>
    </row>
    <row r="27" spans="2:5" ht="7.5" customHeight="1">
      <c r="D27" s="216"/>
      <c r="E27" s="512"/>
    </row>
    <row r="28" spans="2:5">
      <c r="B28" s="1318">
        <v>12</v>
      </c>
      <c r="C28" s="1318">
        <v>42</v>
      </c>
      <c r="D28" s="462" t="str">
        <f>INDEX(tblTrans[[English]:[Polski]],MATCH(B28,tblTrans[ID],0),LangSelID)</f>
        <v>Costs</v>
      </c>
      <c r="E28" s="511" t="str">
        <f>INDEX(tblTrans[[English]:[Polski]],MATCH(C28,tblTrans[ID],0),LangSelID)</f>
        <v>Total overhead costs of mBank Group</v>
      </c>
    </row>
    <row r="29" spans="2:5" ht="7.5" customHeight="1">
      <c r="D29" s="216"/>
      <c r="E29" s="512"/>
    </row>
    <row r="30" spans="2:5">
      <c r="B30" s="1318">
        <v>13</v>
      </c>
      <c r="C30" s="1318">
        <v>43</v>
      </c>
      <c r="D30" s="462" t="str">
        <f>INDEX(tblTrans[[English]:[Polski]],MATCH(B30,tblTrans[ID],0),LangSelID)</f>
        <v>Staff cost</v>
      </c>
      <c r="E30" s="511" t="str">
        <f>INDEX(tblTrans[[English]:[Polski]],MATCH(C30,tblTrans[ID],0),LangSelID)</f>
        <v>Total staff cost of mBank Group</v>
      </c>
    </row>
    <row r="31" spans="2:5" ht="7.5" customHeight="1">
      <c r="D31" s="216"/>
      <c r="E31" s="512"/>
    </row>
    <row r="32" spans="2:5">
      <c r="B32" s="1318">
        <v>14</v>
      </c>
      <c r="C32" s="1318">
        <v>44</v>
      </c>
      <c r="D32" s="462" t="str">
        <f>INDEX(tblTrans[[English]:[Polski]],MATCH(B32,tblTrans[ID],0),LangSelID)</f>
        <v>Other operating expenses</v>
      </c>
      <c r="E32" s="511" t="str">
        <f>INDEX(tblTrans[[English]:[Polski]],MATCH(C32,tblTrans[ID],0),LangSelID)</f>
        <v>Total other operating expenses of mBank Group</v>
      </c>
    </row>
    <row r="33" spans="2:5" ht="7.5" customHeight="1">
      <c r="D33" s="216"/>
      <c r="E33" s="512"/>
    </row>
    <row r="34" spans="2:5">
      <c r="B34" s="1318">
        <v>15</v>
      </c>
      <c r="C34" s="1318">
        <v>45</v>
      </c>
      <c r="D34" s="462" t="str">
        <f>INDEX(tblTrans[[English]:[Polski]],MATCH(B34,tblTrans[ID],0),LangSelID)</f>
        <v>Debt securities</v>
      </c>
      <c r="E34" s="511" t="str">
        <f>INDEX(tblTrans[[English]:[Polski]],MATCH(C34,tblTrans[ID],0),LangSelID)</f>
        <v>Debt and equity securities of mBank Group</v>
      </c>
    </row>
    <row r="35" spans="2:5" ht="7.5" customHeight="1">
      <c r="D35" s="216"/>
      <c r="E35" s="512"/>
    </row>
    <row r="36" spans="2:5">
      <c r="B36" s="1318">
        <v>16</v>
      </c>
      <c r="C36" s="1318">
        <v>46</v>
      </c>
      <c r="D36" s="462" t="str">
        <f>INDEX(tblTrans[[English]:[Polski]],MATCH(B36,tblTrans[ID],0),LangSelID)</f>
        <v>Loans</v>
      </c>
      <c r="E36" s="511" t="str">
        <f>INDEX(tblTrans[[English]:[Polski]],MATCH(C36,tblTrans[ID],0),LangSelID)</f>
        <v>Loan volume of mBank Group (by client type)</v>
      </c>
    </row>
    <row r="37" spans="2:5" ht="7.5" customHeight="1">
      <c r="D37" s="216"/>
      <c r="E37" s="512"/>
    </row>
    <row r="38" spans="2:5">
      <c r="B38" s="1318">
        <v>17</v>
      </c>
      <c r="C38" s="1318">
        <v>47</v>
      </c>
      <c r="D38" s="462" t="str">
        <f>INDEX(tblTrans[[English]:[Polski]],MATCH(B38,tblTrans[ID],0),LangSelID)</f>
        <v>Loans quality</v>
      </c>
      <c r="E38" s="511" t="str">
        <f>INDEX(tblTrans[[English]:[Polski]],MATCH(C38,tblTrans[ID],0),LangSelID)</f>
        <v>Quality of loan portfolio (including NPL ratio and Coverage ratio)</v>
      </c>
    </row>
    <row r="39" spans="2:5" ht="7.5" customHeight="1">
      <c r="D39" s="216"/>
      <c r="E39" s="512"/>
    </row>
    <row r="40" spans="2:5">
      <c r="B40" s="1318">
        <v>18</v>
      </c>
      <c r="C40" s="1318">
        <v>48</v>
      </c>
      <c r="D40" s="462" t="str">
        <f>INDEX(tblTrans[[English]:[Polski]],MATCH(B40,tblTrans[ID],0),LangSelID)</f>
        <v>Investment securities</v>
      </c>
      <c r="E40" s="511" t="str">
        <f>INDEX(tblTrans[[English]:[Polski]],MATCH(C40,tblTrans[ID],0),LangSelID)</f>
        <v>Total investment securities of mBank Group</v>
      </c>
    </row>
    <row r="41" spans="2:5" ht="7.5" customHeight="1">
      <c r="D41" s="216"/>
      <c r="E41" s="512"/>
    </row>
    <row r="42" spans="2:5">
      <c r="B42" s="1318">
        <v>19</v>
      </c>
      <c r="C42" s="1318">
        <v>49</v>
      </c>
      <c r="D42" s="462" t="str">
        <f>INDEX(tblTrans[[English]:[Polski]],MATCH(B42,tblTrans[ID],0),LangSelID)</f>
        <v>Deposits</v>
      </c>
      <c r="E42" s="511" t="str">
        <f>INDEX(tblTrans[[English]:[Polski]],MATCH(C42,tblTrans[ID],0),LangSelID)</f>
        <v>Deposit volume of mBank Group (by client type)</v>
      </c>
    </row>
    <row r="43" spans="2:5" ht="7.5" customHeight="1">
      <c r="D43" s="216"/>
      <c r="E43" s="512"/>
    </row>
    <row r="44" spans="2:5">
      <c r="B44" s="1318">
        <v>20</v>
      </c>
      <c r="C44" s="1318">
        <v>50</v>
      </c>
      <c r="D44" s="462" t="str">
        <f>INDEX(tblTrans[[English]:[Polski]],MATCH(B44,tblTrans[ID],0),LangSelID)</f>
        <v>Share capital</v>
      </c>
      <c r="E44" s="511" t="str">
        <f>INDEX(tblTrans[[English]:[Polski]],MATCH(C44,tblTrans[ID],0),LangSelID)</f>
        <v xml:space="preserve">Registered share capital </v>
      </c>
    </row>
    <row r="45" spans="2:5" ht="7.5" customHeight="1">
      <c r="D45" s="216"/>
      <c r="E45" s="512"/>
    </row>
    <row r="46" spans="2:5">
      <c r="B46" s="1318">
        <v>21</v>
      </c>
      <c r="C46" s="1318">
        <v>51</v>
      </c>
      <c r="D46" s="462" t="str">
        <f>INDEX(tblTrans[[English]:[Polski]],MATCH(B46,tblTrans[ID],0),LangSelID)</f>
        <v>off-BS</v>
      </c>
      <c r="E46" s="511" t="str">
        <f>INDEX(tblTrans[[English]:[Polski]],MATCH(C46,tblTrans[ID],0),LangSelID)</f>
        <v>Total off-balance-sheet items</v>
      </c>
    </row>
    <row r="47" spans="2:5" ht="7.5" customHeight="1">
      <c r="D47" s="216"/>
      <c r="E47" s="512"/>
    </row>
    <row r="48" spans="2:5">
      <c r="B48" s="1318">
        <v>22</v>
      </c>
      <c r="C48" s="1318">
        <v>52</v>
      </c>
      <c r="D48" s="462" t="str">
        <f>INDEX(tblTrans[[English]:[Polski]],MATCH(B48,tblTrans[ID],0),LangSelID)</f>
        <v>Subsidiaries</v>
      </c>
      <c r="E48" s="511" t="str">
        <f>INDEX(tblTrans[[English]:[Polski]],MATCH(C48,tblTrans[ID],0),LangSelID)</f>
        <v>Subsidiaries within mBank Group (with share of mBank)</v>
      </c>
    </row>
    <row r="49" spans="2:5" ht="7.5" customHeight="1">
      <c r="D49" s="216"/>
      <c r="E49" s="512"/>
    </row>
    <row r="50" spans="2:5" s="1319" customFormat="1">
      <c r="B50" s="1319">
        <v>23</v>
      </c>
      <c r="C50" s="1319">
        <v>53</v>
      </c>
      <c r="D50" s="462" t="str">
        <f>INDEX(tblTrans[[English]:[Polski]],MATCH(B50,tblTrans[ID],0),LangSelID)</f>
        <v>CAR</v>
      </c>
      <c r="E50" s="511" t="str">
        <f>INDEX(tblTrans[[English]:[Polski]],MATCH(C50,tblTrans[ID],0),LangSelID)</f>
        <v>mBank consolidated capital base and Solvency ratio</v>
      </c>
    </row>
    <row r="51" spans="2:5" ht="7.5" customHeight="1">
      <c r="D51" s="216"/>
      <c r="E51" s="512"/>
    </row>
    <row r="52" spans="2:5" s="1319" customFormat="1">
      <c r="B52" s="1319">
        <v>24</v>
      </c>
      <c r="C52" s="1319">
        <v>54</v>
      </c>
      <c r="D52" s="462" t="str">
        <f>INDEX(tblTrans[[English]:[Polski]],MATCH(B52,tblTrans[ID],0),LangSelID)</f>
        <v>Total capital ratio</v>
      </c>
      <c r="E52" s="511" t="str">
        <f>INDEX(tblTrans[[English]:[Polski]],MATCH(C52,tblTrans[ID],0),LangSelID)</f>
        <v>mBank consolidated capital base and Total capital ratio</v>
      </c>
    </row>
    <row r="53" spans="2:5" ht="7.5" customHeight="1">
      <c r="D53" s="216"/>
      <c r="E53" s="512"/>
    </row>
    <row r="54" spans="2:5" ht="25.5">
      <c r="B54" s="1318">
        <v>25</v>
      </c>
      <c r="C54" s="1318">
        <v>55</v>
      </c>
      <c r="D54" s="462" t="str">
        <f>INDEX(tblTrans[[English]:[Polski]],MATCH(B54,tblTrans[ID],0),LangSelID)</f>
        <v>Corporate and Investment Banking</v>
      </c>
      <c r="E54" s="511" t="str">
        <f>INDEX(tblTrans[[English]:[Polski]],MATCH(C54,tblTrans[ID],0),LangSelID)</f>
        <v>Profit and Loss Account of Corporate and Investment Banking (formerly Corporates and Insitutions) segment of mBank Group</v>
      </c>
    </row>
    <row r="55" spans="2:5" ht="7.5" customHeight="1">
      <c r="D55" s="216"/>
      <c r="E55" s="512"/>
    </row>
    <row r="56" spans="2:5" ht="25.5">
      <c r="B56" s="1318">
        <v>26</v>
      </c>
      <c r="C56" s="1318">
        <v>56</v>
      </c>
      <c r="D56" s="462" t="str">
        <f>INDEX(tblTrans[[English]:[Polski]],MATCH(B56,tblTrans[ID],0),LangSelID)</f>
        <v>Financial Markets</v>
      </c>
      <c r="E56" s="511" t="str">
        <f>INDEX(tblTrans[[English]:[Polski]],MATCH(C56,tblTrans[ID],0),LangSelID)</f>
        <v>Profit and Loss Account of Financial Markets (formerly Trading and Investment Activity) segment of mBank Group</v>
      </c>
    </row>
    <row r="57" spans="2:5" ht="7.5" customHeight="1">
      <c r="D57" s="216"/>
      <c r="E57" s="512"/>
    </row>
    <row r="58" spans="2:5" s="1319" customFormat="1">
      <c r="B58" s="1319">
        <v>27</v>
      </c>
      <c r="C58" s="1319">
        <v>57</v>
      </c>
      <c r="D58" s="462" t="str">
        <f>INDEX(tblTrans[[English]:[Polski]],MATCH(B58,tblTrans[ID],0),LangSelID)</f>
        <v>Retail Banking</v>
      </c>
      <c r="E58" s="511" t="str">
        <f>INDEX(tblTrans[[English]:[Polski]],MATCH(C58,tblTrans[ID],0),LangSelID)</f>
        <v>Profit and Loss Account of Retail Banking segment of mBank Group</v>
      </c>
    </row>
    <row r="59" spans="2:5" ht="7.5" customHeight="1">
      <c r="D59" s="216"/>
      <c r="E59" s="512"/>
    </row>
    <row r="60" spans="2:5" s="1319" customFormat="1" ht="25.5">
      <c r="B60" s="1319">
        <v>28</v>
      </c>
      <c r="C60" s="1319">
        <v>58</v>
      </c>
      <c r="D60" s="462" t="str">
        <f>INDEX(tblTrans[[English]:[Polski]],MATCH(B60,tblTrans[ID],0),LangSelID)</f>
        <v>Asset Management</v>
      </c>
      <c r="E60" s="511" t="str">
        <f>INDEX(tblTrans[[English]:[Polski]],MATCH(C60,tblTrans[ID],0),LangSelID)</f>
        <v>Profit and Loss Account of Asset Managment (discontinued operations) segment</v>
      </c>
    </row>
    <row r="61" spans="2:5" ht="7.5" customHeight="1">
      <c r="D61" s="216"/>
      <c r="E61" s="512"/>
    </row>
    <row r="62" spans="2:5">
      <c r="B62" s="1318">
        <v>29</v>
      </c>
      <c r="C62" s="1318">
        <v>59</v>
      </c>
      <c r="D62" s="462" t="str">
        <f>INDEX(tblTrans[[English]:[Polski]],MATCH(B62,tblTrans[ID],0),LangSelID)</f>
        <v>Others</v>
      </c>
      <c r="E62" s="511" t="str">
        <f>INDEX(tblTrans[[English]:[Polski]],MATCH(C62,tblTrans[ID],0),LangSelID)</f>
        <v>Profit and Loss Account of Others segment of mBank Group</v>
      </c>
    </row>
    <row r="63" spans="2:5" ht="7.5" customHeight="1">
      <c r="D63" s="216"/>
      <c r="E63" s="512"/>
    </row>
    <row r="64" spans="2:5">
      <c r="B64" s="1318">
        <v>31</v>
      </c>
      <c r="C64" s="1318">
        <v>61</v>
      </c>
      <c r="D64" s="462" t="str">
        <f>INDEX(tblTrans[[English]:[Polski]],MATCH(B64,tblTrans[ID],0),LangSelID)</f>
        <v>Currency structure</v>
      </c>
      <c r="E64" s="1655" t="str">
        <f>INDEX(tblTrans[[English]:[Polski]],MATCH(C64,tblTrans[ID],0),LangSelID)</f>
        <v>Currency structure of assets and liabilities of mBank Group</v>
      </c>
    </row>
    <row r="65" spans="2:5" ht="12" customHeight="1" thickBot="1">
      <c r="D65" s="216"/>
      <c r="E65" s="512"/>
    </row>
    <row r="66" spans="2:5">
      <c r="B66" s="1318">
        <v>62</v>
      </c>
      <c r="D66" s="1924" t="str">
        <f>INDEX(tblTrans[[English]:[Polski]],MATCH(B66,tblTrans[ID],0),LangSelID)</f>
        <v>Contents - business report</v>
      </c>
      <c r="E66" s="1925" t="e">
        <f>INDEX(tblTrans[[English]:[Polski]],MATCH(C66,tblTrans[ID],0),LangSelID)</f>
        <v>#N/A</v>
      </c>
    </row>
    <row r="67" spans="2:5" ht="12" customHeight="1">
      <c r="D67" s="216"/>
      <c r="E67" s="510"/>
    </row>
    <row r="68" spans="2:5">
      <c r="B68" s="1318">
        <v>63</v>
      </c>
      <c r="C68" s="1318">
        <v>66</v>
      </c>
      <c r="D68" s="462" t="str">
        <f>INDEX(tblTrans[[English]:[Polski]],MATCH(B68,tblTrans[ID],0),LangSelID)</f>
        <v>Retail Banking</v>
      </c>
      <c r="E68" s="1655" t="str">
        <f>INDEX(tblTrans[[English]:[Polski]],MATCH(C68,tblTrans[ID],0),LangSelID)</f>
        <v>Volumes and business data by product and client type</v>
      </c>
    </row>
    <row r="69" spans="2:5" ht="7.5" customHeight="1">
      <c r="D69" s="216"/>
      <c r="E69" s="512"/>
    </row>
    <row r="70" spans="2:5">
      <c r="B70" s="1318">
        <v>64</v>
      </c>
      <c r="C70" s="1318">
        <v>67</v>
      </c>
      <c r="D70" s="462" t="str">
        <f>INDEX(tblTrans[[English]:[Polski]],MATCH(B70,tblTrans[ID],0),LangSelID)</f>
        <v>Corpo &amp; Invest Banking</v>
      </c>
      <c r="E70" s="511" t="str">
        <f>INDEX(tblTrans[[English]:[Polski]],MATCH(C70,tblTrans[ID],0),LangSelID)</f>
        <v>Volumes and business data by corporate client segment</v>
      </c>
    </row>
    <row r="71" spans="2:5" ht="7.5" customHeight="1">
      <c r="D71" s="216"/>
      <c r="E71" s="512"/>
    </row>
    <row r="72" spans="2:5">
      <c r="B72" s="1318">
        <v>65</v>
      </c>
      <c r="C72" s="1318">
        <v>68</v>
      </c>
      <c r="D72" s="462" t="str">
        <f>INDEX(tblTrans[[English]:[Polski]],MATCH(B72,tblTrans[ID],0),LangSelID)</f>
        <v>Subsidiaries</v>
      </c>
      <c r="E72" s="511" t="str">
        <f>INDEX(tblTrans[[English]:[Polski]],MATCH(C72,tblTrans[ID],0),LangSelID)</f>
        <v>Key figures for consolidated subsidiaries</v>
      </c>
    </row>
    <row r="73" spans="2:5" ht="12" customHeight="1" thickBot="1">
      <c r="D73" s="1656"/>
      <c r="E73" s="1657"/>
    </row>
  </sheetData>
  <mergeCells count="2">
    <mergeCell ref="D6:E6"/>
    <mergeCell ref="D66:E66"/>
  </mergeCells>
  <dataValidations count="1">
    <dataValidation type="list" allowBlank="1" showInputMessage="1" showErrorMessage="1" sqref="E3">
      <formula1>LangList</formula1>
    </dataValidation>
  </dataValidations>
  <hyperlinks>
    <hyperlink ref="D8" location="'Key data'!A1" display="Key data"/>
    <hyperlink ref="D52" location="'Total capital ratio'!A1" display="Total capital ratio"/>
    <hyperlink ref="D58" location="RB!A1" display="Retail Banking"/>
    <hyperlink ref="D62" location="Others!A1" display="Others"/>
    <hyperlink ref="D60" location="AM!A1" display="Asset Management"/>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2" location="'Other Op Expenses'!A1" display="Other operating expenses"/>
    <hyperlink ref="D30" location="'Staff Cost'!A1" display="Staff cost"/>
    <hyperlink ref="D28" location="Costs!A1" display="Cost"/>
    <hyperlink ref="D26" location="LLP!A1" display="Loan Loss Provisions"/>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Debt Sec'!A1" display="Debt securities"/>
    <hyperlink ref="D36" location="Loans!A1" display="Loans"/>
    <hyperlink ref="D38" location="'Loans quality'!A1" display="Loans quality"/>
    <hyperlink ref="D40" location="'Investment sec'!A1" display="Investment securities"/>
    <hyperlink ref="D42" location="Deposits!A1" display="Deposits"/>
    <hyperlink ref="D48" location="Subsidiaries!A1" display="Subsidiaries"/>
    <hyperlink ref="D50" location="CAR!A1" display="CAR"/>
    <hyperlink ref="D64" location="'Currency structure'!A1" display="Currency structure"/>
    <hyperlink ref="D72" location="Subsidiaries_data!A1" display="Subsidiaries"/>
    <hyperlink ref="D70" location="'Corpo &amp; Invest Banking'!A1" display="Corpo &amp; Invest Banking"/>
    <hyperlink ref="D68" location="'Retail Banking'!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9.7109375" style="50" hidden="1" customWidth="1"/>
    <col min="2" max="2" width="49" style="56" customWidth="1"/>
    <col min="3" max="8" width="13.7109375" style="56" hidden="1" customWidth="1" outlineLevel="1"/>
    <col min="9" max="16" width="13.7109375" style="51" hidden="1" customWidth="1" outlineLevel="1"/>
    <col min="17" max="17" width="13.7109375" style="72" hidden="1" customWidth="1" outlineLevel="1"/>
    <col min="18" max="30" width="13.7109375" style="51" hidden="1" customWidth="1" outlineLevel="1"/>
    <col min="31" max="34" width="13.42578125" style="51" hidden="1" customWidth="1" outlineLevel="1"/>
    <col min="35" max="35" width="14" style="51" customWidth="1" collapsed="1"/>
    <col min="36" max="43" width="14" style="51" customWidth="1"/>
    <col min="44" max="45" width="13.85546875" style="51" customWidth="1"/>
    <col min="46" max="46" width="13.7109375" style="51" customWidth="1"/>
    <col min="47" max="16381" width="9.140625" style="51"/>
    <col min="16382" max="16382" width="9.140625" style="51" hidden="1" customWidth="1"/>
    <col min="16383" max="16384" width="0" style="51" hidden="1" customWidth="1"/>
  </cols>
  <sheetData>
    <row r="1" spans="1:199 16382:16382" s="86" customFormat="1" ht="33" customHeight="1" thickBot="1">
      <c r="A1" s="1926" t="str">
        <f>INDEX(tblTrans[[English]:[Polski]],MATCH(XFB1,tblTrans[ID],0),LangSelID)</f>
        <v>Other Operating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t="str">
        <f>INDEX(tblTrans[[English]:[Polski]],MATCH(AA1048575,tblTrans[ID],0),LangSelID)</f>
        <v>2012 and 2013 results were restated due to the adjustments in booking of bancassurance related income in line with KNF guidance</v>
      </c>
      <c r="AB1" s="1928" t="e">
        <f>INDEX(tblTrans[[English]:[Polski]],MATCH(AB1048575,tblTrans[ID],0),LangSelID)</f>
        <v>#N/A</v>
      </c>
      <c r="AC1" s="1928" t="e">
        <f>INDEX(tblTrans[[English]:[Polski]],MATCH(AC1048575,tblTrans[ID],0),LangSelID)</f>
        <v>#N/A</v>
      </c>
      <c r="AD1" s="1928" t="e">
        <f>INDEX(tblTrans[[English]:[Polski]],MATCH(AD1048575,tblTrans[ID],0),LangSelID)</f>
        <v>#N/A</v>
      </c>
      <c r="AE1" s="1928" t="e">
        <f>INDEX(tblTrans[[English]:[Polski]],MATCH(AE1048575,tblTrans[ID],0),LangSelID)</f>
        <v>#N/A</v>
      </c>
      <c r="AF1" s="1928" t="e">
        <f>INDEX(tblTrans[[English]:[Polski]],MATCH(AF1048575,tblTrans[ID],0),LangSelID)</f>
        <v>#N/A</v>
      </c>
      <c r="AG1" s="1928" t="e">
        <f>INDEX(tblTrans[[English]:[Polski]],MATCH(AG1048575,tblTrans[ID],0),LangSelID)</f>
        <v>#N/A</v>
      </c>
      <c r="AH1" s="720"/>
      <c r="AI1" s="720"/>
      <c r="AJ1" s="720"/>
      <c r="AK1" s="720"/>
      <c r="AL1" s="720"/>
      <c r="AM1" s="720"/>
      <c r="AN1" s="720"/>
      <c r="AO1" s="720"/>
      <c r="AP1" s="720"/>
      <c r="AQ1" s="720"/>
      <c r="AR1" s="720"/>
      <c r="AS1" s="720"/>
      <c r="AT1" s="720"/>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249</v>
      </c>
    </row>
    <row r="2" spans="1:199 16382:16382" s="275" customFormat="1" ht="19.5" customHeight="1">
      <c r="A2" s="240"/>
      <c r="B2" s="536"/>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3"/>
    </row>
    <row r="3" spans="1:199 16382:16382" s="526" customFormat="1" ht="12" customHeight="1">
      <c r="A3" s="555"/>
      <c r="B3" s="570"/>
      <c r="C3" s="556"/>
      <c r="D3" s="557"/>
      <c r="E3" s="558"/>
      <c r="F3" s="559"/>
      <c r="G3" s="556"/>
      <c r="H3" s="557"/>
      <c r="I3" s="557"/>
      <c r="J3" s="560"/>
      <c r="K3" s="561"/>
      <c r="L3" s="557"/>
      <c r="M3" s="562"/>
      <c r="N3" s="563"/>
      <c r="O3" s="564"/>
      <c r="P3" s="565"/>
      <c r="Q3" s="565"/>
      <c r="R3" s="566"/>
      <c r="S3" s="567"/>
      <c r="T3" s="562"/>
      <c r="U3" s="562"/>
      <c r="V3" s="563"/>
      <c r="W3" s="568"/>
      <c r="X3" s="562"/>
      <c r="Y3" s="562"/>
      <c r="Z3" s="569"/>
      <c r="AA3" s="567"/>
      <c r="AB3" s="562"/>
      <c r="AC3" s="562"/>
      <c r="AD3" s="563"/>
      <c r="AE3" s="568"/>
      <c r="AF3" s="562"/>
      <c r="AG3" s="562"/>
      <c r="AH3" s="569"/>
      <c r="AI3" s="569"/>
      <c r="AJ3" s="569"/>
      <c r="AK3" s="569"/>
      <c r="AL3" s="569"/>
      <c r="AM3" s="569"/>
      <c r="AN3" s="569"/>
      <c r="XFB3" s="1684"/>
    </row>
    <row r="4" spans="1:199 16382:16382" s="71" customFormat="1" ht="22.5">
      <c r="A4" s="241"/>
      <c r="B4" s="1058" t="str">
        <f>INDEX(tblTrans[[English]:[Polski]],MATCH(XFB4,tblTrans[ID],0),LangSelID)</f>
        <v>Income from sale or scrapping fixed assets, 
intangible assets and assets held for resale</v>
      </c>
      <c r="C4" s="1059">
        <v>33565</v>
      </c>
      <c r="D4" s="1059">
        <v>59862</v>
      </c>
      <c r="E4" s="1059">
        <v>17346</v>
      </c>
      <c r="F4" s="1059">
        <v>7794</v>
      </c>
      <c r="G4" s="1059">
        <v>23005</v>
      </c>
      <c r="H4" s="1059">
        <v>16804</v>
      </c>
      <c r="I4" s="728">
        <v>15814</v>
      </c>
      <c r="J4" s="728">
        <v>92826</v>
      </c>
      <c r="K4" s="728">
        <v>108010</v>
      </c>
      <c r="L4" s="728">
        <v>29363</v>
      </c>
      <c r="M4" s="728">
        <v>15909</v>
      </c>
      <c r="N4" s="728">
        <v>18902</v>
      </c>
      <c r="O4" s="728">
        <v>41556</v>
      </c>
      <c r="P4" s="728">
        <v>25127</v>
      </c>
      <c r="Q4" s="728">
        <v>18181</v>
      </c>
      <c r="R4" s="728">
        <v>20545</v>
      </c>
      <c r="S4" s="1059">
        <v>18216</v>
      </c>
      <c r="T4" s="1059">
        <v>62827</v>
      </c>
      <c r="U4" s="1059">
        <v>33708</v>
      </c>
      <c r="V4" s="1059">
        <v>34263</v>
      </c>
      <c r="W4" s="1059">
        <v>22635</v>
      </c>
      <c r="X4" s="1059">
        <v>19706</v>
      </c>
      <c r="Y4" s="1059">
        <v>27378</v>
      </c>
      <c r="Z4" s="1059">
        <v>49595</v>
      </c>
      <c r="AA4" s="1059">
        <v>21975</v>
      </c>
      <c r="AB4" s="1059">
        <v>21475</v>
      </c>
      <c r="AC4" s="1059">
        <v>10235</v>
      </c>
      <c r="AD4" s="1059">
        <v>31146</v>
      </c>
      <c r="AE4" s="1060">
        <v>35231</v>
      </c>
      <c r="AF4" s="1060">
        <v>28366</v>
      </c>
      <c r="AG4" s="1060">
        <v>38955</v>
      </c>
      <c r="AH4" s="1060">
        <v>40099</v>
      </c>
      <c r="AI4" s="1060">
        <v>35664</v>
      </c>
      <c r="AJ4" s="1060">
        <v>59296</v>
      </c>
      <c r="AK4" s="1060">
        <v>32168</v>
      </c>
      <c r="AL4" s="1060">
        <v>22638</v>
      </c>
      <c r="AM4" s="1060">
        <v>45845</v>
      </c>
      <c r="AN4" s="1060">
        <v>27557</v>
      </c>
      <c r="AO4" s="1060">
        <v>42193</v>
      </c>
      <c r="AP4" s="1060">
        <v>25939</v>
      </c>
      <c r="AQ4" s="1060">
        <v>59655</v>
      </c>
      <c r="AR4" s="1060">
        <v>39313</v>
      </c>
      <c r="AS4" s="1060">
        <v>22961</v>
      </c>
      <c r="AT4" s="1060">
        <v>26523</v>
      </c>
      <c r="AV4" s="1722"/>
      <c r="AW4" s="1722"/>
      <c r="AX4" s="1722"/>
      <c r="AY4" s="1722"/>
      <c r="XFB4" s="1682">
        <v>250</v>
      </c>
    </row>
    <row r="5" spans="1:199 16382:16382" s="71" customFormat="1">
      <c r="A5" s="241"/>
      <c r="B5" s="1061" t="str">
        <f>INDEX(tblTrans[[English]:[Polski]],MATCH(XFB5,tblTrans[ID],0),LangSelID)</f>
        <v>Income from recovering uncollectible receivables</v>
      </c>
      <c r="C5" s="1062">
        <v>614</v>
      </c>
      <c r="D5" s="1062">
        <v>706</v>
      </c>
      <c r="E5" s="1062">
        <v>662</v>
      </c>
      <c r="F5" s="1062">
        <v>3783</v>
      </c>
      <c r="G5" s="1062">
        <v>1299</v>
      </c>
      <c r="H5" s="1062">
        <v>374</v>
      </c>
      <c r="I5" s="734">
        <v>488</v>
      </c>
      <c r="J5" s="734">
        <v>392</v>
      </c>
      <c r="K5" s="734">
        <v>4230</v>
      </c>
      <c r="L5" s="734">
        <v>380</v>
      </c>
      <c r="M5" s="734">
        <v>250</v>
      </c>
      <c r="N5" s="734">
        <v>188</v>
      </c>
      <c r="O5" s="734">
        <v>353</v>
      </c>
      <c r="P5" s="734">
        <v>1633</v>
      </c>
      <c r="Q5" s="734">
        <v>1495</v>
      </c>
      <c r="R5" s="734">
        <v>2476</v>
      </c>
      <c r="S5" s="1062">
        <v>104</v>
      </c>
      <c r="T5" s="1062">
        <v>312</v>
      </c>
      <c r="U5" s="1062">
        <v>132</v>
      </c>
      <c r="V5" s="1062">
        <v>374</v>
      </c>
      <c r="W5" s="1062">
        <v>1309</v>
      </c>
      <c r="X5" s="1062">
        <v>268</v>
      </c>
      <c r="Y5" s="1062">
        <v>-9</v>
      </c>
      <c r="Z5" s="1062">
        <v>142</v>
      </c>
      <c r="AA5" s="1062">
        <v>18</v>
      </c>
      <c r="AB5" s="1062">
        <v>20</v>
      </c>
      <c r="AC5" s="1062">
        <v>19</v>
      </c>
      <c r="AD5" s="1062">
        <v>39</v>
      </c>
      <c r="AE5" s="1063">
        <v>165</v>
      </c>
      <c r="AF5" s="1063">
        <v>43</v>
      </c>
      <c r="AG5" s="1063">
        <v>103</v>
      </c>
      <c r="AH5" s="1063">
        <v>858</v>
      </c>
      <c r="AI5" s="1063">
        <v>122</v>
      </c>
      <c r="AJ5" s="1063">
        <v>915</v>
      </c>
      <c r="AK5" s="1063">
        <v>787</v>
      </c>
      <c r="AL5" s="1063">
        <v>33</v>
      </c>
      <c r="AM5" s="1063">
        <v>442</v>
      </c>
      <c r="AN5" s="1063">
        <v>911</v>
      </c>
      <c r="AO5" s="1063">
        <v>1834</v>
      </c>
      <c r="AP5" s="1063">
        <v>1067</v>
      </c>
      <c r="AQ5" s="1063">
        <v>1531</v>
      </c>
      <c r="AR5" s="1063">
        <v>361</v>
      </c>
      <c r="AS5" s="1063">
        <v>198</v>
      </c>
      <c r="AT5" s="1063">
        <v>793</v>
      </c>
      <c r="AV5" s="1722"/>
      <c r="AW5" s="1722"/>
      <c r="AX5" s="1722"/>
      <c r="AY5" s="1722"/>
      <c r="XFB5" s="1682">
        <v>251</v>
      </c>
    </row>
    <row r="6" spans="1:199 16382:16382" s="71" customFormat="1" ht="22.5">
      <c r="A6" s="241"/>
      <c r="B6" s="1061" t="str">
        <f>INDEX(tblTrans[[English]:[Polski]],MATCH(XFB6,tblTrans[ID],0),LangSelID)</f>
        <v>Income from compensation, penalties 
and fines received</v>
      </c>
      <c r="C6" s="1062">
        <v>28</v>
      </c>
      <c r="D6" s="1062">
        <v>392</v>
      </c>
      <c r="E6" s="1062">
        <v>224</v>
      </c>
      <c r="F6" s="1062">
        <v>449</v>
      </c>
      <c r="G6" s="1062">
        <v>14</v>
      </c>
      <c r="H6" s="1062">
        <v>53</v>
      </c>
      <c r="I6" s="734">
        <v>178</v>
      </c>
      <c r="J6" s="734">
        <v>268</v>
      </c>
      <c r="K6" s="734">
        <v>26</v>
      </c>
      <c r="L6" s="734">
        <v>76</v>
      </c>
      <c r="M6" s="734">
        <v>125</v>
      </c>
      <c r="N6" s="734">
        <v>192</v>
      </c>
      <c r="O6" s="734">
        <v>454</v>
      </c>
      <c r="P6" s="734">
        <v>2708</v>
      </c>
      <c r="Q6" s="734">
        <v>82</v>
      </c>
      <c r="R6" s="734">
        <v>121</v>
      </c>
      <c r="S6" s="1062">
        <v>124</v>
      </c>
      <c r="T6" s="1062">
        <v>54</v>
      </c>
      <c r="U6" s="1062">
        <v>56</v>
      </c>
      <c r="V6" s="1062">
        <v>52</v>
      </c>
      <c r="W6" s="1062">
        <v>133</v>
      </c>
      <c r="X6" s="1062">
        <v>251</v>
      </c>
      <c r="Y6" s="1062">
        <v>478</v>
      </c>
      <c r="Z6" s="1062">
        <v>110</v>
      </c>
      <c r="AA6" s="1062">
        <v>4</v>
      </c>
      <c r="AB6" s="1062">
        <v>183</v>
      </c>
      <c r="AC6" s="1062">
        <v>72</v>
      </c>
      <c r="AD6" s="1062">
        <v>235</v>
      </c>
      <c r="AE6" s="1063">
        <v>11</v>
      </c>
      <c r="AF6" s="1063">
        <v>58</v>
      </c>
      <c r="AG6" s="1063">
        <v>91</v>
      </c>
      <c r="AH6" s="1063">
        <v>24</v>
      </c>
      <c r="AI6" s="1063">
        <v>80</v>
      </c>
      <c r="AJ6" s="1063">
        <v>87</v>
      </c>
      <c r="AK6" s="1063">
        <v>46</v>
      </c>
      <c r="AL6" s="1063">
        <v>16</v>
      </c>
      <c r="AM6" s="1063">
        <v>69</v>
      </c>
      <c r="AN6" s="1063">
        <v>-11</v>
      </c>
      <c r="AO6" s="1063">
        <v>21</v>
      </c>
      <c r="AP6" s="1063">
        <v>26</v>
      </c>
      <c r="AQ6" s="1063">
        <v>5</v>
      </c>
      <c r="AR6" s="1063">
        <v>38</v>
      </c>
      <c r="AS6" s="1063">
        <v>131</v>
      </c>
      <c r="AT6" s="1063">
        <v>107</v>
      </c>
      <c r="AV6" s="1722"/>
      <c r="AW6" s="1722"/>
      <c r="AX6" s="1722"/>
      <c r="AY6" s="1722"/>
      <c r="XFB6" s="1682">
        <v>252</v>
      </c>
    </row>
    <row r="7" spans="1:199 16382:16382" s="71" customFormat="1" ht="22.5">
      <c r="A7" s="241"/>
      <c r="B7" s="1061" t="str">
        <f>INDEX(tblTrans[[English]:[Polski]],MATCH(XFB7,tblTrans[ID],0),LangSelID)</f>
        <v>Income due to release of provisions 
for future commitments</v>
      </c>
      <c r="C7" s="1062">
        <v>1629</v>
      </c>
      <c r="D7" s="1062">
        <v>5542</v>
      </c>
      <c r="E7" s="1062">
        <v>8369</v>
      </c>
      <c r="F7" s="1062">
        <v>4837</v>
      </c>
      <c r="G7" s="1062">
        <v>895</v>
      </c>
      <c r="H7" s="1062">
        <v>1935</v>
      </c>
      <c r="I7" s="734">
        <v>6740</v>
      </c>
      <c r="J7" s="734">
        <v>6231</v>
      </c>
      <c r="K7" s="734">
        <v>598</v>
      </c>
      <c r="L7" s="734">
        <v>2552</v>
      </c>
      <c r="M7" s="734">
        <v>17</v>
      </c>
      <c r="N7" s="734">
        <v>7046</v>
      </c>
      <c r="O7" s="734">
        <v>16123</v>
      </c>
      <c r="P7" s="734">
        <v>9190</v>
      </c>
      <c r="Q7" s="734">
        <v>147</v>
      </c>
      <c r="R7" s="734">
        <v>1663</v>
      </c>
      <c r="S7" s="1062">
        <v>116</v>
      </c>
      <c r="T7" s="1062">
        <v>881</v>
      </c>
      <c r="U7" s="1062">
        <v>3422</v>
      </c>
      <c r="V7" s="1062">
        <v>12887</v>
      </c>
      <c r="W7" s="1062">
        <v>596</v>
      </c>
      <c r="X7" s="1062">
        <v>11861</v>
      </c>
      <c r="Y7" s="1062">
        <v>2060</v>
      </c>
      <c r="Z7" s="1062">
        <v>9692</v>
      </c>
      <c r="AA7" s="1062">
        <v>3419</v>
      </c>
      <c r="AB7" s="1062">
        <v>2300</v>
      </c>
      <c r="AC7" s="1062">
        <v>469</v>
      </c>
      <c r="AD7" s="1062">
        <v>5205</v>
      </c>
      <c r="AE7" s="1063">
        <v>13993</v>
      </c>
      <c r="AF7" s="1063">
        <v>9089</v>
      </c>
      <c r="AG7" s="1063">
        <v>4993</v>
      </c>
      <c r="AH7" s="1063">
        <v>8120</v>
      </c>
      <c r="AI7" s="1063">
        <v>1827</v>
      </c>
      <c r="AJ7" s="1063">
        <v>3330</v>
      </c>
      <c r="AK7" s="1063">
        <v>2168</v>
      </c>
      <c r="AL7" s="1063">
        <v>5165</v>
      </c>
      <c r="AM7" s="1063">
        <v>1685</v>
      </c>
      <c r="AN7" s="1063">
        <v>177</v>
      </c>
      <c r="AO7" s="1063">
        <v>396</v>
      </c>
      <c r="AP7" s="1063">
        <v>5799</v>
      </c>
      <c r="AQ7" s="1063">
        <v>394</v>
      </c>
      <c r="AR7" s="1063">
        <v>1184</v>
      </c>
      <c r="AS7" s="1063">
        <v>78</v>
      </c>
      <c r="AT7" s="1063">
        <v>6109</v>
      </c>
      <c r="AV7" s="1722"/>
      <c r="AW7" s="1722"/>
      <c r="AX7" s="1722"/>
      <c r="AY7" s="1722"/>
      <c r="XFB7" s="1682">
        <v>253</v>
      </c>
    </row>
    <row r="8" spans="1:199 16382:16382" s="71" customFormat="1">
      <c r="A8" s="241"/>
      <c r="B8" s="1064" t="str">
        <f>INDEX(tblTrans[[English]:[Polski]],MATCH(XFB8,tblTrans[ID],0),LangSelID)</f>
        <v>Donations received</v>
      </c>
      <c r="C8" s="1062">
        <v>0</v>
      </c>
      <c r="D8" s="1062">
        <v>0</v>
      </c>
      <c r="E8" s="1062">
        <v>0</v>
      </c>
      <c r="F8" s="1062">
        <v>0</v>
      </c>
      <c r="G8" s="1062">
        <v>0</v>
      </c>
      <c r="H8" s="1062">
        <v>0</v>
      </c>
      <c r="I8" s="734">
        <v>0</v>
      </c>
      <c r="J8" s="734">
        <v>0</v>
      </c>
      <c r="K8" s="734">
        <v>0</v>
      </c>
      <c r="L8" s="734"/>
      <c r="M8" s="734">
        <v>2</v>
      </c>
      <c r="N8" s="734">
        <v>0</v>
      </c>
      <c r="O8" s="734">
        <v>0</v>
      </c>
      <c r="P8" s="734">
        <v>0</v>
      </c>
      <c r="Q8" s="734">
        <v>0</v>
      </c>
      <c r="R8" s="734">
        <v>0</v>
      </c>
      <c r="S8" s="831"/>
      <c r="T8" s="831">
        <v>0</v>
      </c>
      <c r="U8" s="831">
        <v>0</v>
      </c>
      <c r="V8" s="831">
        <v>0</v>
      </c>
      <c r="W8" s="831">
        <v>0</v>
      </c>
      <c r="X8" s="831">
        <v>0</v>
      </c>
      <c r="Y8" s="831">
        <v>0</v>
      </c>
      <c r="Z8" s="831">
        <v>0</v>
      </c>
      <c r="AA8" s="831"/>
      <c r="AB8" s="831">
        <v>0</v>
      </c>
      <c r="AC8" s="831"/>
      <c r="AD8" s="831">
        <v>0</v>
      </c>
      <c r="AE8" s="1065"/>
      <c r="AF8" s="1065"/>
      <c r="AG8" s="1065">
        <v>0</v>
      </c>
      <c r="AH8" s="1065"/>
      <c r="AI8" s="1063">
        <v>0</v>
      </c>
      <c r="AJ8" s="1063">
        <v>0</v>
      </c>
      <c r="AK8" s="1063">
        <v>0</v>
      </c>
      <c r="AL8" s="1063">
        <v>0</v>
      </c>
      <c r="AM8" s="1063">
        <v>0</v>
      </c>
      <c r="AN8" s="1063">
        <v>0</v>
      </c>
      <c r="AO8" s="1063">
        <v>0</v>
      </c>
      <c r="AP8" s="1063">
        <v>0</v>
      </c>
      <c r="AQ8" s="1063">
        <v>0</v>
      </c>
      <c r="AR8" s="1783" t="s">
        <v>0</v>
      </c>
      <c r="AS8" s="1063">
        <v>0</v>
      </c>
      <c r="AT8" s="1783">
        <v>0</v>
      </c>
      <c r="AV8" s="1722"/>
      <c r="AW8" s="1722"/>
      <c r="AX8" s="1722"/>
      <c r="AY8" s="1722"/>
      <c r="XFB8" s="1682">
        <v>254</v>
      </c>
    </row>
    <row r="9" spans="1:199 16382:16382" s="71" customFormat="1">
      <c r="A9" s="241"/>
      <c r="B9" s="1066" t="str">
        <f>INDEX(tblTrans[[English]:[Polski]],MATCH(XFB9,tblTrans[ID],0),LangSelID)</f>
        <v>Proceeds from services provided</v>
      </c>
      <c r="C9" s="1062">
        <v>12038</v>
      </c>
      <c r="D9" s="1062">
        <v>21681</v>
      </c>
      <c r="E9" s="1062">
        <v>19098</v>
      </c>
      <c r="F9" s="1062">
        <v>16912</v>
      </c>
      <c r="G9" s="1062">
        <v>11921</v>
      </c>
      <c r="H9" s="1062">
        <v>12473</v>
      </c>
      <c r="I9" s="734">
        <v>10143</v>
      </c>
      <c r="J9" s="734">
        <v>14880</v>
      </c>
      <c r="K9" s="734">
        <v>12713</v>
      </c>
      <c r="L9" s="734">
        <v>12640</v>
      </c>
      <c r="M9" s="734">
        <v>11154</v>
      </c>
      <c r="N9" s="734">
        <v>7767</v>
      </c>
      <c r="O9" s="734">
        <v>10922</v>
      </c>
      <c r="P9" s="734">
        <v>11270</v>
      </c>
      <c r="Q9" s="734">
        <v>14067</v>
      </c>
      <c r="R9" s="734">
        <v>15177</v>
      </c>
      <c r="S9" s="1062">
        <v>13653</v>
      </c>
      <c r="T9" s="1062">
        <v>14976</v>
      </c>
      <c r="U9" s="1062">
        <v>12426</v>
      </c>
      <c r="V9" s="1062">
        <v>10987</v>
      </c>
      <c r="W9" s="1062">
        <v>11425</v>
      </c>
      <c r="X9" s="1062">
        <v>4335</v>
      </c>
      <c r="Y9" s="1062">
        <v>3482</v>
      </c>
      <c r="Z9" s="1062">
        <v>5302</v>
      </c>
      <c r="AA9" s="1062">
        <v>6255</v>
      </c>
      <c r="AB9" s="1062">
        <v>10670</v>
      </c>
      <c r="AC9" s="1062">
        <v>8290</v>
      </c>
      <c r="AD9" s="1062">
        <v>7338</v>
      </c>
      <c r="AE9" s="1063">
        <v>7728</v>
      </c>
      <c r="AF9" s="1063">
        <v>7521</v>
      </c>
      <c r="AG9" s="1063">
        <v>7711</v>
      </c>
      <c r="AH9" s="1063">
        <v>7858</v>
      </c>
      <c r="AI9" s="1063">
        <v>6817</v>
      </c>
      <c r="AJ9" s="1063">
        <v>6608</v>
      </c>
      <c r="AK9" s="1063">
        <v>2867</v>
      </c>
      <c r="AL9" s="1063">
        <v>7717</v>
      </c>
      <c r="AM9" s="1063">
        <v>7115</v>
      </c>
      <c r="AN9" s="1063">
        <v>4645</v>
      </c>
      <c r="AO9" s="1063">
        <v>5195</v>
      </c>
      <c r="AP9" s="1063">
        <v>5220</v>
      </c>
      <c r="AQ9" s="1063">
        <v>8250</v>
      </c>
      <c r="AR9" s="1063">
        <v>3051</v>
      </c>
      <c r="AS9" s="1063">
        <v>8363</v>
      </c>
      <c r="AT9" s="1063">
        <v>2560</v>
      </c>
      <c r="AV9" s="1722"/>
      <c r="AW9" s="1722"/>
      <c r="AX9" s="1722"/>
      <c r="AY9" s="1722"/>
      <c r="XFB9" s="1682">
        <v>255</v>
      </c>
    </row>
    <row r="10" spans="1:199 16382:16382" s="71" customFormat="1" ht="22.5">
      <c r="A10" s="241"/>
      <c r="B10" s="1064" t="str">
        <f>INDEX(tblTrans[[English]:[Polski]],MATCH(XFB10,tblTrans[ID],0),LangSelID)</f>
        <v>Income from insurance activity, 
arising from attribution of premium</v>
      </c>
      <c r="C10" s="1062"/>
      <c r="D10" s="1062"/>
      <c r="E10" s="1062"/>
      <c r="F10" s="1062"/>
      <c r="G10" s="1062"/>
      <c r="H10" s="1062"/>
      <c r="I10" s="734"/>
      <c r="J10" s="734"/>
      <c r="K10" s="734">
        <v>1943</v>
      </c>
      <c r="L10" s="734">
        <v>1760</v>
      </c>
      <c r="M10" s="734">
        <v>8635</v>
      </c>
      <c r="N10" s="734">
        <v>8175</v>
      </c>
      <c r="O10" s="734">
        <v>12005</v>
      </c>
      <c r="P10" s="734">
        <v>10374</v>
      </c>
      <c r="Q10" s="734">
        <v>15183</v>
      </c>
      <c r="R10" s="734">
        <v>12839</v>
      </c>
      <c r="S10" s="1062">
        <v>11621</v>
      </c>
      <c r="T10" s="1062">
        <v>12077</v>
      </c>
      <c r="U10" s="1062">
        <v>11550</v>
      </c>
      <c r="V10" s="1062">
        <v>14298</v>
      </c>
      <c r="W10" s="1062">
        <v>18267</v>
      </c>
      <c r="X10" s="1062">
        <v>20538</v>
      </c>
      <c r="Y10" s="1062">
        <v>17472</v>
      </c>
      <c r="Z10" s="1062">
        <v>26300</v>
      </c>
      <c r="AA10" s="1062">
        <v>24659</v>
      </c>
      <c r="AB10" s="1062">
        <v>14950</v>
      </c>
      <c r="AC10" s="1062">
        <v>17323</v>
      </c>
      <c r="AD10" s="1062">
        <v>14642</v>
      </c>
      <c r="AE10" s="1063">
        <v>17738</v>
      </c>
      <c r="AF10" s="1063">
        <v>19785</v>
      </c>
      <c r="AG10" s="1063">
        <v>23965</v>
      </c>
      <c r="AH10" s="1063">
        <v>21443</v>
      </c>
      <c r="AI10" s="1063">
        <v>22199</v>
      </c>
      <c r="AJ10" s="1063">
        <v>23603</v>
      </c>
      <c r="AK10" s="1063">
        <v>24308</v>
      </c>
      <c r="AL10" s="1063">
        <v>26127</v>
      </c>
      <c r="AM10" s="1063">
        <v>23898</v>
      </c>
      <c r="AN10" s="1063">
        <v>0</v>
      </c>
      <c r="AO10" s="1063">
        <v>0</v>
      </c>
      <c r="AP10" s="1063">
        <v>0</v>
      </c>
      <c r="AQ10" s="1783" t="s">
        <v>0</v>
      </c>
      <c r="AR10" s="1783" t="s">
        <v>0</v>
      </c>
      <c r="AS10" s="1783">
        <v>0</v>
      </c>
      <c r="AT10" s="1783">
        <v>0</v>
      </c>
      <c r="AV10" s="1722"/>
      <c r="AW10" s="1722"/>
      <c r="AX10" s="1722"/>
      <c r="AY10" s="1722"/>
      <c r="XFB10" s="1682">
        <v>256</v>
      </c>
    </row>
    <row r="11" spans="1:199 16382:16382" s="71" customFormat="1" ht="15" customHeight="1">
      <c r="A11" s="241"/>
      <c r="B11" s="1064" t="str">
        <f>INDEX(tblTrans[[English]:[Polski]],MATCH(XFB11,tblTrans[ID],0),LangSelID)</f>
        <v>Income from operating lease</v>
      </c>
      <c r="C11" s="1062"/>
      <c r="D11" s="1062"/>
      <c r="E11" s="1062"/>
      <c r="F11" s="1062"/>
      <c r="G11" s="1062"/>
      <c r="H11" s="1062"/>
      <c r="I11" s="734"/>
      <c r="J11" s="734"/>
      <c r="K11" s="734"/>
      <c r="L11" s="734"/>
      <c r="M11" s="734"/>
      <c r="N11" s="734"/>
      <c r="O11" s="734"/>
      <c r="P11" s="734"/>
      <c r="Q11" s="734"/>
      <c r="R11" s="734"/>
      <c r="S11" s="1062"/>
      <c r="T11" s="1062"/>
      <c r="U11" s="1062"/>
      <c r="V11" s="1062"/>
      <c r="W11" s="1062">
        <v>3360</v>
      </c>
      <c r="X11" s="1062">
        <v>3385</v>
      </c>
      <c r="Y11" s="1062">
        <v>3996</v>
      </c>
      <c r="Z11" s="1062">
        <v>4684</v>
      </c>
      <c r="AA11" s="1062">
        <v>4676</v>
      </c>
      <c r="AB11" s="1062">
        <v>4924</v>
      </c>
      <c r="AC11" s="1062">
        <v>5614</v>
      </c>
      <c r="AD11" s="1062">
        <v>5466</v>
      </c>
      <c r="AE11" s="1063">
        <v>4049</v>
      </c>
      <c r="AF11" s="1063">
        <v>3743</v>
      </c>
      <c r="AG11" s="1063">
        <v>3432</v>
      </c>
      <c r="AH11" s="1063">
        <v>3649</v>
      </c>
      <c r="AI11" s="1063">
        <v>3062</v>
      </c>
      <c r="AJ11" s="1063">
        <v>3022</v>
      </c>
      <c r="AK11" s="1063">
        <v>2616</v>
      </c>
      <c r="AL11" s="1063">
        <v>2457</v>
      </c>
      <c r="AM11" s="1063">
        <v>2243</v>
      </c>
      <c r="AN11" s="1063">
        <v>2341</v>
      </c>
      <c r="AO11" s="1063">
        <v>2578</v>
      </c>
      <c r="AP11" s="1063">
        <v>2371</v>
      </c>
      <c r="AQ11" s="1063">
        <v>2078</v>
      </c>
      <c r="AR11" s="1063">
        <v>2384</v>
      </c>
      <c r="AS11" s="1063">
        <v>2277</v>
      </c>
      <c r="AT11" s="1063">
        <v>1196</v>
      </c>
      <c r="AV11" s="1722"/>
      <c r="AW11" s="1722"/>
      <c r="AX11" s="1722"/>
      <c r="AY11" s="1722"/>
      <c r="XFB11" s="1682">
        <v>257</v>
      </c>
    </row>
    <row r="12" spans="1:199 16382:16382" s="71" customFormat="1" ht="12" thickBot="1">
      <c r="A12" s="241"/>
      <c r="B12" s="1067" t="str">
        <f>INDEX(tblTrans[[English]:[Polski]],MATCH(XFB12,tblTrans[ID],0),LangSelID)</f>
        <v>Other</v>
      </c>
      <c r="C12" s="1068">
        <v>4479</v>
      </c>
      <c r="D12" s="1068">
        <v>6381</v>
      </c>
      <c r="E12" s="1068">
        <v>-2997</v>
      </c>
      <c r="F12" s="1068">
        <v>5645</v>
      </c>
      <c r="G12" s="1068">
        <v>4032</v>
      </c>
      <c r="H12" s="1068">
        <v>4123</v>
      </c>
      <c r="I12" s="740">
        <v>2086</v>
      </c>
      <c r="J12" s="740">
        <v>22687</v>
      </c>
      <c r="K12" s="740">
        <v>3101</v>
      </c>
      <c r="L12" s="740">
        <v>3303</v>
      </c>
      <c r="M12" s="740">
        <v>1439</v>
      </c>
      <c r="N12" s="740">
        <v>6011</v>
      </c>
      <c r="O12" s="740">
        <v>8745</v>
      </c>
      <c r="P12" s="740">
        <v>6273</v>
      </c>
      <c r="Q12" s="740">
        <v>-2017</v>
      </c>
      <c r="R12" s="740">
        <v>6830</v>
      </c>
      <c r="S12" s="1068">
        <v>8297</v>
      </c>
      <c r="T12" s="1068">
        <v>2141</v>
      </c>
      <c r="U12" s="1068">
        <v>2502</v>
      </c>
      <c r="V12" s="1068">
        <v>29215</v>
      </c>
      <c r="W12" s="1068">
        <v>4552</v>
      </c>
      <c r="X12" s="1068">
        <v>15042</v>
      </c>
      <c r="Y12" s="1068">
        <v>11668</v>
      </c>
      <c r="Z12" s="1068">
        <v>17342</v>
      </c>
      <c r="AA12" s="1068">
        <v>14770</v>
      </c>
      <c r="AB12" s="1068">
        <v>1957</v>
      </c>
      <c r="AC12" s="1068">
        <v>11089</v>
      </c>
      <c r="AD12" s="1068">
        <v>26284</v>
      </c>
      <c r="AE12" s="1069">
        <v>14114</v>
      </c>
      <c r="AF12" s="1069">
        <v>13874</v>
      </c>
      <c r="AG12" s="1069">
        <v>15580</v>
      </c>
      <c r="AH12" s="1069">
        <v>22432</v>
      </c>
      <c r="AI12" s="1069">
        <v>3500</v>
      </c>
      <c r="AJ12" s="1069">
        <v>28971</v>
      </c>
      <c r="AK12" s="1069">
        <v>15017</v>
      </c>
      <c r="AL12" s="1069">
        <v>3689</v>
      </c>
      <c r="AM12" s="1069">
        <v>7377</v>
      </c>
      <c r="AN12" s="1069">
        <v>10018</v>
      </c>
      <c r="AO12" s="1069">
        <v>7958</v>
      </c>
      <c r="AP12" s="1069">
        <v>10950</v>
      </c>
      <c r="AQ12" s="1069">
        <v>22174</v>
      </c>
      <c r="AR12" s="1069">
        <v>8750</v>
      </c>
      <c r="AS12" s="1069">
        <v>12149</v>
      </c>
      <c r="AT12" s="1069">
        <v>11136</v>
      </c>
      <c r="AV12" s="1722"/>
      <c r="AW12" s="1722"/>
      <c r="AX12" s="1722"/>
      <c r="AY12" s="1722"/>
      <c r="XFB12" s="1682">
        <v>258</v>
      </c>
    </row>
    <row r="13" spans="1:199 16382:16382" s="86" customFormat="1" ht="15" customHeight="1" thickBot="1">
      <c r="A13" s="106"/>
      <c r="B13" s="723" t="str">
        <f>INDEX(tblTrans[[English]:[Polski]],MATCH(XFB13,tblTrans[ID],0),LangSelID)</f>
        <v>Total other operating income</v>
      </c>
      <c r="C13" s="724">
        <f t="shared" ref="C13:O13" si="0">SUM(C4:C12)</f>
        <v>52353</v>
      </c>
      <c r="D13" s="724">
        <f t="shared" si="0"/>
        <v>94564</v>
      </c>
      <c r="E13" s="724">
        <f t="shared" si="0"/>
        <v>42702</v>
      </c>
      <c r="F13" s="724">
        <f t="shared" si="0"/>
        <v>39420</v>
      </c>
      <c r="G13" s="724">
        <f t="shared" si="0"/>
        <v>41166</v>
      </c>
      <c r="H13" s="724">
        <f t="shared" si="0"/>
        <v>35762</v>
      </c>
      <c r="I13" s="724">
        <f t="shared" si="0"/>
        <v>35449</v>
      </c>
      <c r="J13" s="724">
        <f t="shared" si="0"/>
        <v>137284</v>
      </c>
      <c r="K13" s="724">
        <f>SUM(K4:K12)</f>
        <v>130621</v>
      </c>
      <c r="L13" s="724">
        <f>SUM(L4:L12)</f>
        <v>50074</v>
      </c>
      <c r="M13" s="724">
        <f>M4+M5+M6+M7+M9+M10+M12</f>
        <v>37529</v>
      </c>
      <c r="N13" s="724">
        <f>SUM(N4:N12)</f>
        <v>48281</v>
      </c>
      <c r="O13" s="724">
        <f t="shared" si="0"/>
        <v>90158</v>
      </c>
      <c r="P13" s="724">
        <f t="shared" ref="P13:V13" si="1">SUM(P4:P12)</f>
        <v>66575</v>
      </c>
      <c r="Q13" s="724">
        <f t="shared" si="1"/>
        <v>47138</v>
      </c>
      <c r="R13" s="724">
        <f t="shared" si="1"/>
        <v>59651</v>
      </c>
      <c r="S13" s="724">
        <f t="shared" si="1"/>
        <v>52131</v>
      </c>
      <c r="T13" s="724">
        <f t="shared" si="1"/>
        <v>93268</v>
      </c>
      <c r="U13" s="724">
        <f t="shared" si="1"/>
        <v>63796</v>
      </c>
      <c r="V13" s="724">
        <f t="shared" si="1"/>
        <v>102076</v>
      </c>
      <c r="W13" s="724">
        <v>62277</v>
      </c>
      <c r="X13" s="724">
        <v>75386</v>
      </c>
      <c r="Y13" s="724">
        <v>66525</v>
      </c>
      <c r="Z13" s="724">
        <v>113167</v>
      </c>
      <c r="AA13" s="724">
        <v>75776</v>
      </c>
      <c r="AB13" s="724">
        <v>56479</v>
      </c>
      <c r="AC13" s="724">
        <v>53111</v>
      </c>
      <c r="AD13" s="724">
        <v>90355</v>
      </c>
      <c r="AE13" s="724">
        <f t="shared" ref="AE13:AL13" si="2">SUM(AE4:AE12)</f>
        <v>93029</v>
      </c>
      <c r="AF13" s="724">
        <f t="shared" si="2"/>
        <v>82479</v>
      </c>
      <c r="AG13" s="724">
        <f t="shared" si="2"/>
        <v>94830</v>
      </c>
      <c r="AH13" s="724">
        <f t="shared" si="2"/>
        <v>104483</v>
      </c>
      <c r="AI13" s="724">
        <f t="shared" si="2"/>
        <v>73271</v>
      </c>
      <c r="AJ13" s="724">
        <f t="shared" si="2"/>
        <v>125832</v>
      </c>
      <c r="AK13" s="724">
        <f t="shared" si="2"/>
        <v>79977</v>
      </c>
      <c r="AL13" s="724">
        <f t="shared" si="2"/>
        <v>67842</v>
      </c>
      <c r="AM13" s="724">
        <f>SUM(AM4:AM12)</f>
        <v>88674</v>
      </c>
      <c r="AN13" s="724">
        <v>45638</v>
      </c>
      <c r="AO13" s="724">
        <v>60175</v>
      </c>
      <c r="AP13" s="724">
        <v>51372</v>
      </c>
      <c r="AQ13" s="724">
        <v>94087</v>
      </c>
      <c r="AR13" s="724">
        <v>55081</v>
      </c>
      <c r="AS13" s="724">
        <v>46157</v>
      </c>
      <c r="AT13" s="724">
        <v>48424</v>
      </c>
      <c r="AU13" s="172"/>
      <c r="AV13" s="1722"/>
      <c r="AW13" s="1722"/>
      <c r="AX13" s="172"/>
      <c r="AY13" s="172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XFB13" s="1682">
        <v>259</v>
      </c>
    </row>
    <row r="14" spans="1:199 16382:16382">
      <c r="A14" s="272"/>
      <c r="B14" s="571"/>
      <c r="C14" s="154"/>
      <c r="D14" s="154"/>
      <c r="E14" s="154"/>
      <c r="F14" s="154"/>
      <c r="G14" s="154"/>
      <c r="H14" s="155"/>
      <c r="I14" s="69"/>
      <c r="J14" s="69"/>
      <c r="K14" s="69"/>
      <c r="L14" s="69"/>
      <c r="M14" s="69"/>
      <c r="N14" s="69"/>
      <c r="O14" s="69"/>
      <c r="P14" s="69"/>
      <c r="Q14" s="77"/>
      <c r="R14" s="67"/>
      <c r="S14" s="69"/>
      <c r="T14" s="69"/>
      <c r="U14" s="69"/>
      <c r="V14" s="69"/>
      <c r="W14" s="69"/>
      <c r="X14" s="69"/>
      <c r="Y14" s="69"/>
      <c r="Z14" s="69"/>
      <c r="AA14" s="69"/>
      <c r="AB14" s="69"/>
      <c r="AC14" s="69"/>
      <c r="AD14" s="69"/>
      <c r="AE14" s="69"/>
      <c r="AF14" s="69"/>
      <c r="AG14" s="69"/>
      <c r="AH14" s="461"/>
      <c r="AI14" s="461"/>
      <c r="AJ14" s="461"/>
      <c r="AK14" s="461"/>
      <c r="AL14" s="461"/>
      <c r="AM14" s="461"/>
      <c r="AN14" s="461"/>
      <c r="AO14" s="73"/>
      <c r="AU14" s="73"/>
      <c r="AV14" s="1722"/>
      <c r="AW14" s="1722"/>
      <c r="AY14" s="1722"/>
      <c r="XFB14" s="69"/>
    </row>
    <row r="15" spans="1:199 16382:16382">
      <c r="B15" s="526"/>
      <c r="C15" s="148"/>
      <c r="D15" s="148"/>
      <c r="E15" s="148"/>
      <c r="F15" s="148"/>
      <c r="G15" s="148"/>
      <c r="K15" s="149"/>
      <c r="L15" s="149"/>
      <c r="M15" s="149"/>
      <c r="R15" s="52"/>
      <c r="AU15" s="73"/>
      <c r="AV15" s="1722"/>
    </row>
    <row r="16" spans="1:199 16382:16382">
      <c r="B16" s="150"/>
      <c r="C16" s="151"/>
      <c r="D16" s="151"/>
      <c r="E16" s="151"/>
      <c r="F16" s="151"/>
      <c r="G16" s="151"/>
      <c r="H16" s="151"/>
      <c r="I16" s="151"/>
      <c r="J16" s="151"/>
      <c r="K16" s="151"/>
      <c r="L16" s="151"/>
      <c r="S16" s="73"/>
      <c r="AL16" s="73"/>
      <c r="AM16" s="73"/>
      <c r="AN16" s="73"/>
      <c r="AO16" s="73"/>
      <c r="AP16" s="73"/>
      <c r="AQ16" s="73"/>
      <c r="AR16" s="73"/>
      <c r="AS16" s="73"/>
      <c r="AT16" s="73"/>
      <c r="AU16" s="73"/>
    </row>
    <row r="17" spans="2:47">
      <c r="B17" s="526"/>
      <c r="C17" s="148"/>
      <c r="D17" s="148"/>
      <c r="E17" s="148"/>
      <c r="F17" s="148"/>
      <c r="G17" s="148"/>
      <c r="H17" s="148"/>
      <c r="I17" s="148"/>
      <c r="J17" s="148"/>
      <c r="AF17" s="73"/>
      <c r="AG17" s="73"/>
      <c r="AP17" s="73"/>
      <c r="AU17" s="73"/>
    </row>
    <row r="18" spans="2:47">
      <c r="B18" s="526"/>
      <c r="C18" s="148"/>
      <c r="D18" s="148"/>
      <c r="E18" s="148"/>
      <c r="F18" s="148"/>
      <c r="G18" s="148"/>
      <c r="H18" s="148"/>
      <c r="AU18" s="73"/>
    </row>
    <row r="19" spans="2:47">
      <c r="B19" s="572"/>
      <c r="C19" s="148"/>
      <c r="D19" s="148"/>
      <c r="E19" s="148"/>
      <c r="F19" s="148"/>
      <c r="G19" s="148"/>
      <c r="H19" s="148"/>
      <c r="AU19" s="73"/>
    </row>
    <row r="20" spans="2:47">
      <c r="B20" s="526"/>
      <c r="C20" s="148"/>
      <c r="D20" s="148"/>
      <c r="E20" s="148"/>
      <c r="F20" s="148"/>
      <c r="G20" s="148"/>
      <c r="H20" s="148"/>
      <c r="AU20" s="73"/>
    </row>
    <row r="21" spans="2:47">
      <c r="B21" s="573"/>
      <c r="C21" s="146"/>
      <c r="D21" s="146"/>
      <c r="E21" s="146"/>
      <c r="F21" s="146"/>
      <c r="G21" s="146"/>
      <c r="H21" s="146"/>
      <c r="AU21" s="73"/>
    </row>
    <row r="22" spans="2:47">
      <c r="B22" s="573"/>
      <c r="C22" s="146"/>
      <c r="D22" s="146"/>
      <c r="E22" s="146"/>
      <c r="F22" s="146"/>
      <c r="G22" s="146"/>
      <c r="H22" s="146"/>
      <c r="AU22" s="73"/>
    </row>
    <row r="23" spans="2:47">
      <c r="AU23" s="73"/>
    </row>
    <row r="24" spans="2:47">
      <c r="AU24" s="73"/>
    </row>
    <row r="25" spans="2:47">
      <c r="B25" s="526"/>
      <c r="C25" s="148"/>
      <c r="D25" s="148"/>
      <c r="E25" s="148"/>
      <c r="F25" s="148"/>
      <c r="G25" s="148"/>
      <c r="H25" s="148"/>
      <c r="AU25" s="73"/>
    </row>
    <row r="26" spans="2:47">
      <c r="B26" s="526"/>
      <c r="C26" s="148"/>
      <c r="D26" s="148"/>
      <c r="E26" s="148"/>
      <c r="F26" s="148"/>
      <c r="G26" s="148"/>
      <c r="H26" s="148"/>
      <c r="AU26" s="73"/>
    </row>
    <row r="27" spans="2:47">
      <c r="B27" s="526"/>
      <c r="C27" s="148"/>
      <c r="D27" s="148"/>
      <c r="E27" s="148"/>
      <c r="F27" s="148"/>
      <c r="G27" s="148"/>
      <c r="H27" s="148"/>
      <c r="AU27" s="73"/>
    </row>
    <row r="28" spans="2:47">
      <c r="B28" s="526"/>
      <c r="C28" s="148"/>
      <c r="D28" s="148"/>
      <c r="E28" s="148"/>
      <c r="F28" s="148"/>
      <c r="G28" s="148"/>
      <c r="H28" s="148"/>
    </row>
    <row r="29" spans="2:47">
      <c r="B29" s="526"/>
      <c r="C29" s="148"/>
      <c r="D29" s="148"/>
      <c r="E29" s="148"/>
      <c r="F29" s="148"/>
      <c r="G29" s="148"/>
      <c r="H29" s="148"/>
    </row>
    <row r="30" spans="2:47">
      <c r="B30" s="526"/>
      <c r="C30" s="148"/>
      <c r="D30" s="148"/>
      <c r="E30" s="148"/>
      <c r="F30" s="148"/>
      <c r="G30" s="148"/>
      <c r="H30" s="148"/>
    </row>
    <row r="31" spans="2:47">
      <c r="B31" s="526"/>
      <c r="C31" s="148"/>
      <c r="D31" s="148"/>
      <c r="E31" s="148"/>
      <c r="F31" s="148"/>
      <c r="G31" s="148"/>
      <c r="H31" s="148"/>
    </row>
    <row r="32" spans="2:47">
      <c r="B32" s="526"/>
      <c r="C32" s="148"/>
      <c r="D32" s="148"/>
      <c r="E32" s="148"/>
      <c r="F32" s="148"/>
      <c r="G32" s="148"/>
      <c r="H32" s="148"/>
      <c r="I32" s="73"/>
    </row>
    <row r="33" spans="1:8">
      <c r="B33" s="526"/>
      <c r="C33" s="148"/>
      <c r="D33" s="148"/>
      <c r="E33" s="148"/>
      <c r="F33" s="148"/>
      <c r="G33" s="148"/>
      <c r="H33" s="148"/>
    </row>
    <row r="34" spans="1:8">
      <c r="B34" s="526"/>
      <c r="C34" s="148"/>
      <c r="D34" s="148"/>
      <c r="E34" s="148"/>
      <c r="F34" s="148"/>
      <c r="G34" s="148"/>
      <c r="H34" s="148"/>
    </row>
    <row r="35" spans="1:8">
      <c r="B35" s="526"/>
      <c r="C35" s="148"/>
      <c r="D35" s="148"/>
      <c r="E35" s="148"/>
      <c r="F35" s="148"/>
      <c r="G35" s="148"/>
      <c r="H35" s="148"/>
    </row>
    <row r="36" spans="1:8">
      <c r="B36" s="526"/>
      <c r="C36" s="148"/>
      <c r="D36" s="148"/>
      <c r="E36" s="148"/>
      <c r="F36" s="148"/>
      <c r="G36" s="148"/>
      <c r="H36" s="148"/>
    </row>
    <row r="37" spans="1:8">
      <c r="B37" s="526"/>
      <c r="C37" s="148"/>
      <c r="D37" s="148"/>
      <c r="E37" s="148"/>
      <c r="F37" s="148"/>
      <c r="G37" s="148"/>
      <c r="H37" s="148"/>
    </row>
    <row r="38" spans="1:8">
      <c r="B38" s="526"/>
      <c r="C38" s="148"/>
      <c r="D38" s="148"/>
      <c r="E38" s="148"/>
      <c r="F38" s="148"/>
      <c r="G38" s="148"/>
      <c r="H38" s="148"/>
    </row>
    <row r="39" spans="1:8">
      <c r="B39" s="526"/>
      <c r="C39" s="148"/>
      <c r="D39" s="148"/>
      <c r="E39" s="148"/>
      <c r="F39" s="148"/>
      <c r="G39" s="148"/>
      <c r="H39" s="148"/>
    </row>
    <row r="40" spans="1:8">
      <c r="B40" s="526"/>
      <c r="C40" s="148"/>
      <c r="D40" s="148"/>
      <c r="E40" s="148"/>
      <c r="F40" s="148"/>
      <c r="G40" s="148"/>
      <c r="H40" s="148"/>
    </row>
    <row r="41" spans="1:8">
      <c r="B41" s="526"/>
      <c r="C41" s="148"/>
      <c r="D41" s="148"/>
      <c r="E41" s="148"/>
      <c r="F41" s="148"/>
      <c r="G41" s="148"/>
      <c r="H41" s="148"/>
    </row>
    <row r="42" spans="1:8">
      <c r="B42" s="526"/>
      <c r="C42" s="148"/>
      <c r="D42" s="148"/>
      <c r="E42" s="148"/>
      <c r="F42" s="148"/>
      <c r="G42" s="148"/>
      <c r="H42" s="148"/>
    </row>
    <row r="43" spans="1:8">
      <c r="B43" s="526"/>
      <c r="C43" s="148"/>
      <c r="D43" s="148"/>
      <c r="E43" s="148"/>
      <c r="F43" s="148"/>
      <c r="G43" s="148"/>
      <c r="H43" s="148"/>
    </row>
    <row r="44" spans="1:8">
      <c r="B44" s="526"/>
      <c r="C44" s="148"/>
      <c r="D44" s="148"/>
      <c r="E44" s="148"/>
      <c r="F44" s="148"/>
      <c r="G44" s="148"/>
      <c r="H44" s="148"/>
    </row>
    <row r="47" spans="1:8">
      <c r="A47" s="61"/>
      <c r="C47" s="148"/>
      <c r="D47" s="148"/>
      <c r="E47" s="148"/>
      <c r="F47" s="148"/>
      <c r="G47" s="148"/>
    </row>
    <row r="48" spans="1:8">
      <c r="A48" s="61"/>
      <c r="C48" s="148"/>
      <c r="D48" s="148"/>
      <c r="E48" s="148"/>
      <c r="F48" s="148"/>
      <c r="G48" s="148"/>
    </row>
    <row r="49" spans="1:7">
      <c r="A49" s="61"/>
      <c r="C49" s="148"/>
      <c r="D49" s="148"/>
      <c r="E49" s="148"/>
      <c r="F49" s="148"/>
      <c r="G49" s="148"/>
    </row>
    <row r="50" spans="1:7">
      <c r="A50" s="61"/>
      <c r="C50" s="148"/>
      <c r="D50" s="148"/>
      <c r="E50" s="148"/>
      <c r="F50" s="148"/>
      <c r="G50" s="148"/>
    </row>
    <row r="51" spans="1:7">
      <c r="A51" s="61"/>
      <c r="C51" s="148"/>
      <c r="D51" s="148"/>
      <c r="E51" s="148"/>
      <c r="F51" s="148"/>
      <c r="G51" s="148"/>
    </row>
    <row r="52" spans="1:7">
      <c r="A52" s="61"/>
      <c r="C52" s="148"/>
      <c r="D52" s="148"/>
      <c r="E52" s="148"/>
      <c r="F52" s="148"/>
      <c r="G52" s="148"/>
    </row>
    <row r="53" spans="1:7">
      <c r="A53" s="61"/>
      <c r="C53" s="148"/>
      <c r="D53" s="148"/>
      <c r="E53" s="148"/>
      <c r="F53" s="148"/>
      <c r="G53" s="148"/>
    </row>
    <row r="54" spans="1:7">
      <c r="A54" s="61"/>
      <c r="C54" s="148"/>
      <c r="D54" s="148"/>
      <c r="E54" s="148"/>
      <c r="F54" s="148"/>
      <c r="G54" s="148"/>
    </row>
    <row r="55" spans="1:7">
      <c r="A55" s="61"/>
      <c r="C55" s="148"/>
      <c r="D55" s="148"/>
      <c r="E55" s="148"/>
      <c r="F55" s="148"/>
      <c r="G55" s="148"/>
    </row>
    <row r="56" spans="1:7">
      <c r="A56" s="61"/>
      <c r="C56" s="148"/>
      <c r="D56" s="148"/>
      <c r="E56" s="148"/>
      <c r="F56" s="148"/>
      <c r="G56" s="148"/>
    </row>
    <row r="57" spans="1:7">
      <c r="A57" s="61"/>
      <c r="C57" s="148"/>
      <c r="D57" s="148"/>
      <c r="E57" s="148"/>
      <c r="F57" s="148"/>
      <c r="G57" s="148"/>
    </row>
    <row r="58" spans="1:7">
      <c r="A58" s="61"/>
      <c r="C58" s="148"/>
      <c r="D58" s="148"/>
      <c r="E58" s="148"/>
      <c r="F58" s="148"/>
      <c r="G58" s="148"/>
    </row>
    <row r="59" spans="1:7">
      <c r="A59" s="61"/>
      <c r="C59" s="148"/>
      <c r="D59" s="148"/>
      <c r="E59" s="148"/>
      <c r="F59" s="148"/>
      <c r="G59" s="148"/>
    </row>
    <row r="60" spans="1:7">
      <c r="A60" s="61"/>
      <c r="C60" s="148"/>
      <c r="D60" s="148"/>
      <c r="E60" s="148"/>
      <c r="F60" s="148"/>
      <c r="G60" s="148"/>
    </row>
    <row r="61" spans="1:7">
      <c r="A61" s="61"/>
      <c r="C61" s="148"/>
      <c r="D61" s="148"/>
      <c r="E61" s="148"/>
      <c r="F61" s="148"/>
      <c r="G61" s="148"/>
    </row>
    <row r="62" spans="1:7">
      <c r="A62" s="61"/>
      <c r="C62" s="148"/>
      <c r="D62" s="148"/>
      <c r="E62" s="148"/>
      <c r="F62" s="148"/>
      <c r="G62" s="148"/>
    </row>
    <row r="63" spans="1:7">
      <c r="A63" s="61"/>
      <c r="C63" s="148"/>
      <c r="D63" s="148"/>
      <c r="E63" s="148"/>
      <c r="F63" s="148"/>
      <c r="G63" s="148"/>
    </row>
    <row r="64" spans="1:7">
      <c r="A64" s="61"/>
      <c r="C64" s="148"/>
      <c r="D64" s="148"/>
      <c r="E64" s="148"/>
      <c r="F64" s="148"/>
      <c r="G64" s="148"/>
    </row>
    <row r="65" spans="1:7">
      <c r="A65" s="61"/>
      <c r="C65" s="148"/>
      <c r="D65" s="148"/>
      <c r="E65" s="148"/>
      <c r="F65" s="148"/>
      <c r="G65" s="148"/>
    </row>
    <row r="66" spans="1:7">
      <c r="A66" s="61"/>
      <c r="C66" s="148"/>
      <c r="D66" s="148"/>
      <c r="E66" s="148"/>
      <c r="F66" s="148"/>
      <c r="G66" s="148"/>
    </row>
    <row r="67" spans="1:7">
      <c r="A67" s="61"/>
      <c r="C67" s="148"/>
      <c r="D67" s="148"/>
      <c r="E67" s="148"/>
      <c r="F67" s="148"/>
      <c r="G67" s="148"/>
    </row>
    <row r="68" spans="1:7">
      <c r="A68" s="61"/>
      <c r="C68" s="148"/>
      <c r="D68" s="148"/>
      <c r="E68" s="148"/>
      <c r="F68" s="148"/>
      <c r="G68" s="148"/>
    </row>
    <row r="69" spans="1:7">
      <c r="A69" s="61"/>
      <c r="C69" s="148"/>
      <c r="D69" s="148"/>
      <c r="E69" s="148"/>
      <c r="F69" s="148"/>
      <c r="G69" s="148"/>
    </row>
    <row r="70" spans="1:7">
      <c r="A70" s="61"/>
      <c r="C70" s="148"/>
      <c r="D70" s="148"/>
      <c r="E70" s="148"/>
      <c r="F70" s="148"/>
      <c r="G70" s="148"/>
    </row>
    <row r="71" spans="1:7">
      <c r="A71" s="61"/>
      <c r="C71" s="148"/>
      <c r="D71" s="148"/>
      <c r="E71" s="148"/>
      <c r="F71" s="148"/>
      <c r="G71" s="148"/>
    </row>
    <row r="72" spans="1:7">
      <c r="A72" s="61"/>
      <c r="C72" s="148"/>
      <c r="D72" s="148"/>
      <c r="E72" s="148"/>
      <c r="F72" s="148"/>
      <c r="G72" s="148"/>
    </row>
    <row r="73" spans="1:7">
      <c r="A73" s="61"/>
      <c r="C73" s="148"/>
      <c r="D73" s="148"/>
      <c r="E73" s="148"/>
      <c r="F73" s="148"/>
      <c r="G73" s="148"/>
    </row>
    <row r="74" spans="1:7">
      <c r="A74" s="61"/>
      <c r="C74" s="148"/>
      <c r="D74" s="148"/>
      <c r="E74" s="148"/>
      <c r="F74" s="148"/>
      <c r="G74" s="148"/>
    </row>
    <row r="75" spans="1:7">
      <c r="A75" s="61"/>
      <c r="C75" s="148"/>
      <c r="D75" s="148"/>
      <c r="E75" s="148"/>
      <c r="F75" s="148"/>
      <c r="G75" s="148"/>
    </row>
    <row r="76" spans="1:7">
      <c r="A76" s="61"/>
      <c r="C76" s="148"/>
      <c r="D76" s="148"/>
      <c r="E76" s="148"/>
      <c r="F76" s="148"/>
      <c r="G76" s="148"/>
    </row>
    <row r="77" spans="1:7">
      <c r="A77" s="61"/>
      <c r="C77" s="148"/>
      <c r="D77" s="148"/>
      <c r="E77" s="148"/>
      <c r="F77" s="148"/>
      <c r="G77" s="148"/>
    </row>
    <row r="78" spans="1:7">
      <c r="A78" s="61"/>
      <c r="C78" s="148"/>
      <c r="D78" s="148"/>
      <c r="E78" s="148"/>
      <c r="F78" s="148"/>
      <c r="G78" s="148"/>
    </row>
    <row r="79" spans="1:7">
      <c r="A79" s="61"/>
      <c r="C79" s="148"/>
      <c r="D79" s="148"/>
      <c r="E79" s="148"/>
      <c r="F79" s="148"/>
      <c r="G79" s="148"/>
    </row>
    <row r="80" spans="1:7">
      <c r="A80" s="61"/>
      <c r="C80" s="148"/>
      <c r="D80" s="148"/>
      <c r="E80" s="148"/>
      <c r="F80" s="148"/>
      <c r="G80" s="148"/>
    </row>
    <row r="81" spans="1:7">
      <c r="A81" s="61"/>
      <c r="C81" s="148"/>
      <c r="D81" s="148"/>
      <c r="E81" s="148"/>
      <c r="F81" s="148"/>
      <c r="G81" s="148"/>
    </row>
    <row r="82" spans="1:7">
      <c r="A82" s="61"/>
      <c r="C82" s="148"/>
      <c r="D82" s="148"/>
      <c r="E82" s="148"/>
      <c r="F82" s="148"/>
      <c r="G82" s="148"/>
    </row>
    <row r="83" spans="1:7">
      <c r="A83" s="61"/>
      <c r="C83" s="148"/>
      <c r="D83" s="148"/>
      <c r="E83" s="148"/>
      <c r="F83" s="148"/>
      <c r="G83" s="148"/>
    </row>
    <row r="84" spans="1:7">
      <c r="A84" s="61"/>
      <c r="C84" s="148"/>
      <c r="D84" s="148"/>
      <c r="E84" s="148"/>
      <c r="F84" s="148"/>
      <c r="G84" s="148"/>
    </row>
    <row r="85" spans="1:7">
      <c r="A85" s="61"/>
      <c r="C85" s="148"/>
      <c r="D85" s="148"/>
      <c r="E85" s="148"/>
      <c r="F85" s="148"/>
      <c r="G85" s="148"/>
    </row>
    <row r="86" spans="1:7">
      <c r="A86" s="61"/>
      <c r="C86" s="148"/>
      <c r="D86" s="148"/>
      <c r="E86" s="148"/>
      <c r="F86" s="148"/>
      <c r="G86" s="148"/>
    </row>
    <row r="87" spans="1:7">
      <c r="A87" s="61"/>
      <c r="C87" s="148"/>
      <c r="D87" s="148"/>
      <c r="E87" s="148"/>
      <c r="F87" s="148"/>
      <c r="G87" s="148"/>
    </row>
    <row r="88" spans="1:7">
      <c r="A88" s="61"/>
      <c r="C88" s="148"/>
      <c r="D88" s="148"/>
      <c r="E88" s="148"/>
      <c r="F88" s="148"/>
      <c r="G88" s="148"/>
    </row>
    <row r="89" spans="1:7">
      <c r="A89" s="61"/>
      <c r="C89" s="148"/>
      <c r="D89" s="148"/>
      <c r="E89" s="148"/>
      <c r="F89" s="148"/>
      <c r="G89" s="148"/>
    </row>
    <row r="90" spans="1:7">
      <c r="A90" s="61"/>
      <c r="C90" s="148"/>
      <c r="D90" s="148"/>
      <c r="E90" s="148"/>
      <c r="F90" s="148"/>
      <c r="G90" s="148"/>
    </row>
    <row r="91" spans="1:7">
      <c r="A91" s="61"/>
      <c r="C91" s="148"/>
      <c r="D91" s="148"/>
      <c r="E91" s="148"/>
      <c r="F91" s="148"/>
      <c r="G91" s="148"/>
    </row>
    <row r="92" spans="1:7">
      <c r="A92" s="61"/>
      <c r="C92" s="148"/>
      <c r="D92" s="148"/>
      <c r="E92" s="148"/>
      <c r="F92" s="148"/>
      <c r="G92" s="148"/>
    </row>
    <row r="93" spans="1:7">
      <c r="C93" s="148"/>
      <c r="D93" s="148"/>
      <c r="E93" s="148"/>
      <c r="F93" s="148"/>
      <c r="G93" s="148"/>
    </row>
    <row r="94" spans="1:7">
      <c r="C94" s="148"/>
      <c r="D94" s="148"/>
      <c r="E94" s="148"/>
      <c r="F94" s="148"/>
      <c r="G94" s="148"/>
    </row>
    <row r="95" spans="1:7">
      <c r="C95" s="148"/>
      <c r="D95" s="148"/>
      <c r="E95" s="148"/>
      <c r="F95" s="148"/>
      <c r="G95" s="148"/>
    </row>
    <row r="96" spans="1: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48"/>
      <c r="D267" s="148"/>
      <c r="E267" s="148"/>
      <c r="F267" s="148"/>
      <c r="G267" s="148"/>
    </row>
    <row r="268" spans="3:7">
      <c r="C268" s="148"/>
      <c r="D268" s="148"/>
      <c r="E268" s="148"/>
      <c r="F268" s="148"/>
      <c r="G268" s="148"/>
    </row>
    <row r="269" spans="3:7">
      <c r="C269" s="148"/>
      <c r="D269" s="148"/>
      <c r="E269" s="148"/>
      <c r="F269" s="148"/>
      <c r="G269" s="148"/>
    </row>
    <row r="270" spans="3:7">
      <c r="C270" s="148"/>
      <c r="D270" s="148"/>
      <c r="E270" s="148"/>
      <c r="F270" s="148"/>
      <c r="G270" s="148"/>
    </row>
    <row r="271" spans="3:7">
      <c r="C271" s="148"/>
      <c r="D271" s="148"/>
      <c r="E271" s="148"/>
      <c r="F271" s="148"/>
      <c r="G271" s="148"/>
    </row>
    <row r="272" spans="3:7">
      <c r="C272" s="148"/>
      <c r="D272" s="148"/>
      <c r="E272" s="148"/>
      <c r="F272" s="148"/>
      <c r="G272" s="148"/>
    </row>
    <row r="273" spans="3:7">
      <c r="C273" s="148"/>
      <c r="D273" s="148"/>
      <c r="E273" s="148"/>
      <c r="F273" s="148"/>
      <c r="G273" s="148"/>
    </row>
    <row r="274" spans="3:7">
      <c r="C274" s="148"/>
      <c r="D274" s="148"/>
      <c r="E274" s="148"/>
      <c r="F274" s="148"/>
      <c r="G274" s="148"/>
    </row>
    <row r="275" spans="3:7">
      <c r="C275" s="148"/>
      <c r="D275" s="148"/>
      <c r="E275" s="148"/>
      <c r="F275" s="148"/>
      <c r="G275" s="148"/>
    </row>
    <row r="276" spans="3:7">
      <c r="C276" s="148"/>
      <c r="D276" s="148"/>
      <c r="E276" s="148"/>
      <c r="F276" s="148"/>
      <c r="G276" s="148"/>
    </row>
    <row r="277" spans="3:7">
      <c r="C277" s="148"/>
      <c r="D277" s="148"/>
      <c r="E277" s="148"/>
      <c r="F277" s="148"/>
      <c r="G277" s="148"/>
    </row>
    <row r="278" spans="3:7">
      <c r="C278" s="148"/>
      <c r="D278" s="148"/>
      <c r="E278" s="148"/>
      <c r="F278" s="148"/>
      <c r="G278" s="148"/>
    </row>
    <row r="279" spans="3:7">
      <c r="C279" s="148"/>
      <c r="D279" s="148"/>
      <c r="E279" s="148"/>
      <c r="F279" s="148"/>
      <c r="G279" s="148"/>
    </row>
    <row r="280" spans="3:7">
      <c r="C280" s="148"/>
      <c r="D280" s="148"/>
      <c r="E280" s="148"/>
      <c r="F280" s="148"/>
      <c r="G280" s="148"/>
    </row>
    <row r="281" spans="3:7">
      <c r="C281" s="148"/>
      <c r="D281" s="148"/>
      <c r="E281" s="148"/>
      <c r="F281" s="148"/>
      <c r="G281" s="148"/>
    </row>
    <row r="282" spans="3:7">
      <c r="C282" s="148"/>
      <c r="D282" s="148"/>
      <c r="E282" s="148"/>
      <c r="F282" s="148"/>
      <c r="G282" s="148"/>
    </row>
    <row r="283" spans="3:7">
      <c r="C283" s="148"/>
      <c r="D283" s="148"/>
      <c r="E283" s="148"/>
      <c r="F283" s="148"/>
      <c r="G283" s="148"/>
    </row>
    <row r="284" spans="3:7">
      <c r="C284" s="148"/>
      <c r="D284" s="148"/>
      <c r="E284" s="148"/>
      <c r="F284" s="148"/>
      <c r="G284" s="148"/>
    </row>
    <row r="285" spans="3:7">
      <c r="C285" s="148"/>
      <c r="D285" s="148"/>
      <c r="E285" s="148"/>
      <c r="F285" s="148"/>
      <c r="G285" s="148"/>
    </row>
    <row r="286" spans="3:7">
      <c r="C286" s="148"/>
      <c r="D286" s="148"/>
      <c r="E286" s="148"/>
      <c r="F286" s="148"/>
      <c r="G286" s="148"/>
    </row>
    <row r="287" spans="3:7">
      <c r="C287" s="148"/>
      <c r="D287" s="148"/>
      <c r="E287" s="148"/>
      <c r="F287" s="148"/>
      <c r="G287" s="148"/>
    </row>
    <row r="288" spans="3:7">
      <c r="C288" s="148"/>
      <c r="D288" s="148"/>
      <c r="E288" s="148"/>
      <c r="F288" s="148"/>
      <c r="G288" s="148"/>
    </row>
    <row r="289" spans="3:7">
      <c r="C289" s="148"/>
      <c r="D289" s="148"/>
      <c r="E289" s="148"/>
      <c r="F289" s="148"/>
      <c r="G289" s="148"/>
    </row>
    <row r="290" spans="3:7">
      <c r="C290" s="153"/>
      <c r="D290" s="153"/>
      <c r="E290" s="153"/>
      <c r="F290" s="153"/>
      <c r="G290" s="153"/>
    </row>
    <row r="291" spans="3:7">
      <c r="C291" s="153"/>
      <c r="D291" s="153"/>
      <c r="E291" s="153"/>
      <c r="F291" s="153"/>
      <c r="G291" s="153"/>
    </row>
    <row r="292" spans="3:7">
      <c r="C292" s="153"/>
      <c r="D292" s="153"/>
      <c r="E292" s="153"/>
      <c r="F292" s="153"/>
      <c r="G292" s="153"/>
    </row>
    <row r="293" spans="3:7">
      <c r="C293" s="153"/>
      <c r="D293" s="153"/>
      <c r="E293" s="153"/>
      <c r="F293" s="153"/>
      <c r="G293" s="153"/>
    </row>
    <row r="294" spans="3:7">
      <c r="C294" s="153"/>
      <c r="D294" s="153"/>
      <c r="E294" s="153"/>
      <c r="F294" s="153"/>
      <c r="G294" s="153"/>
    </row>
    <row r="295" spans="3:7">
      <c r="C295" s="153"/>
      <c r="D295" s="153"/>
      <c r="E295" s="153"/>
      <c r="F295" s="153"/>
      <c r="G295" s="153"/>
    </row>
    <row r="296" spans="3:7">
      <c r="C296" s="153"/>
      <c r="D296" s="153"/>
      <c r="E296" s="153"/>
      <c r="F296" s="153"/>
      <c r="G296" s="153"/>
    </row>
    <row r="297" spans="3:7">
      <c r="C297" s="153"/>
      <c r="D297" s="153"/>
      <c r="E297" s="153"/>
      <c r="F297" s="153"/>
      <c r="G297" s="153"/>
    </row>
    <row r="298" spans="3:7">
      <c r="C298" s="153"/>
      <c r="D298" s="153"/>
      <c r="E298" s="153"/>
      <c r="F298" s="153"/>
      <c r="G298" s="153"/>
    </row>
    <row r="299" spans="3:7">
      <c r="C299" s="153"/>
      <c r="D299" s="153"/>
      <c r="E299" s="153"/>
      <c r="F299" s="153"/>
      <c r="G299" s="153"/>
    </row>
    <row r="300" spans="3:7">
      <c r="C300" s="153"/>
      <c r="D300" s="153"/>
      <c r="E300" s="153"/>
      <c r="F300" s="153"/>
      <c r="G300" s="153"/>
    </row>
    <row r="301" spans="3:7">
      <c r="C301" s="153"/>
      <c r="D301" s="153"/>
      <c r="E301" s="153"/>
      <c r="F301" s="153"/>
      <c r="G301" s="153"/>
    </row>
    <row r="302" spans="3:7">
      <c r="C302" s="153"/>
      <c r="D302" s="153"/>
      <c r="E302" s="153"/>
      <c r="F302" s="153"/>
      <c r="G302" s="153"/>
    </row>
    <row r="303" spans="3:7">
      <c r="C303" s="153"/>
      <c r="D303" s="153"/>
      <c r="E303" s="153"/>
      <c r="F303" s="153"/>
      <c r="G303" s="153"/>
    </row>
    <row r="304" spans="3:7">
      <c r="C304" s="153"/>
      <c r="D304" s="153"/>
      <c r="E304" s="153"/>
      <c r="F304" s="153"/>
      <c r="G304" s="153"/>
    </row>
    <row r="305" spans="3:7">
      <c r="C305" s="153"/>
      <c r="D305" s="153"/>
      <c r="E305" s="153"/>
      <c r="F305" s="153"/>
      <c r="G305" s="153"/>
    </row>
    <row r="306" spans="3:7">
      <c r="C306" s="153"/>
      <c r="D306" s="153"/>
      <c r="E306" s="153"/>
      <c r="F306" s="153"/>
      <c r="G306" s="153"/>
    </row>
    <row r="307" spans="3:7">
      <c r="C307" s="153"/>
      <c r="D307" s="153"/>
      <c r="E307" s="153"/>
      <c r="F307" s="153"/>
      <c r="G307" s="153"/>
    </row>
    <row r="308" spans="3:7">
      <c r="C308" s="153"/>
      <c r="D308" s="153"/>
      <c r="E308" s="153"/>
      <c r="F308" s="153"/>
      <c r="G308" s="153"/>
    </row>
    <row r="309" spans="3:7">
      <c r="C309" s="153"/>
      <c r="D309" s="153"/>
      <c r="E309" s="153"/>
      <c r="F309" s="153"/>
      <c r="G309" s="153"/>
    </row>
    <row r="310" spans="3:7">
      <c r="C310" s="153"/>
      <c r="D310" s="153"/>
      <c r="E310" s="153"/>
      <c r="F310" s="153"/>
      <c r="G310" s="153"/>
    </row>
    <row r="311" spans="3:7">
      <c r="C311" s="153"/>
      <c r="D311" s="153"/>
      <c r="E311" s="153"/>
      <c r="F311" s="153"/>
      <c r="G311" s="153"/>
    </row>
    <row r="312" spans="3:7">
      <c r="C312" s="153"/>
      <c r="D312" s="153"/>
      <c r="E312" s="153"/>
      <c r="F312" s="153"/>
      <c r="G312" s="153"/>
    </row>
    <row r="313" spans="3:7">
      <c r="C313" s="153"/>
      <c r="D313" s="153"/>
      <c r="E313" s="153"/>
      <c r="F313" s="153"/>
      <c r="G313" s="153"/>
    </row>
    <row r="314" spans="3:7">
      <c r="C314" s="153"/>
      <c r="D314" s="153"/>
      <c r="E314" s="153"/>
      <c r="F314" s="153"/>
      <c r="G314" s="153"/>
    </row>
    <row r="315" spans="3:7">
      <c r="C315" s="153"/>
      <c r="D315" s="153"/>
      <c r="E315" s="153"/>
      <c r="F315" s="153"/>
      <c r="G315" s="153"/>
    </row>
    <row r="316" spans="3:7">
      <c r="C316" s="153"/>
      <c r="D316" s="153"/>
      <c r="E316" s="153"/>
      <c r="F316" s="153"/>
      <c r="G316" s="153"/>
    </row>
    <row r="317" spans="3:7">
      <c r="C317" s="153"/>
      <c r="D317" s="153"/>
      <c r="E317" s="153"/>
      <c r="F317" s="153"/>
      <c r="G317" s="153"/>
    </row>
    <row r="318" spans="3:7">
      <c r="C318" s="153"/>
      <c r="D318" s="153"/>
      <c r="E318" s="153"/>
      <c r="F318" s="153"/>
      <c r="G318" s="153"/>
    </row>
    <row r="319" spans="3:7">
      <c r="C319" s="153"/>
      <c r="D319" s="153"/>
      <c r="E319" s="153"/>
      <c r="F319" s="153"/>
      <c r="G319" s="153"/>
    </row>
    <row r="320" spans="3:7">
      <c r="C320" s="153"/>
      <c r="D320" s="153"/>
      <c r="E320" s="153"/>
      <c r="F320" s="153"/>
      <c r="G320" s="153"/>
    </row>
    <row r="321" spans="3:7">
      <c r="C321" s="153"/>
      <c r="D321" s="153"/>
      <c r="E321" s="153"/>
      <c r="F321" s="153"/>
      <c r="G321" s="153"/>
    </row>
    <row r="322" spans="3:7">
      <c r="C322" s="153"/>
      <c r="D322" s="153"/>
      <c r="E322" s="153"/>
      <c r="F322" s="153"/>
      <c r="G322" s="153"/>
    </row>
    <row r="323" spans="3:7">
      <c r="C323" s="153"/>
      <c r="D323" s="153"/>
      <c r="E323" s="153"/>
      <c r="F323" s="153"/>
      <c r="G323" s="153"/>
    </row>
    <row r="324" spans="3:7">
      <c r="C324" s="153"/>
      <c r="D324" s="153"/>
      <c r="E324" s="153"/>
      <c r="F324" s="153"/>
      <c r="G324" s="153"/>
    </row>
    <row r="325" spans="3:7">
      <c r="C325" s="153"/>
      <c r="D325" s="153"/>
      <c r="E325" s="153"/>
      <c r="F325" s="153"/>
      <c r="G325" s="153"/>
    </row>
    <row r="326" spans="3:7">
      <c r="C326" s="153"/>
      <c r="D326" s="153"/>
      <c r="E326" s="153"/>
      <c r="F326" s="153"/>
      <c r="G326" s="153"/>
    </row>
    <row r="327" spans="3:7">
      <c r="C327" s="153"/>
      <c r="D327" s="153"/>
      <c r="E327" s="153"/>
      <c r="F327" s="153"/>
      <c r="G327" s="153"/>
    </row>
    <row r="328" spans="3:7">
      <c r="C328" s="153"/>
      <c r="D328" s="153"/>
      <c r="E328" s="153"/>
      <c r="F328" s="153"/>
      <c r="G328" s="153"/>
    </row>
    <row r="329" spans="3:7">
      <c r="C329" s="153"/>
      <c r="D329" s="153"/>
      <c r="E329" s="153"/>
      <c r="F329" s="153"/>
      <c r="G329" s="153"/>
    </row>
    <row r="330" spans="3:7">
      <c r="C330" s="153"/>
      <c r="D330" s="153"/>
      <c r="E330" s="153"/>
      <c r="F330" s="153"/>
      <c r="G330" s="153"/>
    </row>
    <row r="331" spans="3:7">
      <c r="C331" s="153"/>
      <c r="D331" s="153"/>
      <c r="E331" s="153"/>
      <c r="F331" s="153"/>
      <c r="G331" s="153"/>
    </row>
    <row r="332" spans="3:7">
      <c r="C332" s="153"/>
      <c r="D332" s="153"/>
      <c r="E332" s="153"/>
      <c r="F332" s="153"/>
      <c r="G332" s="153"/>
    </row>
    <row r="333" spans="3:7">
      <c r="C333" s="153"/>
      <c r="D333" s="153"/>
      <c r="E333" s="153"/>
      <c r="F333" s="153"/>
      <c r="G333" s="153"/>
    </row>
    <row r="334" spans="3:7">
      <c r="C334" s="153"/>
      <c r="D334" s="153"/>
      <c r="E334" s="153"/>
      <c r="F334" s="153"/>
      <c r="G334" s="153"/>
    </row>
    <row r="335" spans="3:7">
      <c r="C335" s="153"/>
      <c r="D335" s="153"/>
      <c r="E335" s="153"/>
      <c r="F335" s="153"/>
      <c r="G335" s="153"/>
    </row>
    <row r="336" spans="3:7">
      <c r="C336" s="153"/>
      <c r="D336" s="153"/>
      <c r="E336" s="153"/>
      <c r="F336" s="153"/>
      <c r="G336" s="153"/>
    </row>
    <row r="337" spans="3:7">
      <c r="C337" s="153"/>
      <c r="D337" s="153"/>
      <c r="E337" s="153"/>
      <c r="F337" s="153"/>
      <c r="G337" s="153"/>
    </row>
    <row r="338" spans="3:7">
      <c r="C338" s="153"/>
      <c r="D338" s="153"/>
      <c r="E338" s="153"/>
      <c r="F338" s="153"/>
      <c r="G338" s="153"/>
    </row>
    <row r="339" spans="3:7">
      <c r="C339" s="153"/>
      <c r="D339" s="153"/>
      <c r="E339" s="153"/>
      <c r="F339" s="153"/>
      <c r="G339" s="153"/>
    </row>
    <row r="340" spans="3:7">
      <c r="C340" s="153"/>
      <c r="D340" s="153"/>
      <c r="E340" s="153"/>
      <c r="F340" s="153"/>
      <c r="G340" s="153"/>
    </row>
    <row r="341" spans="3:7">
      <c r="C341" s="153"/>
      <c r="D341" s="153"/>
      <c r="E341" s="153"/>
      <c r="F341" s="153"/>
      <c r="G341" s="153"/>
    </row>
    <row r="342" spans="3:7">
      <c r="C342" s="153"/>
      <c r="D342" s="153"/>
      <c r="E342" s="153"/>
      <c r="F342" s="153"/>
      <c r="G342" s="153"/>
    </row>
    <row r="343" spans="3:7">
      <c r="C343" s="153"/>
      <c r="D343" s="153"/>
      <c r="E343" s="153"/>
      <c r="F343" s="153"/>
      <c r="G343" s="153"/>
    </row>
    <row r="344" spans="3:7">
      <c r="C344" s="153"/>
      <c r="D344" s="153"/>
      <c r="E344" s="153"/>
      <c r="F344" s="153"/>
      <c r="G344" s="153"/>
    </row>
    <row r="345" spans="3:7">
      <c r="C345" s="153"/>
      <c r="D345" s="153"/>
      <c r="E345" s="153"/>
      <c r="F345" s="153"/>
      <c r="G345" s="153"/>
    </row>
    <row r="346" spans="3:7">
      <c r="C346" s="153"/>
      <c r="D346" s="153"/>
      <c r="E346" s="153"/>
      <c r="F346" s="153"/>
      <c r="G346" s="153"/>
    </row>
    <row r="347" spans="3:7">
      <c r="C347" s="153"/>
      <c r="D347" s="153"/>
      <c r="E347" s="153"/>
      <c r="F347" s="153"/>
      <c r="G347" s="153"/>
    </row>
    <row r="348" spans="3:7">
      <c r="C348" s="153"/>
      <c r="D348" s="153"/>
      <c r="E348" s="153"/>
      <c r="F348" s="153"/>
      <c r="G348" s="153"/>
    </row>
    <row r="349" spans="3:7">
      <c r="C349" s="153"/>
      <c r="D349" s="153"/>
      <c r="E349" s="153"/>
      <c r="F349" s="153"/>
      <c r="G349" s="153"/>
    </row>
    <row r="350" spans="3:7">
      <c r="C350" s="153"/>
      <c r="D350" s="153"/>
      <c r="E350" s="153"/>
      <c r="F350" s="153"/>
      <c r="G350" s="153"/>
    </row>
    <row r="351" spans="3:7">
      <c r="C351" s="153"/>
      <c r="D351" s="153"/>
      <c r="E351" s="153"/>
      <c r="F351" s="153"/>
      <c r="G351" s="153"/>
    </row>
    <row r="352" spans="3:7">
      <c r="C352" s="153"/>
      <c r="D352" s="153"/>
      <c r="E352" s="153"/>
      <c r="F352" s="153"/>
      <c r="G352" s="153"/>
    </row>
    <row r="353" spans="3:7">
      <c r="C353" s="153"/>
      <c r="D353" s="153"/>
      <c r="E353" s="153"/>
      <c r="F353" s="153"/>
      <c r="G353" s="153"/>
    </row>
    <row r="354" spans="3:7">
      <c r="C354" s="153"/>
      <c r="D354" s="153"/>
      <c r="E354" s="153"/>
      <c r="F354" s="153"/>
      <c r="G354" s="153"/>
    </row>
    <row r="355" spans="3:7">
      <c r="C355" s="153"/>
      <c r="D355" s="153"/>
      <c r="E355" s="153"/>
      <c r="F355" s="153"/>
      <c r="G355" s="153"/>
    </row>
    <row r="356" spans="3:7">
      <c r="C356" s="153"/>
      <c r="D356" s="153"/>
      <c r="E356" s="153"/>
      <c r="F356" s="153"/>
      <c r="G356" s="153"/>
    </row>
    <row r="357" spans="3:7">
      <c r="C357" s="153"/>
      <c r="D357" s="153"/>
      <c r="E357" s="153"/>
      <c r="F357" s="153"/>
      <c r="G357" s="153"/>
    </row>
    <row r="358" spans="3:7">
      <c r="C358" s="153"/>
      <c r="D358" s="153"/>
      <c r="E358" s="153"/>
      <c r="F358" s="153"/>
      <c r="G358" s="153"/>
    </row>
    <row r="359" spans="3:7">
      <c r="C359" s="153"/>
      <c r="D359" s="153"/>
      <c r="E359" s="153"/>
      <c r="F359" s="153"/>
      <c r="G359" s="153"/>
    </row>
    <row r="360" spans="3:7">
      <c r="C360" s="153"/>
      <c r="D360" s="153"/>
      <c r="E360" s="153"/>
      <c r="F360" s="153"/>
      <c r="G360" s="153"/>
    </row>
    <row r="361" spans="3:7">
      <c r="C361" s="153"/>
      <c r="D361" s="153"/>
      <c r="E361" s="153"/>
      <c r="F361" s="153"/>
      <c r="G361" s="153"/>
    </row>
    <row r="362" spans="3:7">
      <c r="C362" s="153"/>
      <c r="D362" s="153"/>
      <c r="E362" s="153"/>
      <c r="F362" s="153"/>
      <c r="G362" s="153"/>
    </row>
    <row r="363" spans="3:7">
      <c r="C363" s="153"/>
      <c r="D363" s="153"/>
      <c r="E363" s="153"/>
      <c r="F363" s="153"/>
      <c r="G363" s="153"/>
    </row>
    <row r="364" spans="3:7">
      <c r="C364" s="153"/>
      <c r="D364" s="153"/>
      <c r="E364" s="153"/>
      <c r="F364" s="153"/>
      <c r="G364" s="153"/>
    </row>
    <row r="365" spans="3:7">
      <c r="C365" s="153"/>
      <c r="D365" s="153"/>
      <c r="E365" s="153"/>
      <c r="F365" s="153"/>
      <c r="G365" s="153"/>
    </row>
    <row r="366" spans="3:7">
      <c r="C366" s="153"/>
      <c r="D366" s="153"/>
      <c r="E366" s="153"/>
      <c r="F366" s="153"/>
      <c r="G366" s="153"/>
    </row>
    <row r="367" spans="3:7">
      <c r="C367" s="153"/>
      <c r="D367" s="153"/>
      <c r="E367" s="153"/>
      <c r="F367" s="153"/>
      <c r="G367" s="153"/>
    </row>
    <row r="368" spans="3:7">
      <c r="C368" s="153"/>
      <c r="D368" s="153"/>
      <c r="E368" s="153"/>
      <c r="F368" s="153"/>
      <c r="G368" s="153"/>
    </row>
    <row r="369" spans="3:7">
      <c r="C369" s="153"/>
      <c r="D369" s="153"/>
      <c r="E369" s="153"/>
      <c r="F369" s="153"/>
      <c r="G369" s="153"/>
    </row>
    <row r="370" spans="3:7">
      <c r="C370" s="153"/>
      <c r="D370" s="153"/>
      <c r="E370" s="153"/>
      <c r="F370" s="153"/>
      <c r="G370" s="153"/>
    </row>
    <row r="371" spans="3:7">
      <c r="C371" s="153"/>
      <c r="D371" s="153"/>
      <c r="E371" s="153"/>
      <c r="F371" s="153"/>
      <c r="G371" s="153"/>
    </row>
    <row r="372" spans="3:7">
      <c r="C372" s="153"/>
      <c r="D372" s="153"/>
      <c r="E372" s="153"/>
      <c r="F372" s="153"/>
      <c r="G372" s="153"/>
    </row>
    <row r="373" spans="3:7">
      <c r="C373" s="153"/>
      <c r="D373" s="153"/>
      <c r="E373" s="153"/>
      <c r="F373" s="153"/>
      <c r="G373" s="153"/>
    </row>
    <row r="374" spans="3:7">
      <c r="C374" s="153"/>
      <c r="D374" s="153"/>
      <c r="E374" s="153"/>
      <c r="F374" s="153"/>
      <c r="G374" s="153"/>
    </row>
    <row r="375" spans="3:7">
      <c r="C375" s="153"/>
      <c r="D375" s="153"/>
      <c r="E375" s="153"/>
      <c r="F375" s="153"/>
      <c r="G375" s="153"/>
    </row>
    <row r="376" spans="3:7">
      <c r="C376" s="153"/>
      <c r="D376" s="153"/>
      <c r="E376" s="153"/>
      <c r="F376" s="153"/>
      <c r="G376" s="153"/>
    </row>
    <row r="377" spans="3:7">
      <c r="C377" s="153"/>
      <c r="D377" s="153"/>
      <c r="E377" s="153"/>
      <c r="F377" s="153"/>
      <c r="G377" s="153"/>
    </row>
    <row r="378" spans="3:7">
      <c r="C378" s="153"/>
      <c r="D378" s="153"/>
      <c r="E378" s="153"/>
      <c r="F378" s="153"/>
      <c r="G378" s="153"/>
    </row>
    <row r="379" spans="3:7">
      <c r="C379" s="153"/>
      <c r="D379" s="153"/>
      <c r="E379" s="153"/>
      <c r="F379" s="153"/>
      <c r="G379" s="153"/>
    </row>
    <row r="380" spans="3:7">
      <c r="C380" s="153"/>
      <c r="D380" s="153"/>
      <c r="E380" s="153"/>
      <c r="F380" s="153"/>
      <c r="G380" s="153"/>
    </row>
    <row r="381" spans="3:7">
      <c r="C381" s="153"/>
      <c r="D381" s="153"/>
      <c r="E381" s="153"/>
      <c r="F381" s="153"/>
      <c r="G381" s="153"/>
    </row>
    <row r="382" spans="3:7">
      <c r="C382" s="153"/>
      <c r="D382" s="153"/>
      <c r="E382" s="153"/>
      <c r="F382" s="153"/>
      <c r="G382" s="153"/>
    </row>
    <row r="383" spans="3:7">
      <c r="C383" s="153"/>
      <c r="D383" s="153"/>
      <c r="E383" s="153"/>
      <c r="F383" s="153"/>
      <c r="G383" s="153"/>
    </row>
    <row r="384" spans="3:7">
      <c r="C384" s="153"/>
      <c r="D384" s="153"/>
      <c r="E384" s="153"/>
      <c r="F384" s="153"/>
      <c r="G384" s="153"/>
    </row>
    <row r="385" spans="3:7">
      <c r="C385" s="153"/>
      <c r="D385" s="153"/>
      <c r="E385" s="153"/>
      <c r="F385" s="153"/>
      <c r="G385" s="153"/>
    </row>
    <row r="386" spans="3:7">
      <c r="C386" s="153"/>
      <c r="D386" s="153"/>
      <c r="E386" s="153"/>
      <c r="F386" s="153"/>
      <c r="G386" s="153"/>
    </row>
    <row r="387" spans="3:7">
      <c r="C387" s="153"/>
      <c r="D387" s="153"/>
      <c r="E387" s="153"/>
      <c r="F387" s="153"/>
      <c r="G387" s="153"/>
    </row>
    <row r="388" spans="3:7">
      <c r="C388" s="153"/>
      <c r="D388" s="153"/>
      <c r="E388" s="153"/>
      <c r="F388" s="153"/>
      <c r="G388" s="153"/>
    </row>
    <row r="389" spans="3:7">
      <c r="C389" s="153"/>
      <c r="D389" s="153"/>
      <c r="E389" s="153"/>
      <c r="F389" s="153"/>
      <c r="G389" s="153"/>
    </row>
    <row r="390" spans="3:7">
      <c r="C390" s="153"/>
      <c r="D390" s="153"/>
      <c r="E390" s="153"/>
      <c r="F390" s="153"/>
      <c r="G390" s="153"/>
    </row>
    <row r="391" spans="3:7">
      <c r="C391" s="153"/>
      <c r="D391" s="153"/>
      <c r="E391" s="153"/>
      <c r="F391" s="153"/>
      <c r="G391" s="153"/>
    </row>
    <row r="392" spans="3:7">
      <c r="C392" s="153"/>
      <c r="D392" s="153"/>
      <c r="E392" s="153"/>
      <c r="F392" s="153"/>
      <c r="G392" s="153"/>
    </row>
    <row r="393" spans="3:7">
      <c r="C393" s="153"/>
      <c r="D393" s="153"/>
      <c r="E393" s="153"/>
      <c r="F393" s="153"/>
      <c r="G393" s="153"/>
    </row>
    <row r="394" spans="3:7">
      <c r="C394" s="153"/>
      <c r="D394" s="153"/>
      <c r="E394" s="153"/>
      <c r="F394" s="153"/>
      <c r="G394" s="153"/>
    </row>
    <row r="395" spans="3:7">
      <c r="C395" s="153"/>
      <c r="D395" s="153"/>
      <c r="E395" s="153"/>
      <c r="F395" s="153"/>
      <c r="G395" s="153"/>
    </row>
    <row r="396" spans="3:7">
      <c r="C396" s="153"/>
      <c r="D396" s="153"/>
      <c r="E396" s="153"/>
      <c r="F396" s="153"/>
      <c r="G396" s="153"/>
    </row>
    <row r="397" spans="3:7">
      <c r="C397" s="153"/>
      <c r="D397" s="153"/>
      <c r="E397" s="153"/>
      <c r="F397" s="153"/>
      <c r="G397" s="153"/>
    </row>
    <row r="398" spans="3:7">
      <c r="C398" s="153"/>
      <c r="D398" s="153"/>
      <c r="E398" s="153"/>
      <c r="F398" s="153"/>
      <c r="G398" s="153"/>
    </row>
    <row r="399" spans="3:7">
      <c r="C399" s="153"/>
      <c r="D399" s="153"/>
      <c r="E399" s="153"/>
      <c r="F399" s="153"/>
      <c r="G399" s="153"/>
    </row>
    <row r="400" spans="3:7">
      <c r="C400" s="153"/>
      <c r="D400" s="153"/>
      <c r="E400" s="153"/>
      <c r="F400" s="153"/>
      <c r="G400" s="153"/>
    </row>
    <row r="401" spans="3:7">
      <c r="C401" s="153"/>
      <c r="D401" s="153"/>
      <c r="E401" s="153"/>
      <c r="F401" s="153"/>
      <c r="G401" s="153"/>
    </row>
    <row r="402" spans="3:7">
      <c r="C402" s="153"/>
      <c r="D402" s="153"/>
      <c r="E402" s="153"/>
      <c r="F402" s="153"/>
      <c r="G402" s="153"/>
    </row>
    <row r="403" spans="3:7">
      <c r="C403" s="153"/>
      <c r="D403" s="153"/>
      <c r="E403" s="153"/>
      <c r="F403" s="153"/>
      <c r="G403" s="153"/>
    </row>
    <row r="404" spans="3:7">
      <c r="C404" s="153"/>
      <c r="D404" s="153"/>
      <c r="E404" s="153"/>
      <c r="F404" s="153"/>
      <c r="G404" s="153"/>
    </row>
    <row r="405" spans="3:7">
      <c r="C405" s="153"/>
      <c r="D405" s="153"/>
      <c r="E405" s="153"/>
      <c r="F405" s="153"/>
      <c r="G405" s="153"/>
    </row>
    <row r="406" spans="3:7">
      <c r="C406" s="153"/>
      <c r="D406" s="153"/>
      <c r="E406" s="153"/>
      <c r="F406" s="153"/>
      <c r="G406" s="153"/>
    </row>
    <row r="407" spans="3:7">
      <c r="C407" s="153"/>
      <c r="D407" s="153"/>
      <c r="E407" s="153"/>
      <c r="F407" s="153"/>
      <c r="G407" s="153"/>
    </row>
    <row r="408" spans="3:7">
      <c r="C408" s="153"/>
      <c r="D408" s="153"/>
      <c r="E408" s="153"/>
      <c r="F408" s="153"/>
      <c r="G408" s="153"/>
    </row>
    <row r="409" spans="3:7">
      <c r="C409" s="153"/>
      <c r="D409" s="153"/>
      <c r="E409" s="153"/>
      <c r="F409" s="153"/>
      <c r="G409" s="153"/>
    </row>
    <row r="410" spans="3:7">
      <c r="C410" s="153"/>
      <c r="D410" s="153"/>
      <c r="E410" s="153"/>
      <c r="F410" s="153"/>
      <c r="G410" s="153"/>
    </row>
    <row r="411" spans="3:7">
      <c r="C411" s="153"/>
      <c r="D411" s="153"/>
      <c r="E411" s="153"/>
      <c r="F411" s="153"/>
      <c r="G411" s="153"/>
    </row>
    <row r="412" spans="3:7">
      <c r="C412" s="153"/>
      <c r="D412" s="153"/>
      <c r="E412" s="153"/>
      <c r="F412" s="153"/>
      <c r="G412" s="153"/>
    </row>
    <row r="413" spans="3:7">
      <c r="C413" s="153"/>
      <c r="D413" s="153"/>
      <c r="E413" s="153"/>
      <c r="F413" s="153"/>
      <c r="G413" s="153"/>
    </row>
    <row r="414" spans="3:7">
      <c r="C414" s="153"/>
      <c r="D414" s="153"/>
      <c r="E414" s="153"/>
      <c r="F414" s="153"/>
      <c r="G414" s="153"/>
    </row>
    <row r="415" spans="3:7">
      <c r="C415" s="153"/>
      <c r="D415" s="153"/>
      <c r="E415" s="153"/>
      <c r="F415" s="153"/>
      <c r="G415" s="153"/>
    </row>
    <row r="416" spans="3:7">
      <c r="C416" s="153"/>
      <c r="D416" s="153"/>
      <c r="E416" s="153"/>
      <c r="F416" s="153"/>
      <c r="G416" s="153"/>
    </row>
    <row r="417" spans="3:7">
      <c r="C417" s="153"/>
      <c r="D417" s="153"/>
      <c r="E417" s="153"/>
      <c r="F417" s="153"/>
      <c r="G417" s="153"/>
    </row>
    <row r="418" spans="3:7">
      <c r="C418" s="153"/>
      <c r="D418" s="153"/>
      <c r="E418" s="153"/>
      <c r="F418" s="153"/>
      <c r="G418" s="153"/>
    </row>
    <row r="419" spans="3:7">
      <c r="C419" s="153"/>
      <c r="D419" s="153"/>
      <c r="E419" s="153"/>
      <c r="F419" s="153"/>
      <c r="G419" s="153"/>
    </row>
    <row r="420" spans="3:7">
      <c r="C420" s="153"/>
      <c r="D420" s="153"/>
      <c r="E420" s="153"/>
      <c r="F420" s="153"/>
      <c r="G420" s="153"/>
    </row>
    <row r="421" spans="3:7">
      <c r="C421" s="153"/>
      <c r="D421" s="153"/>
      <c r="E421" s="153"/>
      <c r="F421" s="153"/>
      <c r="G421" s="153"/>
    </row>
    <row r="422" spans="3:7">
      <c r="C422" s="153"/>
      <c r="D422" s="153"/>
      <c r="E422" s="153"/>
      <c r="F422" s="153"/>
      <c r="G422" s="153"/>
    </row>
    <row r="423" spans="3:7">
      <c r="C423" s="153"/>
      <c r="D423" s="153"/>
      <c r="E423" s="153"/>
      <c r="F423" s="153"/>
      <c r="G423" s="153"/>
    </row>
    <row r="424" spans="3:7">
      <c r="C424" s="153"/>
      <c r="D424" s="153"/>
      <c r="E424" s="153"/>
      <c r="F424" s="153"/>
      <c r="G424" s="153"/>
    </row>
    <row r="425" spans="3:7">
      <c r="C425" s="153"/>
      <c r="D425" s="153"/>
      <c r="E425" s="153"/>
      <c r="F425" s="153"/>
      <c r="G425" s="153"/>
    </row>
    <row r="426" spans="3:7">
      <c r="C426" s="153"/>
      <c r="D426" s="153"/>
      <c r="E426" s="153"/>
      <c r="F426" s="153"/>
      <c r="G426" s="153"/>
    </row>
    <row r="427" spans="3:7">
      <c r="C427" s="153"/>
      <c r="D427" s="153"/>
      <c r="E427" s="153"/>
      <c r="F427" s="153"/>
      <c r="G427" s="153"/>
    </row>
    <row r="428" spans="3:7">
      <c r="C428" s="153"/>
      <c r="D428" s="153"/>
      <c r="E428" s="153"/>
      <c r="F428" s="153"/>
      <c r="G428" s="153"/>
    </row>
    <row r="429" spans="3:7">
      <c r="C429" s="153"/>
      <c r="D429" s="153"/>
      <c r="E429" s="153"/>
      <c r="F429" s="153"/>
      <c r="G429" s="153"/>
    </row>
    <row r="430" spans="3:7">
      <c r="C430" s="153"/>
      <c r="D430" s="153"/>
      <c r="E430" s="153"/>
      <c r="F430" s="153"/>
      <c r="G430" s="153"/>
    </row>
    <row r="431" spans="3:7">
      <c r="C431" s="153"/>
      <c r="D431" s="153"/>
      <c r="E431" s="153"/>
      <c r="F431" s="153"/>
      <c r="G431" s="153"/>
    </row>
    <row r="432" spans="3:7">
      <c r="C432" s="153"/>
      <c r="D432" s="153"/>
      <c r="E432" s="153"/>
      <c r="F432" s="153"/>
      <c r="G432" s="153"/>
    </row>
    <row r="433" spans="3:7">
      <c r="C433" s="153"/>
      <c r="D433" s="153"/>
      <c r="E433" s="153"/>
      <c r="F433" s="153"/>
      <c r="G433" s="153"/>
    </row>
    <row r="434" spans="3:7">
      <c r="C434" s="153"/>
      <c r="D434" s="153"/>
      <c r="E434" s="153"/>
      <c r="F434" s="153"/>
      <c r="G434" s="153"/>
    </row>
    <row r="435" spans="3:7">
      <c r="C435" s="153"/>
      <c r="D435" s="153"/>
      <c r="E435" s="153"/>
      <c r="F435" s="153"/>
      <c r="G435" s="153"/>
    </row>
    <row r="436" spans="3:7">
      <c r="C436" s="153"/>
      <c r="D436" s="153"/>
      <c r="E436" s="153"/>
      <c r="F436" s="153"/>
      <c r="G436" s="153"/>
    </row>
    <row r="437" spans="3:7">
      <c r="C437" s="153"/>
      <c r="D437" s="153"/>
      <c r="E437" s="153"/>
      <c r="F437" s="153"/>
      <c r="G437" s="153"/>
    </row>
    <row r="438" spans="3:7">
      <c r="C438" s="153"/>
      <c r="D438" s="153"/>
      <c r="E438" s="153"/>
      <c r="F438" s="153"/>
      <c r="G438" s="153"/>
    </row>
    <row r="439" spans="3:7">
      <c r="C439" s="153"/>
      <c r="D439" s="153"/>
      <c r="E439" s="153"/>
      <c r="F439" s="153"/>
      <c r="G439" s="153"/>
    </row>
    <row r="440" spans="3:7">
      <c r="C440" s="153"/>
      <c r="D440" s="153"/>
      <c r="E440" s="153"/>
      <c r="F440" s="153"/>
      <c r="G440" s="153"/>
    </row>
    <row r="441" spans="3:7">
      <c r="C441" s="153"/>
      <c r="D441" s="153"/>
      <c r="E441" s="153"/>
      <c r="F441" s="153"/>
      <c r="G441" s="153"/>
    </row>
    <row r="442" spans="3:7">
      <c r="C442" s="153"/>
      <c r="D442" s="153"/>
      <c r="E442" s="153"/>
      <c r="F442" s="153"/>
      <c r="G442" s="153"/>
    </row>
    <row r="443" spans="3:7">
      <c r="C443" s="153"/>
      <c r="D443" s="153"/>
      <c r="E443" s="153"/>
      <c r="F443" s="153"/>
      <c r="G443" s="153"/>
    </row>
    <row r="444" spans="3:7">
      <c r="C444" s="153"/>
      <c r="D444" s="153"/>
      <c r="E444" s="153"/>
      <c r="F444" s="153"/>
      <c r="G444" s="153"/>
    </row>
    <row r="445" spans="3:7">
      <c r="C445" s="153"/>
      <c r="D445" s="153"/>
      <c r="E445" s="153"/>
      <c r="F445" s="153"/>
      <c r="G445" s="153"/>
    </row>
    <row r="446" spans="3:7">
      <c r="C446" s="153"/>
      <c r="D446" s="153"/>
      <c r="E446" s="153"/>
      <c r="F446" s="153"/>
      <c r="G446" s="153"/>
    </row>
    <row r="447" spans="3:7">
      <c r="C447" s="153"/>
      <c r="D447" s="153"/>
      <c r="E447" s="153"/>
      <c r="F447" s="153"/>
      <c r="G447" s="153"/>
    </row>
    <row r="448" spans="3:7">
      <c r="C448" s="153"/>
      <c r="D448" s="153"/>
      <c r="E448" s="153"/>
      <c r="F448" s="153"/>
      <c r="G448" s="153"/>
    </row>
    <row r="449" spans="3:7">
      <c r="C449" s="153"/>
      <c r="D449" s="153"/>
      <c r="E449" s="153"/>
      <c r="F449" s="153"/>
      <c r="G449" s="153"/>
    </row>
    <row r="450" spans="3:7">
      <c r="C450" s="153"/>
      <c r="D450" s="153"/>
      <c r="E450" s="153"/>
      <c r="F450" s="153"/>
      <c r="G450" s="153"/>
    </row>
    <row r="451" spans="3:7">
      <c r="C451" s="153"/>
      <c r="D451" s="153"/>
      <c r="E451" s="153"/>
      <c r="F451" s="153"/>
      <c r="G451" s="153"/>
    </row>
    <row r="452" spans="3:7">
      <c r="C452" s="153"/>
      <c r="D452" s="153"/>
      <c r="E452" s="153"/>
      <c r="F452" s="153"/>
      <c r="G452" s="153"/>
    </row>
    <row r="453" spans="3:7">
      <c r="C453" s="153"/>
      <c r="D453" s="153"/>
      <c r="E453" s="153"/>
      <c r="F453" s="153"/>
      <c r="G453" s="153"/>
    </row>
    <row r="454" spans="3:7">
      <c r="C454" s="153"/>
      <c r="D454" s="153"/>
      <c r="E454" s="153"/>
      <c r="F454" s="153"/>
      <c r="G454" s="153"/>
    </row>
    <row r="455" spans="3:7">
      <c r="C455" s="153"/>
      <c r="D455" s="153"/>
      <c r="E455" s="153"/>
      <c r="F455" s="153"/>
      <c r="G455" s="153"/>
    </row>
    <row r="456" spans="3:7">
      <c r="C456" s="153"/>
      <c r="D456" s="153"/>
      <c r="E456" s="153"/>
      <c r="F456" s="153"/>
      <c r="G456" s="153"/>
    </row>
    <row r="457" spans="3:7">
      <c r="C457" s="153"/>
      <c r="D457" s="153"/>
      <c r="E457" s="153"/>
      <c r="F457" s="153"/>
      <c r="G457" s="153"/>
    </row>
    <row r="458" spans="3:7">
      <c r="C458" s="153"/>
      <c r="D458" s="153"/>
      <c r="E458" s="153"/>
      <c r="F458" s="153"/>
      <c r="G458" s="153"/>
    </row>
    <row r="459" spans="3:7">
      <c r="C459" s="153"/>
      <c r="D459" s="153"/>
      <c r="E459" s="153"/>
      <c r="F459" s="153"/>
      <c r="G459" s="153"/>
    </row>
    <row r="460" spans="3:7">
      <c r="C460" s="153"/>
      <c r="D460" s="153"/>
      <c r="E460" s="153"/>
      <c r="F460" s="153"/>
      <c r="G460" s="153"/>
    </row>
    <row r="461" spans="3:7">
      <c r="C461" s="153"/>
      <c r="D461" s="153"/>
      <c r="E461" s="153"/>
      <c r="F461" s="153"/>
      <c r="G461" s="153"/>
    </row>
    <row r="462" spans="3:7">
      <c r="C462" s="153"/>
      <c r="D462" s="153"/>
      <c r="E462" s="153"/>
      <c r="F462" s="153"/>
      <c r="G462" s="153"/>
    </row>
    <row r="463" spans="3:7">
      <c r="C463" s="153"/>
      <c r="D463" s="153"/>
      <c r="E463" s="153"/>
      <c r="F463" s="153"/>
      <c r="G463" s="153"/>
    </row>
    <row r="464" spans="3:7">
      <c r="C464" s="153"/>
      <c r="D464" s="153"/>
      <c r="E464" s="153"/>
      <c r="F464" s="153"/>
      <c r="G464" s="153"/>
    </row>
    <row r="465" spans="3:7">
      <c r="C465" s="153"/>
      <c r="D465" s="153"/>
      <c r="E465" s="153"/>
      <c r="F465" s="153"/>
      <c r="G465" s="153"/>
    </row>
    <row r="466" spans="3:7">
      <c r="C466" s="153"/>
      <c r="D466" s="153"/>
      <c r="E466" s="153"/>
      <c r="F466" s="153"/>
      <c r="G466" s="153"/>
    </row>
    <row r="467" spans="3:7">
      <c r="C467" s="153"/>
      <c r="D467" s="153"/>
      <c r="E467" s="153"/>
      <c r="F467" s="153"/>
      <c r="G467" s="153"/>
    </row>
    <row r="468" spans="3:7">
      <c r="C468" s="153"/>
      <c r="D468" s="153"/>
      <c r="E468" s="153"/>
      <c r="F468" s="153"/>
      <c r="G468" s="153"/>
    </row>
    <row r="469" spans="3:7">
      <c r="C469" s="153"/>
      <c r="D469" s="153"/>
      <c r="E469" s="153"/>
      <c r="F469" s="153"/>
      <c r="G469" s="153"/>
    </row>
    <row r="470" spans="3:7">
      <c r="C470" s="153"/>
      <c r="D470" s="153"/>
      <c r="E470" s="153"/>
      <c r="F470" s="153"/>
      <c r="G470" s="153"/>
    </row>
    <row r="471" spans="3:7">
      <c r="C471" s="153"/>
      <c r="D471" s="153"/>
      <c r="E471" s="153"/>
      <c r="F471" s="153"/>
      <c r="G471" s="153"/>
    </row>
    <row r="472" spans="3:7">
      <c r="C472" s="153"/>
      <c r="D472" s="153"/>
      <c r="E472" s="153"/>
      <c r="F472" s="153"/>
      <c r="G472" s="153"/>
    </row>
    <row r="473" spans="3:7">
      <c r="C473" s="153"/>
      <c r="D473" s="153"/>
      <c r="E473" s="153"/>
      <c r="F473" s="153"/>
      <c r="G473" s="153"/>
    </row>
    <row r="474" spans="3:7">
      <c r="C474" s="153"/>
      <c r="D474" s="153"/>
      <c r="E474" s="153"/>
      <c r="F474" s="153"/>
      <c r="G474" s="153"/>
    </row>
    <row r="475" spans="3:7">
      <c r="C475" s="153"/>
      <c r="D475" s="153"/>
      <c r="E475" s="153"/>
      <c r="F475" s="153"/>
      <c r="G475" s="153"/>
    </row>
    <row r="476" spans="3:7">
      <c r="C476" s="153"/>
      <c r="D476" s="153"/>
      <c r="E476" s="153"/>
      <c r="F476" s="153"/>
      <c r="G476" s="153"/>
    </row>
    <row r="477" spans="3:7">
      <c r="C477" s="153"/>
      <c r="D477" s="153"/>
      <c r="E477" s="153"/>
      <c r="F477" s="153"/>
      <c r="G477" s="153"/>
    </row>
    <row r="478" spans="3:7">
      <c r="C478" s="153"/>
      <c r="D478" s="153"/>
      <c r="E478" s="153"/>
      <c r="F478" s="153"/>
      <c r="G478" s="153"/>
    </row>
    <row r="479" spans="3:7">
      <c r="C479" s="153"/>
      <c r="D479" s="153"/>
      <c r="E479" s="153"/>
      <c r="F479" s="153"/>
      <c r="G479" s="153"/>
    </row>
    <row r="480" spans="3:7">
      <c r="C480" s="153"/>
      <c r="D480" s="153"/>
      <c r="E480" s="153"/>
      <c r="F480" s="153"/>
      <c r="G480" s="153"/>
    </row>
    <row r="481" spans="3:7">
      <c r="C481" s="153"/>
      <c r="D481" s="153"/>
      <c r="E481" s="153"/>
      <c r="F481" s="153"/>
      <c r="G481" s="153"/>
    </row>
    <row r="482" spans="3:7">
      <c r="C482" s="153"/>
      <c r="D482" s="153"/>
      <c r="E482" s="153"/>
      <c r="F482" s="153"/>
      <c r="G482" s="153"/>
    </row>
    <row r="483" spans="3:7">
      <c r="C483" s="153"/>
      <c r="D483" s="153"/>
      <c r="E483" s="153"/>
      <c r="F483" s="153"/>
      <c r="G483" s="153"/>
    </row>
    <row r="484" spans="3:7">
      <c r="C484" s="153"/>
      <c r="D484" s="153"/>
      <c r="E484" s="153"/>
      <c r="F484" s="153"/>
      <c r="G484" s="153"/>
    </row>
    <row r="485" spans="3:7">
      <c r="C485" s="153"/>
      <c r="D485" s="153"/>
      <c r="E485" s="153"/>
      <c r="F485" s="153"/>
      <c r="G485" s="153"/>
    </row>
    <row r="486" spans="3:7">
      <c r="C486" s="153"/>
      <c r="D486" s="153"/>
      <c r="E486" s="153"/>
      <c r="F486" s="153"/>
      <c r="G486" s="153"/>
    </row>
    <row r="487" spans="3:7">
      <c r="C487" s="153"/>
      <c r="D487" s="153"/>
      <c r="E487" s="153"/>
      <c r="F487" s="153"/>
      <c r="G487" s="153"/>
    </row>
    <row r="488" spans="3:7">
      <c r="C488" s="153"/>
      <c r="D488" s="153"/>
      <c r="E488" s="153"/>
      <c r="F488" s="153"/>
      <c r="G488" s="153"/>
    </row>
    <row r="489" spans="3:7">
      <c r="C489" s="153"/>
      <c r="D489" s="153"/>
      <c r="E489" s="153"/>
      <c r="F489" s="153"/>
      <c r="G489" s="153"/>
    </row>
    <row r="490" spans="3:7">
      <c r="C490" s="153"/>
      <c r="D490" s="153"/>
      <c r="E490" s="153"/>
      <c r="F490" s="153"/>
      <c r="G490" s="153"/>
    </row>
    <row r="491" spans="3:7">
      <c r="C491" s="153"/>
      <c r="D491" s="153"/>
      <c r="E491" s="153"/>
      <c r="F491" s="153"/>
      <c r="G491" s="153"/>
    </row>
    <row r="492" spans="3:7">
      <c r="C492" s="153"/>
      <c r="D492" s="153"/>
      <c r="E492" s="153"/>
      <c r="F492" s="153"/>
      <c r="G492" s="153"/>
    </row>
    <row r="493" spans="3:7">
      <c r="C493" s="153"/>
      <c r="D493" s="153"/>
      <c r="E493" s="153"/>
      <c r="F493" s="153"/>
      <c r="G493" s="153"/>
    </row>
    <row r="494" spans="3:7">
      <c r="C494" s="153"/>
      <c r="D494" s="153"/>
      <c r="E494" s="153"/>
      <c r="F494" s="153"/>
      <c r="G494" s="153"/>
    </row>
    <row r="495" spans="3:7">
      <c r="C495" s="153"/>
      <c r="D495" s="153"/>
      <c r="E495" s="153"/>
      <c r="F495" s="153"/>
      <c r="G495" s="153"/>
    </row>
    <row r="496" spans="3:7">
      <c r="C496" s="153"/>
      <c r="D496" s="153"/>
      <c r="E496" s="153"/>
      <c r="F496" s="153"/>
      <c r="G496" s="153"/>
    </row>
    <row r="497" spans="3:7">
      <c r="C497" s="153"/>
      <c r="D497" s="153"/>
      <c r="E497" s="153"/>
      <c r="F497" s="153"/>
      <c r="G497" s="153"/>
    </row>
    <row r="498" spans="3:7">
      <c r="C498" s="153"/>
      <c r="D498" s="153"/>
      <c r="E498" s="153"/>
      <c r="F498" s="153"/>
      <c r="G498" s="153"/>
    </row>
    <row r="499" spans="3:7">
      <c r="C499" s="153"/>
      <c r="D499" s="153"/>
      <c r="E499" s="153"/>
      <c r="F499" s="153"/>
      <c r="G499" s="153"/>
    </row>
    <row r="500" spans="3:7">
      <c r="C500" s="153"/>
      <c r="D500" s="153"/>
      <c r="E500" s="153"/>
      <c r="F500" s="153"/>
      <c r="G500" s="153"/>
    </row>
    <row r="501" spans="3:7">
      <c r="C501" s="153"/>
      <c r="D501" s="153"/>
      <c r="E501" s="153"/>
      <c r="F501" s="153"/>
      <c r="G501" s="153"/>
    </row>
    <row r="502" spans="3:7">
      <c r="C502" s="153"/>
      <c r="D502" s="153"/>
      <c r="E502" s="153"/>
      <c r="F502" s="153"/>
      <c r="G502" s="153"/>
    </row>
    <row r="503" spans="3:7">
      <c r="C503" s="153"/>
      <c r="D503" s="153"/>
      <c r="E503" s="153"/>
      <c r="F503" s="153"/>
      <c r="G503" s="153"/>
    </row>
    <row r="504" spans="3:7">
      <c r="C504" s="153"/>
      <c r="D504" s="153"/>
      <c r="E504" s="153"/>
      <c r="F504" s="153"/>
      <c r="G504" s="153"/>
    </row>
    <row r="505" spans="3:7">
      <c r="C505" s="153"/>
      <c r="D505" s="153"/>
      <c r="E505" s="153"/>
      <c r="F505" s="153"/>
      <c r="G505" s="153"/>
    </row>
    <row r="506" spans="3:7">
      <c r="C506" s="153"/>
      <c r="D506" s="153"/>
      <c r="E506" s="153"/>
      <c r="F506" s="153"/>
      <c r="G506" s="153"/>
    </row>
    <row r="507" spans="3:7">
      <c r="C507" s="153"/>
      <c r="D507" s="153"/>
      <c r="E507" s="153"/>
      <c r="F507" s="153"/>
      <c r="G507" s="153"/>
    </row>
    <row r="508" spans="3:7">
      <c r="C508" s="153"/>
      <c r="D508" s="153"/>
      <c r="E508" s="153"/>
      <c r="F508" s="153"/>
      <c r="G508" s="153"/>
    </row>
    <row r="509" spans="3:7">
      <c r="C509" s="153"/>
      <c r="D509" s="153"/>
      <c r="E509" s="153"/>
      <c r="F509" s="153"/>
      <c r="G509" s="153"/>
    </row>
    <row r="510" spans="3:7">
      <c r="C510" s="153"/>
      <c r="D510" s="153"/>
      <c r="E510" s="153"/>
      <c r="F510" s="153"/>
      <c r="G510" s="153"/>
    </row>
    <row r="511" spans="3:7">
      <c r="C511" s="153"/>
      <c r="D511" s="153"/>
      <c r="E511" s="153"/>
      <c r="F511" s="153"/>
      <c r="G511" s="153"/>
    </row>
    <row r="512" spans="3:7">
      <c r="C512" s="153"/>
      <c r="D512" s="153"/>
      <c r="E512" s="153"/>
      <c r="F512" s="153"/>
      <c r="G512" s="153"/>
    </row>
    <row r="513" spans="3:7">
      <c r="C513" s="153"/>
      <c r="D513" s="153"/>
      <c r="E513" s="153"/>
      <c r="F513" s="153"/>
      <c r="G513" s="153"/>
    </row>
    <row r="514" spans="3:7">
      <c r="C514" s="153"/>
      <c r="D514" s="153"/>
      <c r="E514" s="153"/>
      <c r="F514" s="153"/>
      <c r="G514" s="153"/>
    </row>
    <row r="515" spans="3:7">
      <c r="C515" s="153"/>
      <c r="D515" s="153"/>
      <c r="E515" s="153"/>
      <c r="F515" s="153"/>
      <c r="G515" s="153"/>
    </row>
    <row r="516" spans="3:7">
      <c r="C516" s="153"/>
      <c r="D516" s="153"/>
      <c r="E516" s="153"/>
      <c r="F516" s="153"/>
      <c r="G516" s="153"/>
    </row>
    <row r="517" spans="3:7">
      <c r="C517" s="153"/>
      <c r="D517" s="153"/>
      <c r="E517" s="153"/>
      <c r="F517" s="153"/>
      <c r="G517" s="153"/>
    </row>
    <row r="518" spans="3:7">
      <c r="C518" s="153"/>
      <c r="D518" s="153"/>
      <c r="E518" s="153"/>
      <c r="F518" s="153"/>
      <c r="G518" s="153"/>
    </row>
    <row r="519" spans="3:7">
      <c r="C519" s="153"/>
      <c r="D519" s="153"/>
      <c r="E519" s="153"/>
      <c r="F519" s="153"/>
      <c r="G519" s="153"/>
    </row>
    <row r="520" spans="3:7">
      <c r="C520" s="153"/>
      <c r="D520" s="153"/>
      <c r="E520" s="153"/>
      <c r="F520" s="153"/>
      <c r="G520" s="153"/>
    </row>
    <row r="521" spans="3:7">
      <c r="C521" s="153"/>
      <c r="D521" s="153"/>
      <c r="E521" s="153"/>
      <c r="F521" s="153"/>
      <c r="G521" s="153"/>
    </row>
    <row r="522" spans="3:7">
      <c r="C522" s="153"/>
      <c r="D522" s="153"/>
      <c r="E522" s="153"/>
      <c r="F522" s="153"/>
      <c r="G522" s="153"/>
    </row>
    <row r="523" spans="3:7">
      <c r="C523" s="153"/>
      <c r="D523" s="153"/>
      <c r="E523" s="153"/>
      <c r="F523" s="153"/>
      <c r="G523" s="153"/>
    </row>
    <row r="524" spans="3:7">
      <c r="C524" s="153"/>
      <c r="D524" s="153"/>
      <c r="E524" s="153"/>
      <c r="F524" s="153"/>
      <c r="G524" s="153"/>
    </row>
    <row r="525" spans="3:7">
      <c r="C525" s="153"/>
      <c r="D525" s="153"/>
      <c r="E525" s="153"/>
      <c r="F525" s="153"/>
      <c r="G525" s="153"/>
    </row>
    <row r="526" spans="3:7">
      <c r="C526" s="153"/>
      <c r="D526" s="153"/>
      <c r="E526" s="153"/>
      <c r="F526" s="153"/>
      <c r="G526" s="153"/>
    </row>
    <row r="527" spans="3:7">
      <c r="C527" s="153"/>
      <c r="D527" s="153"/>
      <c r="E527" s="153"/>
      <c r="F527" s="153"/>
      <c r="G527" s="153"/>
    </row>
    <row r="528" spans="3:7">
      <c r="C528" s="153"/>
      <c r="D528" s="153"/>
      <c r="E528" s="153"/>
      <c r="F528" s="153"/>
      <c r="G528" s="153"/>
    </row>
    <row r="529" spans="3:7">
      <c r="C529" s="153"/>
      <c r="D529" s="153"/>
      <c r="E529" s="153"/>
      <c r="F529" s="153"/>
      <c r="G529" s="153"/>
    </row>
    <row r="530" spans="3:7">
      <c r="C530" s="153"/>
      <c r="D530" s="153"/>
      <c r="E530" s="153"/>
      <c r="F530" s="153"/>
      <c r="G530" s="153"/>
    </row>
    <row r="531" spans="3:7">
      <c r="C531" s="153"/>
      <c r="D531" s="153"/>
      <c r="E531" s="153"/>
      <c r="F531" s="153"/>
      <c r="G531" s="153"/>
    </row>
    <row r="532" spans="3:7">
      <c r="C532" s="153"/>
      <c r="D532" s="153"/>
      <c r="E532" s="153"/>
      <c r="F532" s="153"/>
      <c r="G532" s="153"/>
    </row>
    <row r="533" spans="3:7">
      <c r="C533" s="153"/>
      <c r="D533" s="153"/>
      <c r="E533" s="153"/>
      <c r="F533" s="153"/>
      <c r="G533" s="153"/>
    </row>
    <row r="534" spans="3:7">
      <c r="C534" s="153"/>
      <c r="D534" s="153"/>
      <c r="E534" s="153"/>
      <c r="F534" s="153"/>
      <c r="G534" s="153"/>
    </row>
    <row r="535" spans="3:7">
      <c r="C535" s="153"/>
      <c r="D535" s="153"/>
      <c r="E535" s="153"/>
      <c r="F535" s="153"/>
      <c r="G535" s="153"/>
    </row>
    <row r="536" spans="3:7">
      <c r="C536" s="153"/>
      <c r="D536" s="153"/>
      <c r="E536" s="153"/>
      <c r="F536" s="153"/>
      <c r="G536" s="153"/>
    </row>
    <row r="537" spans="3:7">
      <c r="C537" s="153"/>
      <c r="D537" s="153"/>
      <c r="E537" s="153"/>
      <c r="F537" s="153"/>
      <c r="G537" s="153"/>
    </row>
    <row r="538" spans="3:7">
      <c r="C538" s="153"/>
      <c r="D538" s="153"/>
      <c r="E538" s="153"/>
      <c r="F538" s="153"/>
      <c r="G538" s="153"/>
    </row>
    <row r="539" spans="3:7">
      <c r="C539" s="153"/>
      <c r="D539" s="153"/>
      <c r="E539" s="153"/>
      <c r="F539" s="153"/>
      <c r="G539" s="153"/>
    </row>
    <row r="540" spans="3:7">
      <c r="C540" s="153"/>
      <c r="D540" s="153"/>
      <c r="E540" s="153"/>
      <c r="F540" s="153"/>
      <c r="G540" s="153"/>
    </row>
    <row r="541" spans="3:7">
      <c r="C541" s="153"/>
      <c r="D541" s="153"/>
      <c r="E541" s="153"/>
      <c r="F541" s="153"/>
      <c r="G541" s="153"/>
    </row>
    <row r="542" spans="3:7">
      <c r="C542" s="153"/>
      <c r="D542" s="153"/>
      <c r="E542" s="153"/>
      <c r="F542" s="153"/>
      <c r="G542" s="153"/>
    </row>
    <row r="543" spans="3:7">
      <c r="C543" s="153"/>
      <c r="D543" s="153"/>
      <c r="E543" s="153"/>
      <c r="F543" s="153"/>
      <c r="G543" s="153"/>
    </row>
    <row r="544" spans="3:7">
      <c r="C544" s="153"/>
      <c r="D544" s="153"/>
      <c r="E544" s="153"/>
      <c r="F544" s="153"/>
      <c r="G544" s="153"/>
    </row>
    <row r="545" spans="3:7">
      <c r="C545" s="153"/>
      <c r="D545" s="153"/>
      <c r="E545" s="153"/>
      <c r="F545" s="153"/>
      <c r="G545" s="153"/>
    </row>
    <row r="546" spans="3:7">
      <c r="C546" s="153"/>
      <c r="D546" s="153"/>
      <c r="E546" s="153"/>
      <c r="F546" s="153"/>
      <c r="G546" s="153"/>
    </row>
    <row r="547" spans="3:7">
      <c r="C547" s="153"/>
      <c r="D547" s="153"/>
      <c r="E547" s="153"/>
      <c r="F547" s="153"/>
      <c r="G547" s="153"/>
    </row>
    <row r="548" spans="3:7">
      <c r="C548" s="153"/>
      <c r="D548" s="153"/>
      <c r="E548" s="153"/>
      <c r="F548" s="153"/>
      <c r="G548" s="153"/>
    </row>
    <row r="549" spans="3:7">
      <c r="C549" s="153"/>
      <c r="D549" s="153"/>
      <c r="E549" s="153"/>
      <c r="F549" s="153"/>
      <c r="G549" s="153"/>
    </row>
    <row r="550" spans="3:7">
      <c r="C550" s="153"/>
      <c r="D550" s="153"/>
      <c r="E550" s="153"/>
      <c r="F550" s="153"/>
      <c r="G550" s="153"/>
    </row>
    <row r="551" spans="3:7">
      <c r="C551" s="153"/>
      <c r="D551" s="153"/>
      <c r="E551" s="153"/>
      <c r="F551" s="153"/>
      <c r="G551" s="153"/>
    </row>
    <row r="552" spans="3:7">
      <c r="C552" s="153"/>
      <c r="D552" s="153"/>
      <c r="E552" s="153"/>
      <c r="F552" s="153"/>
      <c r="G552" s="153"/>
    </row>
    <row r="553" spans="3:7">
      <c r="C553" s="153"/>
      <c r="D553" s="153"/>
      <c r="E553" s="153"/>
      <c r="F553" s="153"/>
      <c r="G553" s="153"/>
    </row>
    <row r="554" spans="3:7">
      <c r="C554" s="153"/>
      <c r="D554" s="153"/>
      <c r="E554" s="153"/>
      <c r="F554" s="153"/>
      <c r="G554" s="153"/>
    </row>
    <row r="555" spans="3:7">
      <c r="C555" s="153"/>
      <c r="D555" s="153"/>
      <c r="E555" s="153"/>
      <c r="F555" s="153"/>
      <c r="G555" s="153"/>
    </row>
    <row r="556" spans="3:7">
      <c r="C556" s="153"/>
      <c r="D556" s="153"/>
      <c r="E556" s="153"/>
      <c r="F556" s="153"/>
      <c r="G556" s="153"/>
    </row>
    <row r="557" spans="3:7">
      <c r="C557" s="153"/>
      <c r="D557" s="153"/>
      <c r="E557" s="153"/>
      <c r="F557" s="153"/>
      <c r="G557" s="153"/>
    </row>
    <row r="558" spans="3:7">
      <c r="C558" s="153"/>
      <c r="D558" s="153"/>
      <c r="E558" s="153"/>
      <c r="F558" s="153"/>
      <c r="G558" s="153"/>
    </row>
    <row r="559" spans="3:7">
      <c r="C559" s="153"/>
      <c r="D559" s="153"/>
      <c r="E559" s="153"/>
      <c r="F559" s="153"/>
      <c r="G559" s="153"/>
    </row>
    <row r="560" spans="3:7">
      <c r="C560" s="153"/>
      <c r="D560" s="153"/>
      <c r="E560" s="153"/>
      <c r="F560" s="153"/>
      <c r="G560" s="153"/>
    </row>
    <row r="561" spans="3:7">
      <c r="C561" s="153"/>
      <c r="D561" s="153"/>
      <c r="E561" s="153"/>
      <c r="F561" s="153"/>
      <c r="G561" s="153"/>
    </row>
    <row r="562" spans="3:7">
      <c r="C562" s="153"/>
      <c r="D562" s="153"/>
      <c r="E562" s="153"/>
      <c r="F562" s="153"/>
      <c r="G562" s="153"/>
    </row>
    <row r="563" spans="3:7">
      <c r="C563" s="153"/>
      <c r="D563" s="153"/>
      <c r="E563" s="153"/>
      <c r="F563" s="153"/>
      <c r="G563" s="153"/>
    </row>
    <row r="564" spans="3:7">
      <c r="C564" s="153"/>
      <c r="D564" s="153"/>
      <c r="E564" s="153"/>
      <c r="F564" s="153"/>
      <c r="G564" s="153"/>
    </row>
    <row r="565" spans="3:7">
      <c r="C565" s="153"/>
      <c r="D565" s="153"/>
      <c r="E565" s="153"/>
      <c r="F565" s="153"/>
      <c r="G565" s="153"/>
    </row>
    <row r="566" spans="3:7">
      <c r="C566" s="153"/>
      <c r="D566" s="153"/>
      <c r="E566" s="153"/>
      <c r="F566" s="153"/>
      <c r="G566" s="153"/>
    </row>
    <row r="567" spans="3:7">
      <c r="C567" s="153"/>
      <c r="D567" s="153"/>
      <c r="E567" s="153"/>
      <c r="F567" s="153"/>
      <c r="G567" s="153"/>
    </row>
    <row r="568" spans="3:7">
      <c r="C568" s="153"/>
      <c r="D568" s="153"/>
      <c r="E568" s="153"/>
      <c r="F568" s="153"/>
      <c r="G568" s="153"/>
    </row>
    <row r="569" spans="3:7">
      <c r="C569" s="153"/>
      <c r="D569" s="153"/>
      <c r="E569" s="153"/>
      <c r="F569" s="153"/>
      <c r="G569" s="153"/>
    </row>
    <row r="570" spans="3:7">
      <c r="C570" s="153"/>
      <c r="D570" s="153"/>
      <c r="E570" s="153"/>
      <c r="F570" s="153"/>
      <c r="G570" s="153"/>
    </row>
    <row r="571" spans="3:7">
      <c r="C571" s="153"/>
      <c r="D571" s="153"/>
      <c r="E571" s="153"/>
      <c r="F571" s="153"/>
      <c r="G571" s="153"/>
    </row>
    <row r="572" spans="3:7">
      <c r="C572" s="153"/>
      <c r="D572" s="153"/>
      <c r="E572" s="153"/>
      <c r="F572" s="153"/>
      <c r="G572" s="153"/>
    </row>
    <row r="573" spans="3:7">
      <c r="C573" s="153"/>
      <c r="D573" s="153"/>
      <c r="E573" s="153"/>
      <c r="F573" s="153"/>
      <c r="G573" s="153"/>
    </row>
    <row r="574" spans="3:7">
      <c r="C574" s="153"/>
      <c r="D574" s="153"/>
      <c r="E574" s="153"/>
      <c r="F574" s="153"/>
      <c r="G574" s="153"/>
    </row>
    <row r="575" spans="3:7">
      <c r="C575" s="153"/>
      <c r="D575" s="153"/>
      <c r="E575" s="153"/>
      <c r="F575" s="153"/>
      <c r="G575" s="153"/>
    </row>
    <row r="576" spans="3:7">
      <c r="C576" s="153"/>
      <c r="D576" s="153"/>
      <c r="E576" s="153"/>
      <c r="F576" s="153"/>
      <c r="G576" s="153"/>
    </row>
    <row r="577" spans="3:7">
      <c r="C577" s="153"/>
      <c r="D577" s="153"/>
      <c r="E577" s="153"/>
      <c r="F577" s="153"/>
      <c r="G577" s="153"/>
    </row>
    <row r="578" spans="3:7">
      <c r="C578" s="153"/>
      <c r="D578" s="153"/>
      <c r="E578" s="153"/>
      <c r="F578" s="153"/>
      <c r="G578" s="153"/>
    </row>
    <row r="579" spans="3:7">
      <c r="C579" s="153"/>
      <c r="D579" s="153"/>
      <c r="E579" s="153"/>
      <c r="F579" s="153"/>
      <c r="G579" s="153"/>
    </row>
    <row r="580" spans="3:7">
      <c r="C580" s="153"/>
      <c r="D580" s="153"/>
      <c r="E580" s="153"/>
      <c r="F580" s="153"/>
      <c r="G580" s="153"/>
    </row>
    <row r="581" spans="3:7">
      <c r="C581" s="153"/>
      <c r="D581" s="153"/>
      <c r="E581" s="153"/>
      <c r="F581" s="153"/>
      <c r="G581" s="153"/>
    </row>
    <row r="582" spans="3:7">
      <c r="C582" s="153"/>
      <c r="D582" s="153"/>
      <c r="E582" s="153"/>
      <c r="F582" s="153"/>
      <c r="G582" s="153"/>
    </row>
    <row r="583" spans="3:7">
      <c r="C583" s="153"/>
      <c r="D583" s="153"/>
      <c r="E583" s="153"/>
      <c r="F583" s="153"/>
      <c r="G583" s="153"/>
    </row>
    <row r="584" spans="3:7">
      <c r="C584" s="153"/>
      <c r="D584" s="153"/>
      <c r="E584" s="153"/>
      <c r="F584" s="153"/>
      <c r="G584" s="153"/>
    </row>
    <row r="585" spans="3:7">
      <c r="C585" s="153"/>
      <c r="D585" s="153"/>
      <c r="E585" s="153"/>
      <c r="F585" s="153"/>
      <c r="G585" s="153"/>
    </row>
    <row r="586" spans="3:7">
      <c r="C586" s="153"/>
      <c r="D586" s="153"/>
      <c r="E586" s="153"/>
      <c r="F586" s="153"/>
      <c r="G586" s="153"/>
    </row>
    <row r="587" spans="3:7">
      <c r="C587" s="153"/>
      <c r="D587" s="153"/>
      <c r="E587" s="153"/>
      <c r="F587" s="153"/>
      <c r="G587" s="153"/>
    </row>
    <row r="588" spans="3:7">
      <c r="C588" s="153"/>
      <c r="D588" s="153"/>
      <c r="E588" s="153"/>
      <c r="F588" s="153"/>
      <c r="G588" s="153"/>
    </row>
    <row r="589" spans="3:7">
      <c r="C589" s="153"/>
      <c r="D589" s="153"/>
      <c r="E589" s="153"/>
      <c r="F589" s="153"/>
      <c r="G589" s="153"/>
    </row>
    <row r="590" spans="3:7">
      <c r="C590" s="153"/>
      <c r="D590" s="153"/>
      <c r="E590" s="153"/>
      <c r="F590" s="153"/>
      <c r="G590" s="153"/>
    </row>
    <row r="591" spans="3:7">
      <c r="C591" s="153"/>
      <c r="D591" s="153"/>
      <c r="E591" s="153"/>
      <c r="F591" s="153"/>
      <c r="G591" s="153"/>
    </row>
    <row r="592" spans="3:7">
      <c r="C592" s="153"/>
      <c r="D592" s="153"/>
      <c r="E592" s="153"/>
      <c r="F592" s="153"/>
      <c r="G592" s="153"/>
    </row>
    <row r="593" spans="3:7">
      <c r="C593" s="153"/>
      <c r="D593" s="153"/>
      <c r="E593" s="153"/>
      <c r="F593" s="153"/>
      <c r="G593" s="153"/>
    </row>
    <row r="594" spans="3:7">
      <c r="C594" s="153"/>
      <c r="D594" s="153"/>
      <c r="E594" s="153"/>
      <c r="F594" s="153"/>
      <c r="G594" s="153"/>
    </row>
    <row r="595" spans="3:7">
      <c r="C595" s="153"/>
      <c r="D595" s="153"/>
      <c r="E595" s="153"/>
      <c r="F595" s="153"/>
      <c r="G595" s="153"/>
    </row>
    <row r="596" spans="3:7">
      <c r="C596" s="153"/>
      <c r="D596" s="153"/>
      <c r="E596" s="153"/>
      <c r="F596" s="153"/>
      <c r="G596" s="153"/>
    </row>
    <row r="597" spans="3:7">
      <c r="C597" s="153"/>
      <c r="D597" s="153"/>
      <c r="E597" s="153"/>
      <c r="F597" s="153"/>
      <c r="G597" s="153"/>
    </row>
    <row r="598" spans="3:7">
      <c r="C598" s="153"/>
      <c r="D598" s="153"/>
      <c r="E598" s="153"/>
      <c r="F598" s="153"/>
      <c r="G598" s="153"/>
    </row>
    <row r="599" spans="3:7">
      <c r="C599" s="153"/>
      <c r="D599" s="153"/>
      <c r="E599" s="153"/>
      <c r="F599" s="153"/>
      <c r="G599" s="153"/>
    </row>
    <row r="600" spans="3:7">
      <c r="C600" s="153"/>
      <c r="D600" s="153"/>
      <c r="E600" s="153"/>
      <c r="F600" s="153"/>
      <c r="G600" s="153"/>
    </row>
    <row r="601" spans="3:7">
      <c r="C601" s="153"/>
      <c r="D601" s="153"/>
      <c r="E601" s="153"/>
      <c r="F601" s="153"/>
      <c r="G601" s="153"/>
    </row>
    <row r="602" spans="3:7">
      <c r="C602" s="153"/>
      <c r="D602" s="153"/>
      <c r="E602" s="153"/>
      <c r="F602" s="153"/>
      <c r="G602" s="153"/>
    </row>
    <row r="603" spans="3:7">
      <c r="C603" s="153"/>
      <c r="D603" s="153"/>
      <c r="E603" s="153"/>
      <c r="F603" s="153"/>
      <c r="G603" s="153"/>
    </row>
    <row r="604" spans="3:7">
      <c r="C604" s="153"/>
      <c r="D604" s="153"/>
      <c r="E604" s="153"/>
      <c r="F604" s="153"/>
      <c r="G604" s="153"/>
    </row>
    <row r="605" spans="3:7">
      <c r="C605" s="153"/>
      <c r="D605" s="153"/>
      <c r="E605" s="153"/>
      <c r="F605" s="153"/>
      <c r="G605" s="153"/>
    </row>
    <row r="606" spans="3:7">
      <c r="C606" s="153"/>
      <c r="D606" s="153"/>
      <c r="E606" s="153"/>
      <c r="F606" s="153"/>
      <c r="G606" s="153"/>
    </row>
    <row r="607" spans="3:7">
      <c r="C607" s="153"/>
      <c r="D607" s="153"/>
      <c r="E607" s="153"/>
      <c r="F607" s="153"/>
      <c r="G607" s="153"/>
    </row>
    <row r="608" spans="3:7">
      <c r="C608" s="153"/>
      <c r="D608" s="153"/>
      <c r="E608" s="153"/>
      <c r="F608" s="153"/>
      <c r="G608" s="153"/>
    </row>
    <row r="609" spans="3:7">
      <c r="C609" s="153"/>
      <c r="D609" s="153"/>
      <c r="E609" s="153"/>
      <c r="F609" s="153"/>
      <c r="G609" s="153"/>
    </row>
    <row r="610" spans="3:7">
      <c r="C610" s="153"/>
      <c r="D610" s="153"/>
      <c r="E610" s="153"/>
      <c r="F610" s="153"/>
      <c r="G610" s="153"/>
    </row>
    <row r="611" spans="3:7">
      <c r="C611" s="153"/>
      <c r="D611" s="153"/>
      <c r="E611" s="153"/>
      <c r="F611" s="153"/>
      <c r="G611" s="153"/>
    </row>
    <row r="612" spans="3:7">
      <c r="C612" s="153"/>
      <c r="D612" s="153"/>
      <c r="E612" s="153"/>
      <c r="F612" s="153"/>
      <c r="G612" s="153"/>
    </row>
    <row r="613" spans="3:7">
      <c r="C613" s="153"/>
      <c r="D613" s="153"/>
      <c r="E613" s="153"/>
      <c r="F613" s="153"/>
      <c r="G613" s="153"/>
    </row>
    <row r="614" spans="3:7">
      <c r="C614" s="153"/>
      <c r="D614" s="153"/>
      <c r="E614" s="153"/>
      <c r="F614" s="153"/>
      <c r="G614" s="153"/>
    </row>
    <row r="615" spans="3:7">
      <c r="C615" s="153"/>
      <c r="D615" s="153"/>
      <c r="E615" s="153"/>
      <c r="F615" s="153"/>
      <c r="G615" s="153"/>
    </row>
    <row r="616" spans="3:7">
      <c r="C616" s="153"/>
      <c r="D616" s="153"/>
      <c r="E616" s="153"/>
      <c r="F616" s="153"/>
      <c r="G616" s="153"/>
    </row>
    <row r="617" spans="3:7">
      <c r="C617" s="153"/>
      <c r="D617" s="153"/>
      <c r="E617" s="153"/>
      <c r="F617" s="153"/>
      <c r="G617" s="153"/>
    </row>
    <row r="618" spans="3:7">
      <c r="C618" s="153"/>
      <c r="D618" s="153"/>
      <c r="E618" s="153"/>
      <c r="F618" s="153"/>
      <c r="G618" s="153"/>
    </row>
    <row r="619" spans="3:7">
      <c r="C619" s="153"/>
      <c r="D619" s="153"/>
      <c r="E619" s="153"/>
      <c r="F619" s="153"/>
      <c r="G619" s="153"/>
    </row>
    <row r="620" spans="3:7">
      <c r="C620" s="153"/>
      <c r="D620" s="153"/>
      <c r="E620" s="153"/>
      <c r="F620" s="153"/>
      <c r="G620" s="153"/>
    </row>
    <row r="621" spans="3:7">
      <c r="C621" s="153"/>
      <c r="D621" s="153"/>
      <c r="E621" s="153"/>
      <c r="F621" s="153"/>
      <c r="G621" s="153"/>
    </row>
    <row r="622" spans="3:7">
      <c r="C622" s="153"/>
      <c r="D622" s="153"/>
      <c r="E622" s="153"/>
      <c r="F622" s="153"/>
      <c r="G622" s="153"/>
    </row>
    <row r="623" spans="3:7">
      <c r="C623" s="153"/>
      <c r="D623" s="153"/>
      <c r="E623" s="153"/>
      <c r="F623" s="153"/>
      <c r="G623" s="153"/>
    </row>
    <row r="624" spans="3:7">
      <c r="C624" s="153"/>
      <c r="D624" s="153"/>
      <c r="E624" s="153"/>
      <c r="F624" s="153"/>
      <c r="G624" s="153"/>
    </row>
    <row r="625" spans="3:7">
      <c r="C625" s="153"/>
      <c r="D625" s="153"/>
      <c r="E625" s="153"/>
      <c r="F625" s="153"/>
      <c r="G625" s="153"/>
    </row>
    <row r="626" spans="3:7">
      <c r="C626" s="153"/>
      <c r="D626" s="153"/>
      <c r="E626" s="153"/>
      <c r="F626" s="153"/>
      <c r="G626" s="153"/>
    </row>
    <row r="627" spans="3:7">
      <c r="C627" s="153"/>
      <c r="D627" s="153"/>
      <c r="E627" s="153"/>
      <c r="F627" s="153"/>
      <c r="G627" s="153"/>
    </row>
    <row r="628" spans="3:7">
      <c r="C628" s="153"/>
      <c r="D628" s="153"/>
      <c r="E628" s="153"/>
      <c r="F628" s="153"/>
      <c r="G628" s="153"/>
    </row>
    <row r="629" spans="3:7">
      <c r="C629" s="153"/>
      <c r="D629" s="153"/>
      <c r="E629" s="153"/>
      <c r="F629" s="153"/>
      <c r="G629" s="153"/>
    </row>
    <row r="630" spans="3:7">
      <c r="C630" s="153"/>
      <c r="D630" s="153"/>
      <c r="E630" s="153"/>
      <c r="F630" s="153"/>
      <c r="G630" s="153"/>
    </row>
    <row r="631" spans="3:7">
      <c r="C631" s="153"/>
      <c r="D631" s="153"/>
      <c r="E631" s="153"/>
      <c r="F631" s="153"/>
      <c r="G631" s="153"/>
    </row>
    <row r="632" spans="3:7">
      <c r="C632" s="153"/>
      <c r="D632" s="153"/>
      <c r="E632" s="153"/>
      <c r="F632" s="153"/>
      <c r="G632" s="153"/>
    </row>
    <row r="633" spans="3:7">
      <c r="C633" s="153"/>
      <c r="D633" s="153"/>
      <c r="E633" s="153"/>
      <c r="F633" s="153"/>
      <c r="G633" s="153"/>
    </row>
    <row r="634" spans="3:7">
      <c r="C634" s="153"/>
      <c r="D634" s="153"/>
      <c r="E634" s="153"/>
      <c r="F634" s="153"/>
      <c r="G634" s="153"/>
    </row>
    <row r="635" spans="3:7">
      <c r="C635" s="153"/>
      <c r="D635" s="153"/>
      <c r="E635" s="153"/>
      <c r="F635" s="153"/>
      <c r="G635" s="153"/>
    </row>
    <row r="636" spans="3:7">
      <c r="C636" s="153"/>
      <c r="D636" s="153"/>
      <c r="E636" s="153"/>
      <c r="F636" s="153"/>
      <c r="G636" s="153"/>
    </row>
    <row r="637" spans="3:7">
      <c r="C637" s="153"/>
      <c r="D637" s="153"/>
      <c r="E637" s="153"/>
      <c r="F637" s="153"/>
      <c r="G637" s="153"/>
    </row>
    <row r="638" spans="3:7">
      <c r="C638" s="153"/>
      <c r="D638" s="153"/>
      <c r="E638" s="153"/>
      <c r="F638" s="153"/>
      <c r="G638" s="153"/>
    </row>
    <row r="639" spans="3:7">
      <c r="C639" s="153"/>
      <c r="D639" s="153"/>
      <c r="E639" s="153"/>
      <c r="F639" s="153"/>
      <c r="G639" s="153"/>
    </row>
    <row r="640" spans="3:7">
      <c r="C640" s="153"/>
      <c r="D640" s="153"/>
      <c r="E640" s="153"/>
      <c r="F640" s="153"/>
      <c r="G640" s="153"/>
    </row>
    <row r="641" spans="3:7">
      <c r="C641" s="153"/>
      <c r="D641" s="153"/>
      <c r="E641" s="153"/>
      <c r="F641" s="153"/>
      <c r="G641" s="153"/>
    </row>
    <row r="642" spans="3:7">
      <c r="C642" s="153"/>
      <c r="D642" s="153"/>
      <c r="E642" s="153"/>
      <c r="F642" s="153"/>
      <c r="G642" s="153"/>
    </row>
    <row r="643" spans="3:7">
      <c r="C643" s="153"/>
      <c r="D643" s="153"/>
      <c r="E643" s="153"/>
      <c r="F643" s="153"/>
      <c r="G643" s="153"/>
    </row>
    <row r="644" spans="3:7">
      <c r="C644" s="153"/>
      <c r="D644" s="153"/>
      <c r="E644" s="153"/>
      <c r="F644" s="153"/>
      <c r="G644" s="153"/>
    </row>
    <row r="645" spans="3:7">
      <c r="C645" s="153"/>
      <c r="D645" s="153"/>
      <c r="E645" s="153"/>
      <c r="F645" s="153"/>
      <c r="G645" s="153"/>
    </row>
    <row r="646" spans="3:7">
      <c r="C646" s="153"/>
      <c r="D646" s="153"/>
      <c r="E646" s="153"/>
      <c r="F646" s="153"/>
      <c r="G646" s="153"/>
    </row>
    <row r="647" spans="3:7">
      <c r="C647" s="153"/>
      <c r="D647" s="153"/>
      <c r="E647" s="153"/>
      <c r="F647" s="153"/>
      <c r="G647" s="153"/>
    </row>
    <row r="648" spans="3:7">
      <c r="C648" s="153"/>
      <c r="D648" s="153"/>
      <c r="E648" s="153"/>
      <c r="F648" s="153"/>
      <c r="G648" s="153"/>
    </row>
    <row r="649" spans="3:7">
      <c r="C649" s="153"/>
      <c r="D649" s="153"/>
      <c r="E649" s="153"/>
      <c r="F649" s="153"/>
      <c r="G649" s="153"/>
    </row>
    <row r="650" spans="3:7">
      <c r="C650" s="153"/>
      <c r="D650" s="153"/>
      <c r="E650" s="153"/>
      <c r="F650" s="153"/>
      <c r="G650" s="153"/>
    </row>
    <row r="651" spans="3:7">
      <c r="C651" s="153"/>
      <c r="D651" s="153"/>
      <c r="E651" s="153"/>
      <c r="F651" s="153"/>
      <c r="G651" s="153"/>
    </row>
    <row r="652" spans="3:7">
      <c r="C652" s="153"/>
      <c r="D652" s="153"/>
      <c r="E652" s="153"/>
      <c r="F652" s="153"/>
      <c r="G652" s="153"/>
    </row>
    <row r="653" spans="3:7">
      <c r="C653" s="153"/>
      <c r="D653" s="153"/>
      <c r="E653" s="153"/>
      <c r="F653" s="153"/>
      <c r="G653" s="153"/>
    </row>
    <row r="654" spans="3:7">
      <c r="C654" s="153"/>
      <c r="D654" s="153"/>
      <c r="E654" s="153"/>
      <c r="F654" s="153"/>
      <c r="G654" s="153"/>
    </row>
    <row r="655" spans="3:7">
      <c r="C655" s="153"/>
      <c r="D655" s="153"/>
      <c r="E655" s="153"/>
      <c r="F655" s="153"/>
      <c r="G655" s="153"/>
    </row>
    <row r="656" spans="3:7">
      <c r="C656" s="153"/>
      <c r="D656" s="153"/>
      <c r="E656" s="153"/>
      <c r="F656" s="153"/>
      <c r="G656" s="153"/>
    </row>
    <row r="657" spans="3:7">
      <c r="C657" s="153"/>
      <c r="D657" s="153"/>
      <c r="E657" s="153"/>
      <c r="F657" s="153"/>
      <c r="G657" s="153"/>
    </row>
    <row r="658" spans="3:7">
      <c r="C658" s="153"/>
      <c r="D658" s="153"/>
      <c r="E658" s="153"/>
      <c r="F658" s="153"/>
      <c r="G658" s="153"/>
    </row>
    <row r="659" spans="3:7">
      <c r="C659" s="153"/>
      <c r="D659" s="153"/>
      <c r="E659" s="153"/>
      <c r="F659" s="153"/>
      <c r="G659" s="153"/>
    </row>
    <row r="660" spans="3:7">
      <c r="C660" s="153"/>
      <c r="D660" s="153"/>
      <c r="E660" s="153"/>
      <c r="F660" s="153"/>
      <c r="G660" s="153"/>
    </row>
    <row r="661" spans="3:7">
      <c r="C661" s="153"/>
      <c r="D661" s="153"/>
      <c r="E661" s="153"/>
      <c r="F661" s="153"/>
      <c r="G661" s="153"/>
    </row>
    <row r="662" spans="3:7">
      <c r="C662" s="153"/>
      <c r="D662" s="153"/>
      <c r="E662" s="153"/>
      <c r="F662" s="153"/>
      <c r="G662" s="153"/>
    </row>
    <row r="663" spans="3:7">
      <c r="C663" s="153"/>
      <c r="D663" s="153"/>
      <c r="E663" s="153"/>
      <c r="F663" s="153"/>
      <c r="G663" s="153"/>
    </row>
    <row r="664" spans="3:7">
      <c r="C664" s="153"/>
      <c r="D664" s="153"/>
      <c r="E664" s="153"/>
      <c r="F664" s="153"/>
      <c r="G664" s="153"/>
    </row>
    <row r="665" spans="3:7">
      <c r="C665" s="153"/>
      <c r="D665" s="153"/>
      <c r="E665" s="153"/>
      <c r="F665" s="153"/>
      <c r="G665" s="153"/>
    </row>
    <row r="666" spans="3:7">
      <c r="C666" s="153"/>
      <c r="D666" s="153"/>
      <c r="E666" s="153"/>
      <c r="F666" s="153"/>
      <c r="G666" s="153"/>
    </row>
    <row r="667" spans="3:7">
      <c r="C667" s="153"/>
      <c r="D667" s="153"/>
      <c r="E667" s="153"/>
      <c r="F667" s="153"/>
      <c r="G667" s="153"/>
    </row>
    <row r="668" spans="3:7">
      <c r="C668" s="153"/>
      <c r="D668" s="153"/>
      <c r="E668" s="153"/>
      <c r="F668" s="153"/>
      <c r="G668" s="153"/>
    </row>
    <row r="669" spans="3:7">
      <c r="C669" s="153"/>
      <c r="D669" s="153"/>
      <c r="E669" s="153"/>
      <c r="F669" s="153"/>
      <c r="G669" s="153"/>
    </row>
    <row r="670" spans="3:7">
      <c r="C670" s="153"/>
      <c r="D670" s="153"/>
      <c r="E670" s="153"/>
      <c r="F670" s="153"/>
      <c r="G670" s="153"/>
    </row>
    <row r="671" spans="3:7">
      <c r="C671" s="153"/>
      <c r="D671" s="153"/>
      <c r="E671" s="153"/>
      <c r="F671" s="153"/>
      <c r="G671" s="153"/>
    </row>
    <row r="672" spans="3:7">
      <c r="C672" s="153"/>
      <c r="D672" s="153"/>
      <c r="E672" s="153"/>
      <c r="F672" s="153"/>
      <c r="G672" s="153"/>
    </row>
    <row r="673" spans="3:7">
      <c r="C673" s="153"/>
      <c r="D673" s="153"/>
      <c r="E673" s="153"/>
      <c r="F673" s="153"/>
      <c r="G673" s="153"/>
    </row>
    <row r="674" spans="3:7">
      <c r="C674" s="153"/>
      <c r="D674" s="153"/>
      <c r="E674" s="153"/>
      <c r="F674" s="153"/>
      <c r="G674" s="153"/>
    </row>
    <row r="675" spans="3:7">
      <c r="C675" s="153"/>
      <c r="D675" s="153"/>
      <c r="E675" s="153"/>
      <c r="F675" s="153"/>
      <c r="G675" s="153"/>
    </row>
    <row r="676" spans="3:7">
      <c r="C676" s="153"/>
      <c r="D676" s="153"/>
      <c r="E676" s="153"/>
      <c r="F676" s="153"/>
      <c r="G676" s="153"/>
    </row>
    <row r="677" spans="3:7">
      <c r="C677" s="153"/>
      <c r="D677" s="153"/>
      <c r="E677" s="153"/>
      <c r="F677" s="153"/>
      <c r="G677" s="153"/>
    </row>
    <row r="678" spans="3:7">
      <c r="C678" s="153"/>
      <c r="D678" s="153"/>
      <c r="E678" s="153"/>
      <c r="F678" s="153"/>
      <c r="G678" s="153"/>
    </row>
    <row r="679" spans="3:7">
      <c r="C679" s="153"/>
      <c r="D679" s="153"/>
      <c r="E679" s="153"/>
      <c r="F679" s="153"/>
      <c r="G679" s="153"/>
    </row>
    <row r="680" spans="3:7">
      <c r="C680" s="153"/>
      <c r="D680" s="153"/>
      <c r="E680" s="153"/>
      <c r="F680" s="153"/>
      <c r="G680" s="153"/>
    </row>
    <row r="681" spans="3:7">
      <c r="C681" s="153"/>
      <c r="D681" s="153"/>
      <c r="E681" s="153"/>
      <c r="F681" s="153"/>
      <c r="G681" s="153"/>
    </row>
    <row r="682" spans="3:7">
      <c r="C682" s="153"/>
      <c r="D682" s="153"/>
      <c r="E682" s="153"/>
      <c r="F682" s="153"/>
      <c r="G682" s="153"/>
    </row>
    <row r="683" spans="3:7">
      <c r="C683" s="153"/>
      <c r="D683" s="153"/>
      <c r="E683" s="153"/>
      <c r="F683" s="153"/>
      <c r="G683" s="153"/>
    </row>
    <row r="684" spans="3:7">
      <c r="C684" s="153"/>
      <c r="D684" s="153"/>
      <c r="E684" s="153"/>
      <c r="F684" s="153"/>
      <c r="G684" s="153"/>
    </row>
    <row r="685" spans="3:7">
      <c r="C685" s="153"/>
      <c r="D685" s="153"/>
      <c r="E685" s="153"/>
      <c r="F685" s="153"/>
      <c r="G685" s="153"/>
    </row>
    <row r="686" spans="3:7">
      <c r="C686" s="153"/>
      <c r="D686" s="153"/>
      <c r="E686" s="153"/>
      <c r="F686" s="153"/>
      <c r="G686" s="153"/>
    </row>
    <row r="687" spans="3:7">
      <c r="C687" s="153"/>
      <c r="D687" s="153"/>
      <c r="E687" s="153"/>
      <c r="F687" s="153"/>
      <c r="G687" s="153"/>
    </row>
    <row r="688" spans="3:7">
      <c r="C688" s="153"/>
      <c r="D688" s="153"/>
      <c r="E688" s="153"/>
      <c r="F688" s="153"/>
      <c r="G688" s="153"/>
    </row>
    <row r="689" spans="3:7">
      <c r="C689" s="153"/>
      <c r="D689" s="153"/>
      <c r="E689" s="153"/>
      <c r="F689" s="153"/>
      <c r="G689" s="153"/>
    </row>
    <row r="690" spans="3:7">
      <c r="C690" s="153"/>
      <c r="D690" s="153"/>
      <c r="E690" s="153"/>
      <c r="F690" s="153"/>
      <c r="G690" s="153"/>
    </row>
    <row r="691" spans="3:7">
      <c r="C691" s="153"/>
      <c r="D691" s="153"/>
      <c r="E691" s="153"/>
      <c r="F691" s="153"/>
      <c r="G691" s="153"/>
    </row>
    <row r="692" spans="3:7">
      <c r="C692" s="153"/>
      <c r="D692" s="153"/>
      <c r="E692" s="153"/>
      <c r="F692" s="153"/>
      <c r="G692" s="153"/>
    </row>
    <row r="693" spans="3:7">
      <c r="C693" s="153"/>
      <c r="D693" s="153"/>
      <c r="E693" s="153"/>
      <c r="F693" s="153"/>
      <c r="G693" s="153"/>
    </row>
    <row r="694" spans="3:7">
      <c r="C694" s="153"/>
      <c r="D694" s="153"/>
      <c r="E694" s="153"/>
      <c r="F694" s="153"/>
      <c r="G694" s="153"/>
    </row>
    <row r="695" spans="3:7">
      <c r="C695" s="153"/>
      <c r="D695" s="153"/>
      <c r="E695" s="153"/>
      <c r="F695" s="153"/>
      <c r="G695" s="153"/>
    </row>
    <row r="696" spans="3:7">
      <c r="C696" s="153"/>
      <c r="D696" s="153"/>
      <c r="E696" s="153"/>
      <c r="F696" s="153"/>
      <c r="G696" s="153"/>
    </row>
    <row r="697" spans="3:7">
      <c r="C697" s="153"/>
      <c r="D697" s="153"/>
      <c r="E697" s="153"/>
      <c r="F697" s="153"/>
      <c r="G697" s="153"/>
    </row>
    <row r="698" spans="3:7">
      <c r="C698" s="153"/>
      <c r="D698" s="153"/>
      <c r="E698" s="153"/>
      <c r="F698" s="153"/>
      <c r="G698" s="153"/>
    </row>
    <row r="699" spans="3:7">
      <c r="C699" s="153"/>
      <c r="D699" s="153"/>
      <c r="E699" s="153"/>
      <c r="F699" s="153"/>
      <c r="G699" s="153"/>
    </row>
    <row r="700" spans="3:7">
      <c r="C700" s="153"/>
      <c r="D700" s="153"/>
      <c r="E700" s="153"/>
      <c r="F700" s="153"/>
      <c r="G700" s="153"/>
    </row>
    <row r="701" spans="3:7">
      <c r="C701" s="153"/>
      <c r="D701" s="153"/>
      <c r="E701" s="153"/>
      <c r="F701" s="153"/>
      <c r="G701" s="153"/>
    </row>
    <row r="702" spans="3:7">
      <c r="C702" s="153"/>
      <c r="D702" s="153"/>
      <c r="E702" s="153"/>
      <c r="F702" s="153"/>
      <c r="G702" s="153"/>
    </row>
    <row r="703" spans="3:7">
      <c r="C703" s="153"/>
      <c r="D703" s="153"/>
      <c r="E703" s="153"/>
      <c r="F703" s="153"/>
      <c r="G703" s="153"/>
    </row>
    <row r="704" spans="3:7">
      <c r="C704" s="153"/>
      <c r="D704" s="153"/>
      <c r="E704" s="153"/>
      <c r="F704" s="153"/>
      <c r="G704" s="153"/>
    </row>
    <row r="705" spans="3:7">
      <c r="C705" s="153"/>
      <c r="D705" s="153"/>
      <c r="E705" s="153"/>
      <c r="F705" s="153"/>
      <c r="G705" s="153"/>
    </row>
    <row r="706" spans="3:7">
      <c r="C706" s="153"/>
      <c r="D706" s="153"/>
      <c r="E706" s="153"/>
      <c r="F706" s="153"/>
      <c r="G706" s="153"/>
    </row>
    <row r="707" spans="3:7">
      <c r="C707" s="153"/>
      <c r="D707" s="153"/>
      <c r="E707" s="153"/>
      <c r="F707" s="153"/>
      <c r="G707" s="153"/>
    </row>
    <row r="708" spans="3:7">
      <c r="C708" s="153"/>
      <c r="D708" s="153"/>
      <c r="E708" s="153"/>
      <c r="F708" s="153"/>
      <c r="G708" s="153"/>
    </row>
    <row r="709" spans="3:7">
      <c r="C709" s="153"/>
      <c r="D709" s="153"/>
      <c r="E709" s="153"/>
      <c r="F709" s="153"/>
      <c r="G709" s="153"/>
    </row>
    <row r="710" spans="3:7">
      <c r="C710" s="153"/>
      <c r="D710" s="153"/>
      <c r="E710" s="153"/>
      <c r="F710" s="153"/>
      <c r="G710" s="153"/>
    </row>
    <row r="711" spans="3:7">
      <c r="C711" s="153"/>
      <c r="D711" s="153"/>
      <c r="E711" s="153"/>
      <c r="F711" s="153"/>
      <c r="G711" s="153"/>
    </row>
    <row r="712" spans="3:7">
      <c r="C712" s="153"/>
      <c r="D712" s="153"/>
      <c r="E712" s="153"/>
      <c r="F712" s="153"/>
      <c r="G712" s="153"/>
    </row>
    <row r="713" spans="3:7">
      <c r="C713" s="153"/>
      <c r="D713" s="153"/>
      <c r="E713" s="153"/>
      <c r="F713" s="153"/>
      <c r="G713" s="153"/>
    </row>
    <row r="714" spans="3:7">
      <c r="C714" s="153"/>
      <c r="D714" s="153"/>
      <c r="E714" s="153"/>
      <c r="F714" s="153"/>
      <c r="G714" s="153"/>
    </row>
    <row r="715" spans="3:7">
      <c r="C715" s="153"/>
      <c r="D715" s="153"/>
      <c r="E715" s="153"/>
      <c r="F715" s="153"/>
      <c r="G715" s="153"/>
    </row>
    <row r="716" spans="3:7">
      <c r="C716" s="153"/>
      <c r="D716" s="153"/>
      <c r="E716" s="153"/>
      <c r="F716" s="153"/>
      <c r="G716" s="153"/>
    </row>
    <row r="717" spans="3:7">
      <c r="C717" s="153"/>
      <c r="D717" s="153"/>
      <c r="E717" s="153"/>
      <c r="F717" s="153"/>
      <c r="G717" s="153"/>
    </row>
    <row r="718" spans="3:7">
      <c r="C718" s="153"/>
      <c r="D718" s="153"/>
      <c r="E718" s="153"/>
      <c r="F718" s="153"/>
      <c r="G718" s="153"/>
    </row>
    <row r="719" spans="3:7">
      <c r="C719" s="153"/>
      <c r="D719" s="153"/>
      <c r="E719" s="153"/>
      <c r="F719" s="153"/>
      <c r="G719" s="153"/>
    </row>
    <row r="720" spans="3:7">
      <c r="C720" s="153"/>
      <c r="D720" s="153"/>
      <c r="E720" s="153"/>
      <c r="F720" s="153"/>
      <c r="G720" s="153"/>
    </row>
    <row r="721" spans="3:7">
      <c r="C721" s="153"/>
      <c r="D721" s="153"/>
      <c r="E721" s="153"/>
      <c r="F721" s="153"/>
      <c r="G721" s="153"/>
    </row>
    <row r="722" spans="3:7">
      <c r="C722" s="153"/>
      <c r="D722" s="153"/>
      <c r="E722" s="153"/>
      <c r="F722" s="153"/>
      <c r="G722" s="153"/>
    </row>
    <row r="723" spans="3:7">
      <c r="C723" s="153"/>
      <c r="D723" s="153"/>
      <c r="E723" s="153"/>
      <c r="F723" s="153"/>
      <c r="G723" s="153"/>
    </row>
    <row r="724" spans="3:7">
      <c r="C724" s="153"/>
      <c r="D724" s="153"/>
      <c r="E724" s="153"/>
      <c r="F724" s="153"/>
      <c r="G724" s="153"/>
    </row>
    <row r="725" spans="3:7">
      <c r="C725" s="153"/>
      <c r="D725" s="153"/>
      <c r="E725" s="153"/>
      <c r="F725" s="153"/>
      <c r="G725" s="153"/>
    </row>
    <row r="726" spans="3:7">
      <c r="C726" s="153"/>
      <c r="D726" s="153"/>
      <c r="E726" s="153"/>
      <c r="F726" s="153"/>
      <c r="G726" s="153"/>
    </row>
    <row r="727" spans="3:7">
      <c r="C727" s="153"/>
      <c r="D727" s="153"/>
      <c r="E727" s="153"/>
      <c r="F727" s="153"/>
      <c r="G727" s="153"/>
    </row>
    <row r="728" spans="3:7">
      <c r="C728" s="153"/>
      <c r="D728" s="153"/>
      <c r="E728" s="153"/>
      <c r="F728" s="153"/>
      <c r="G728" s="153"/>
    </row>
    <row r="729" spans="3:7">
      <c r="C729" s="153"/>
      <c r="D729" s="153"/>
      <c r="E729" s="153"/>
      <c r="F729" s="153"/>
      <c r="G729" s="153"/>
    </row>
    <row r="730" spans="3:7">
      <c r="C730" s="153"/>
      <c r="D730" s="153"/>
      <c r="E730" s="153"/>
      <c r="F730" s="153"/>
      <c r="G730" s="153"/>
    </row>
    <row r="731" spans="3:7">
      <c r="C731" s="153"/>
      <c r="D731" s="153"/>
      <c r="E731" s="153"/>
      <c r="F731" s="153"/>
      <c r="G731" s="153"/>
    </row>
    <row r="732" spans="3:7">
      <c r="C732" s="153"/>
      <c r="D732" s="153"/>
      <c r="E732" s="153"/>
      <c r="F732" s="153"/>
      <c r="G732" s="153"/>
    </row>
    <row r="733" spans="3:7">
      <c r="C733" s="153"/>
      <c r="D733" s="153"/>
      <c r="E733" s="153"/>
      <c r="F733" s="153"/>
      <c r="G733" s="153"/>
    </row>
    <row r="734" spans="3:7">
      <c r="C734" s="153"/>
      <c r="D734" s="153"/>
      <c r="E734" s="153"/>
      <c r="F734" s="153"/>
      <c r="G734" s="153"/>
    </row>
    <row r="735" spans="3:7">
      <c r="C735" s="153"/>
      <c r="D735" s="153"/>
      <c r="E735" s="153"/>
      <c r="F735" s="153"/>
      <c r="G735" s="153"/>
    </row>
    <row r="736" spans="3:7">
      <c r="C736" s="153"/>
      <c r="D736" s="153"/>
      <c r="E736" s="153"/>
      <c r="F736" s="153"/>
      <c r="G736" s="153"/>
    </row>
    <row r="737" spans="3:7">
      <c r="C737" s="153"/>
      <c r="D737" s="153"/>
      <c r="E737" s="153"/>
      <c r="F737" s="153"/>
      <c r="G737" s="153"/>
    </row>
    <row r="738" spans="3:7">
      <c r="C738" s="153"/>
      <c r="D738" s="153"/>
      <c r="E738" s="153"/>
      <c r="F738" s="153"/>
      <c r="G738" s="153"/>
    </row>
    <row r="739" spans="3:7">
      <c r="C739" s="153"/>
      <c r="D739" s="153"/>
      <c r="E739" s="153"/>
      <c r="F739" s="153"/>
      <c r="G739" s="153"/>
    </row>
    <row r="740" spans="3:7">
      <c r="C740" s="153"/>
      <c r="D740" s="153"/>
      <c r="E740" s="153"/>
      <c r="F740" s="153"/>
      <c r="G740" s="153"/>
    </row>
    <row r="741" spans="3:7">
      <c r="C741" s="153"/>
      <c r="D741" s="153"/>
      <c r="E741" s="153"/>
      <c r="F741" s="153"/>
      <c r="G741" s="153"/>
    </row>
    <row r="742" spans="3:7">
      <c r="C742" s="153"/>
      <c r="D742" s="153"/>
      <c r="E742" s="153"/>
      <c r="F742" s="153"/>
      <c r="G742" s="153"/>
    </row>
    <row r="743" spans="3:7">
      <c r="C743" s="153"/>
      <c r="D743" s="153"/>
      <c r="E743" s="153"/>
      <c r="F743" s="153"/>
      <c r="G743" s="153"/>
    </row>
    <row r="744" spans="3:7">
      <c r="C744" s="153"/>
      <c r="D744" s="153"/>
      <c r="E744" s="153"/>
      <c r="F744" s="153"/>
      <c r="G744" s="153"/>
    </row>
    <row r="745" spans="3:7">
      <c r="C745" s="153"/>
      <c r="D745" s="153"/>
      <c r="E745" s="153"/>
      <c r="F745" s="153"/>
      <c r="G745" s="153"/>
    </row>
    <row r="746" spans="3:7">
      <c r="C746" s="153"/>
      <c r="D746" s="153"/>
      <c r="E746" s="153"/>
      <c r="F746" s="153"/>
      <c r="G746" s="153"/>
    </row>
    <row r="747" spans="3:7">
      <c r="C747" s="153"/>
      <c r="D747" s="153"/>
      <c r="E747" s="153"/>
      <c r="F747" s="153"/>
      <c r="G747" s="153"/>
    </row>
    <row r="748" spans="3:7">
      <c r="C748" s="153"/>
      <c r="D748" s="153"/>
      <c r="E748" s="153"/>
      <c r="F748" s="153"/>
      <c r="G748" s="153"/>
    </row>
    <row r="749" spans="3:7">
      <c r="C749" s="153"/>
      <c r="D749" s="153"/>
      <c r="E749" s="153"/>
      <c r="F749" s="153"/>
      <c r="G749" s="153"/>
    </row>
    <row r="750" spans="3:7">
      <c r="C750" s="153"/>
      <c r="D750" s="153"/>
      <c r="E750" s="153"/>
      <c r="F750" s="153"/>
      <c r="G750" s="153"/>
    </row>
    <row r="751" spans="3:7">
      <c r="C751" s="153"/>
      <c r="D751" s="153"/>
      <c r="E751" s="153"/>
      <c r="F751" s="153"/>
      <c r="G751" s="153"/>
    </row>
    <row r="752" spans="3:7">
      <c r="C752" s="153"/>
      <c r="D752" s="153"/>
      <c r="E752" s="153"/>
      <c r="F752" s="153"/>
      <c r="G752" s="153"/>
    </row>
    <row r="753" spans="3:7">
      <c r="C753" s="153"/>
      <c r="D753" s="153"/>
      <c r="E753" s="153"/>
      <c r="F753" s="153"/>
      <c r="G753" s="153"/>
    </row>
    <row r="754" spans="3:7">
      <c r="C754" s="153"/>
      <c r="D754" s="153"/>
      <c r="E754" s="153"/>
      <c r="F754" s="153"/>
      <c r="G754" s="153"/>
    </row>
    <row r="755" spans="3:7">
      <c r="C755" s="153"/>
      <c r="D755" s="153"/>
      <c r="E755" s="153"/>
      <c r="F755" s="153"/>
      <c r="G755" s="153"/>
    </row>
    <row r="756" spans="3:7">
      <c r="C756" s="153"/>
      <c r="D756" s="153"/>
      <c r="E756" s="153"/>
      <c r="F756" s="153"/>
      <c r="G756" s="153"/>
    </row>
    <row r="757" spans="3:7">
      <c r="C757" s="153"/>
      <c r="D757" s="153"/>
      <c r="E757" s="153"/>
      <c r="F757" s="153"/>
      <c r="G757" s="153"/>
    </row>
    <row r="758" spans="3:7">
      <c r="C758" s="153"/>
      <c r="D758" s="153"/>
      <c r="E758" s="153"/>
      <c r="F758" s="153"/>
      <c r="G758" s="153"/>
    </row>
    <row r="759" spans="3:7">
      <c r="C759" s="153"/>
      <c r="D759" s="153"/>
      <c r="E759" s="153"/>
      <c r="F759" s="153"/>
      <c r="G759" s="153"/>
    </row>
    <row r="760" spans="3:7">
      <c r="C760" s="153"/>
      <c r="D760" s="153"/>
      <c r="E760" s="153"/>
      <c r="F760" s="153"/>
      <c r="G760" s="153"/>
    </row>
    <row r="761" spans="3:7">
      <c r="C761" s="153"/>
      <c r="D761" s="153"/>
      <c r="E761" s="153"/>
      <c r="F761" s="153"/>
      <c r="G761" s="153"/>
    </row>
    <row r="762" spans="3:7">
      <c r="C762" s="153"/>
      <c r="D762" s="153"/>
      <c r="E762" s="153"/>
      <c r="F762" s="153"/>
      <c r="G762" s="153"/>
    </row>
    <row r="763" spans="3:7">
      <c r="C763" s="153"/>
      <c r="D763" s="153"/>
      <c r="E763" s="153"/>
      <c r="F763" s="153"/>
      <c r="G763" s="153"/>
    </row>
    <row r="764" spans="3:7">
      <c r="C764" s="153"/>
      <c r="D764" s="153"/>
      <c r="E764" s="153"/>
      <c r="F764" s="153"/>
      <c r="G764" s="153"/>
    </row>
    <row r="765" spans="3:7">
      <c r="C765" s="153"/>
      <c r="D765" s="153"/>
      <c r="E765" s="153"/>
      <c r="F765" s="153"/>
      <c r="G765" s="153"/>
    </row>
    <row r="766" spans="3:7">
      <c r="C766" s="153"/>
      <c r="D766" s="153"/>
      <c r="E766" s="153"/>
      <c r="F766" s="153"/>
      <c r="G766" s="153"/>
    </row>
    <row r="767" spans="3:7">
      <c r="C767" s="153"/>
      <c r="D767" s="153"/>
      <c r="E767" s="153"/>
      <c r="F767" s="153"/>
      <c r="G767" s="153"/>
    </row>
    <row r="768" spans="3:7">
      <c r="C768" s="153"/>
      <c r="D768" s="153"/>
      <c r="E768" s="153"/>
      <c r="F768" s="153"/>
      <c r="G768" s="153"/>
    </row>
    <row r="769" spans="3:7">
      <c r="C769" s="153"/>
      <c r="D769" s="153"/>
      <c r="E769" s="153"/>
      <c r="F769" s="153"/>
      <c r="G769" s="153"/>
    </row>
    <row r="770" spans="3:7">
      <c r="C770" s="153"/>
      <c r="D770" s="153"/>
      <c r="E770" s="153"/>
      <c r="F770" s="153"/>
      <c r="G770" s="153"/>
    </row>
    <row r="771" spans="3:7">
      <c r="C771" s="153"/>
      <c r="D771" s="153"/>
      <c r="E771" s="153"/>
      <c r="F771" s="153"/>
      <c r="G771" s="153"/>
    </row>
    <row r="772" spans="3:7">
      <c r="C772" s="153"/>
      <c r="D772" s="153"/>
      <c r="E772" s="153"/>
      <c r="F772" s="153"/>
      <c r="G772" s="153"/>
    </row>
    <row r="773" spans="3:7">
      <c r="C773" s="153"/>
      <c r="D773" s="153"/>
      <c r="E773" s="153"/>
      <c r="F773" s="153"/>
      <c r="G773" s="153"/>
    </row>
    <row r="774" spans="3:7">
      <c r="C774" s="153"/>
      <c r="D774" s="153"/>
      <c r="E774" s="153"/>
      <c r="F774" s="153"/>
      <c r="G774" s="153"/>
    </row>
    <row r="775" spans="3:7">
      <c r="C775" s="153"/>
      <c r="D775" s="153"/>
      <c r="E775" s="153"/>
      <c r="F775" s="153"/>
      <c r="G775" s="153"/>
    </row>
    <row r="776" spans="3:7">
      <c r="C776" s="153"/>
      <c r="D776" s="153"/>
      <c r="E776" s="153"/>
      <c r="F776" s="153"/>
      <c r="G776" s="153"/>
    </row>
    <row r="777" spans="3:7">
      <c r="C777" s="153"/>
      <c r="D777" s="153"/>
      <c r="E777" s="153"/>
      <c r="F777" s="153"/>
      <c r="G777" s="153"/>
    </row>
    <row r="778" spans="3:7">
      <c r="C778" s="153"/>
      <c r="D778" s="153"/>
      <c r="E778" s="153"/>
      <c r="F778" s="153"/>
      <c r="G778" s="153"/>
    </row>
    <row r="779" spans="3:7">
      <c r="C779" s="153"/>
      <c r="D779" s="153"/>
      <c r="E779" s="153"/>
      <c r="F779" s="153"/>
      <c r="G779" s="153"/>
    </row>
    <row r="780" spans="3:7">
      <c r="C780" s="153"/>
      <c r="D780" s="153"/>
      <c r="E780" s="153"/>
      <c r="F780" s="153"/>
      <c r="G780" s="153"/>
    </row>
    <row r="781" spans="3:7">
      <c r="C781" s="153"/>
      <c r="D781" s="153"/>
      <c r="E781" s="153"/>
      <c r="F781" s="153"/>
      <c r="G781" s="153"/>
    </row>
    <row r="782" spans="3:7">
      <c r="C782" s="153"/>
      <c r="D782" s="153"/>
      <c r="E782" s="153"/>
      <c r="F782" s="153"/>
      <c r="G782" s="153"/>
    </row>
    <row r="783" spans="3:7">
      <c r="C783" s="153"/>
      <c r="D783" s="153"/>
      <c r="E783" s="153"/>
      <c r="F783" s="153"/>
      <c r="G783" s="153"/>
    </row>
    <row r="784" spans="3:7">
      <c r="C784" s="153"/>
      <c r="D784" s="153"/>
      <c r="E784" s="153"/>
      <c r="F784" s="153"/>
      <c r="G784" s="153"/>
    </row>
    <row r="785" spans="3:7">
      <c r="C785" s="153"/>
      <c r="D785" s="153"/>
      <c r="E785" s="153"/>
      <c r="F785" s="153"/>
      <c r="G785" s="153"/>
    </row>
    <row r="786" spans="3:7">
      <c r="C786" s="153"/>
      <c r="D786" s="153"/>
      <c r="E786" s="153"/>
      <c r="F786" s="153"/>
      <c r="G786" s="153"/>
    </row>
    <row r="787" spans="3:7">
      <c r="C787" s="153"/>
      <c r="D787" s="153"/>
      <c r="E787" s="153"/>
      <c r="F787" s="153"/>
      <c r="G787" s="153"/>
    </row>
    <row r="788" spans="3:7">
      <c r="C788" s="153"/>
      <c r="D788" s="153"/>
      <c r="E788" s="153"/>
      <c r="F788" s="153"/>
      <c r="G788" s="153"/>
    </row>
    <row r="789" spans="3:7">
      <c r="C789" s="153"/>
      <c r="D789" s="153"/>
      <c r="E789" s="153"/>
      <c r="F789" s="153"/>
      <c r="G789" s="153"/>
    </row>
    <row r="790" spans="3:7">
      <c r="C790" s="153"/>
      <c r="D790" s="153"/>
      <c r="E790" s="153"/>
      <c r="F790" s="153"/>
      <c r="G790" s="153"/>
    </row>
    <row r="791" spans="3:7">
      <c r="C791" s="153"/>
      <c r="D791" s="153"/>
      <c r="E791" s="153"/>
      <c r="F791" s="153"/>
      <c r="G791" s="153"/>
    </row>
    <row r="792" spans="3:7">
      <c r="C792" s="153"/>
      <c r="D792" s="153"/>
      <c r="E792" s="153"/>
      <c r="F792" s="153"/>
      <c r="G792" s="153"/>
    </row>
    <row r="793" spans="3:7">
      <c r="C793" s="153"/>
      <c r="D793" s="153"/>
      <c r="E793" s="153"/>
      <c r="F793" s="153"/>
      <c r="G793" s="153"/>
    </row>
    <row r="794" spans="3:7">
      <c r="C794" s="153"/>
      <c r="D794" s="153"/>
      <c r="E794" s="153"/>
      <c r="F794" s="153"/>
      <c r="G794" s="153"/>
    </row>
    <row r="795" spans="3:7">
      <c r="C795" s="153"/>
      <c r="D795" s="153"/>
      <c r="E795" s="153"/>
      <c r="F795" s="153"/>
      <c r="G795" s="153"/>
    </row>
    <row r="796" spans="3:7">
      <c r="C796" s="153"/>
      <c r="D796" s="153"/>
      <c r="E796" s="153"/>
      <c r="F796" s="153"/>
      <c r="G796" s="153"/>
    </row>
    <row r="797" spans="3:7">
      <c r="C797" s="153"/>
      <c r="D797" s="153"/>
      <c r="E797" s="153"/>
      <c r="F797" s="153"/>
      <c r="G797" s="153"/>
    </row>
    <row r="798" spans="3:7">
      <c r="C798" s="153"/>
      <c r="D798" s="153"/>
      <c r="E798" s="153"/>
      <c r="F798" s="153"/>
      <c r="G798" s="153"/>
    </row>
    <row r="799" spans="3:7">
      <c r="C799" s="153"/>
      <c r="D799" s="153"/>
      <c r="E799" s="153"/>
      <c r="F799" s="153"/>
      <c r="G799" s="153"/>
    </row>
    <row r="800" spans="3:7">
      <c r="C800" s="153"/>
      <c r="D800" s="153"/>
      <c r="E800" s="153"/>
      <c r="F800" s="153"/>
      <c r="G800" s="153"/>
    </row>
    <row r="801" spans="3:7">
      <c r="C801" s="153"/>
      <c r="D801" s="153"/>
      <c r="E801" s="153"/>
      <c r="F801" s="153"/>
      <c r="G801" s="153"/>
    </row>
    <row r="802" spans="3:7">
      <c r="C802" s="153"/>
      <c r="D802" s="153"/>
      <c r="E802" s="153"/>
      <c r="F802" s="153"/>
      <c r="G802" s="153"/>
    </row>
    <row r="803" spans="3:7">
      <c r="C803" s="153"/>
      <c r="D803" s="153"/>
      <c r="E803" s="153"/>
      <c r="F803" s="153"/>
      <c r="G803" s="153"/>
    </row>
    <row r="804" spans="3:7">
      <c r="C804" s="153"/>
      <c r="D804" s="153"/>
      <c r="E804" s="153"/>
      <c r="F804" s="153"/>
      <c r="G804" s="153"/>
    </row>
    <row r="805" spans="3:7">
      <c r="C805" s="153"/>
      <c r="D805" s="153"/>
      <c r="E805" s="153"/>
      <c r="F805" s="153"/>
      <c r="G805" s="153"/>
    </row>
    <row r="806" spans="3:7">
      <c r="C806" s="153"/>
      <c r="D806" s="153"/>
      <c r="E806" s="153"/>
      <c r="F806" s="153"/>
      <c r="G806" s="153"/>
    </row>
    <row r="807" spans="3:7">
      <c r="C807" s="153"/>
      <c r="D807" s="153"/>
      <c r="E807" s="153"/>
      <c r="F807" s="153"/>
      <c r="G807" s="153"/>
    </row>
    <row r="808" spans="3:7">
      <c r="C808" s="153"/>
      <c r="D808" s="153"/>
      <c r="E808" s="153"/>
      <c r="F808" s="153"/>
      <c r="G808" s="153"/>
    </row>
    <row r="809" spans="3:7">
      <c r="C809" s="153"/>
      <c r="D809" s="153"/>
      <c r="E809" s="153"/>
      <c r="F809" s="153"/>
      <c r="G809" s="153"/>
    </row>
    <row r="810" spans="3:7">
      <c r="C810" s="153"/>
      <c r="D810" s="153"/>
      <c r="E810" s="153"/>
      <c r="F810" s="153"/>
      <c r="G810" s="153"/>
    </row>
    <row r="811" spans="3:7">
      <c r="C811" s="153"/>
      <c r="D811" s="153"/>
      <c r="E811" s="153"/>
      <c r="F811" s="153"/>
      <c r="G811" s="153"/>
    </row>
    <row r="812" spans="3:7">
      <c r="C812" s="153"/>
      <c r="D812" s="153"/>
      <c r="E812" s="153"/>
      <c r="F812" s="153"/>
      <c r="G812" s="153"/>
    </row>
    <row r="813" spans="3:7">
      <c r="C813" s="153"/>
      <c r="D813" s="153"/>
      <c r="E813" s="153"/>
      <c r="F813" s="153"/>
      <c r="G813" s="153"/>
    </row>
    <row r="814" spans="3:7">
      <c r="C814" s="153"/>
      <c r="D814" s="153"/>
      <c r="E814" s="153"/>
      <c r="F814" s="153"/>
      <c r="G814" s="153"/>
    </row>
    <row r="815" spans="3:7">
      <c r="C815" s="153"/>
      <c r="D815" s="153"/>
      <c r="E815" s="153"/>
      <c r="F815" s="153"/>
      <c r="G815" s="153"/>
    </row>
    <row r="816" spans="3:7">
      <c r="C816" s="153"/>
      <c r="D816" s="153"/>
      <c r="E816" s="153"/>
      <c r="F816" s="153"/>
      <c r="G816" s="153"/>
    </row>
    <row r="817" spans="3:7">
      <c r="C817" s="153"/>
      <c r="D817" s="153"/>
      <c r="E817" s="153"/>
      <c r="F817" s="153"/>
      <c r="G817" s="153"/>
    </row>
    <row r="818" spans="3:7">
      <c r="C818" s="153"/>
      <c r="D818" s="153"/>
      <c r="E818" s="153"/>
      <c r="F818" s="153"/>
      <c r="G818" s="153"/>
    </row>
    <row r="819" spans="3:7">
      <c r="C819" s="153"/>
      <c r="D819" s="153"/>
      <c r="E819" s="153"/>
      <c r="F819" s="153"/>
      <c r="G819" s="153"/>
    </row>
    <row r="820" spans="3:7">
      <c r="C820" s="153"/>
      <c r="D820" s="153"/>
      <c r="E820" s="153"/>
      <c r="F820" s="153"/>
      <c r="G820" s="153"/>
    </row>
    <row r="821" spans="3:7">
      <c r="C821" s="153"/>
      <c r="D821" s="153"/>
      <c r="E821" s="153"/>
      <c r="F821" s="153"/>
      <c r="G821" s="153"/>
    </row>
    <row r="822" spans="3:7">
      <c r="C822" s="153"/>
      <c r="D822" s="153"/>
      <c r="E822" s="153"/>
      <c r="F822" s="153"/>
      <c r="G822" s="153"/>
    </row>
    <row r="823" spans="3:7">
      <c r="C823" s="153"/>
      <c r="D823" s="153"/>
      <c r="E823" s="153"/>
      <c r="F823" s="153"/>
      <c r="G823" s="153"/>
    </row>
    <row r="824" spans="3:7">
      <c r="C824" s="153"/>
      <c r="D824" s="153"/>
      <c r="E824" s="153"/>
      <c r="F824" s="153"/>
      <c r="G824" s="153"/>
    </row>
    <row r="825" spans="3:7">
      <c r="C825" s="153"/>
      <c r="D825" s="153"/>
      <c r="E825" s="153"/>
      <c r="F825" s="153"/>
      <c r="G825" s="153"/>
    </row>
    <row r="826" spans="3:7">
      <c r="C826" s="153"/>
      <c r="D826" s="153"/>
      <c r="E826" s="153"/>
      <c r="F826" s="153"/>
      <c r="G826" s="153"/>
    </row>
    <row r="827" spans="3:7">
      <c r="C827" s="153"/>
      <c r="D827" s="153"/>
      <c r="E827" s="153"/>
      <c r="F827" s="153"/>
      <c r="G827" s="153"/>
    </row>
    <row r="828" spans="3:7">
      <c r="C828" s="153"/>
      <c r="D828" s="153"/>
      <c r="E828" s="153"/>
      <c r="F828" s="153"/>
      <c r="G828" s="153"/>
    </row>
    <row r="829" spans="3:7">
      <c r="C829" s="153"/>
      <c r="D829" s="153"/>
      <c r="E829" s="153"/>
      <c r="F829" s="153"/>
      <c r="G829" s="153"/>
    </row>
    <row r="830" spans="3:7">
      <c r="C830" s="153"/>
      <c r="D830" s="153"/>
      <c r="E830" s="153"/>
      <c r="F830" s="153"/>
      <c r="G830" s="153"/>
    </row>
    <row r="831" spans="3:7">
      <c r="C831" s="153"/>
      <c r="D831" s="153"/>
      <c r="E831" s="153"/>
      <c r="F831" s="153"/>
      <c r="G831" s="153"/>
    </row>
    <row r="832" spans="3:7">
      <c r="C832" s="153"/>
      <c r="D832" s="153"/>
      <c r="E832" s="153"/>
      <c r="F832" s="153"/>
      <c r="G832" s="153"/>
    </row>
    <row r="833" spans="3:7">
      <c r="C833" s="153"/>
      <c r="D833" s="153"/>
      <c r="E833" s="153"/>
      <c r="F833" s="153"/>
      <c r="G833" s="153"/>
    </row>
    <row r="834" spans="3:7">
      <c r="C834" s="153"/>
      <c r="D834" s="153"/>
      <c r="E834" s="153"/>
      <c r="F834" s="153"/>
      <c r="G834" s="153"/>
    </row>
    <row r="835" spans="3:7">
      <c r="C835" s="153"/>
      <c r="D835" s="153"/>
      <c r="E835" s="153"/>
      <c r="F835" s="153"/>
      <c r="G835" s="153"/>
    </row>
    <row r="836" spans="3:7">
      <c r="C836" s="153"/>
      <c r="D836" s="153"/>
      <c r="E836" s="153"/>
      <c r="F836" s="153"/>
      <c r="G836" s="153"/>
    </row>
    <row r="837" spans="3:7">
      <c r="C837" s="153"/>
      <c r="D837" s="153"/>
      <c r="E837" s="153"/>
      <c r="F837" s="153"/>
      <c r="G837" s="153"/>
    </row>
    <row r="838" spans="3:7">
      <c r="C838" s="153"/>
      <c r="D838" s="153"/>
      <c r="E838" s="153"/>
      <c r="F838" s="153"/>
      <c r="G838" s="153"/>
    </row>
    <row r="839" spans="3:7">
      <c r="C839" s="153"/>
      <c r="D839" s="153"/>
      <c r="E839" s="153"/>
      <c r="F839" s="153"/>
      <c r="G839" s="153"/>
    </row>
    <row r="840" spans="3:7">
      <c r="C840" s="153"/>
      <c r="D840" s="153"/>
      <c r="E840" s="153"/>
      <c r="F840" s="153"/>
      <c r="G840" s="153"/>
    </row>
    <row r="841" spans="3:7">
      <c r="C841" s="153"/>
      <c r="D841" s="153"/>
      <c r="E841" s="153"/>
      <c r="F841" s="153"/>
      <c r="G841" s="153"/>
    </row>
    <row r="842" spans="3:7">
      <c r="C842" s="153"/>
      <c r="D842" s="153"/>
      <c r="E842" s="153"/>
      <c r="F842" s="153"/>
      <c r="G842" s="153"/>
    </row>
    <row r="843" spans="3:7">
      <c r="C843" s="153"/>
      <c r="D843" s="153"/>
      <c r="E843" s="153"/>
      <c r="F843" s="153"/>
      <c r="G843" s="153"/>
    </row>
    <row r="844" spans="3:7">
      <c r="C844" s="153"/>
      <c r="D844" s="153"/>
      <c r="E844" s="153"/>
      <c r="F844" s="153"/>
      <c r="G844" s="153"/>
    </row>
    <row r="845" spans="3:7">
      <c r="C845" s="153"/>
      <c r="D845" s="153"/>
      <c r="E845" s="153"/>
      <c r="F845" s="153"/>
      <c r="G845" s="153"/>
    </row>
    <row r="846" spans="3:7">
      <c r="C846" s="153"/>
      <c r="D846" s="153"/>
      <c r="E846" s="153"/>
      <c r="F846" s="153"/>
      <c r="G846" s="153"/>
    </row>
    <row r="847" spans="3:7">
      <c r="C847" s="153"/>
      <c r="D847" s="153"/>
      <c r="E847" s="153"/>
      <c r="F847" s="153"/>
      <c r="G847" s="153"/>
    </row>
    <row r="848" spans="3:7">
      <c r="C848" s="153"/>
      <c r="D848" s="153"/>
      <c r="E848" s="153"/>
      <c r="F848" s="153"/>
      <c r="G848" s="153"/>
    </row>
    <row r="849" spans="3:7">
      <c r="C849" s="153"/>
      <c r="D849" s="153"/>
      <c r="E849" s="153"/>
      <c r="F849" s="153"/>
      <c r="G849" s="153"/>
    </row>
    <row r="850" spans="3:7">
      <c r="C850" s="153"/>
      <c r="D850" s="153"/>
      <c r="E850" s="153"/>
      <c r="F850" s="153"/>
      <c r="G850" s="153"/>
    </row>
    <row r="851" spans="3:7">
      <c r="C851" s="153"/>
      <c r="D851" s="153"/>
      <c r="E851" s="153"/>
      <c r="F851" s="153"/>
      <c r="G851" s="153"/>
    </row>
    <row r="852" spans="3:7">
      <c r="C852" s="153"/>
      <c r="D852" s="153"/>
      <c r="E852" s="153"/>
      <c r="F852" s="153"/>
      <c r="G852" s="153"/>
    </row>
    <row r="853" spans="3:7">
      <c r="C853" s="153"/>
      <c r="D853" s="153"/>
      <c r="E853" s="153"/>
      <c r="F853" s="153"/>
      <c r="G853" s="153"/>
    </row>
    <row r="854" spans="3:7">
      <c r="C854" s="153"/>
      <c r="D854" s="153"/>
      <c r="E854" s="153"/>
      <c r="F854" s="153"/>
      <c r="G854" s="153"/>
    </row>
    <row r="855" spans="3:7">
      <c r="C855" s="153"/>
      <c r="D855" s="153"/>
      <c r="E855" s="153"/>
      <c r="F855" s="153"/>
      <c r="G855" s="153"/>
    </row>
    <row r="856" spans="3:7">
      <c r="C856" s="153"/>
      <c r="D856" s="153"/>
      <c r="E856" s="153"/>
      <c r="F856" s="153"/>
      <c r="G856" s="153"/>
    </row>
    <row r="857" spans="3:7">
      <c r="C857" s="153"/>
      <c r="D857" s="153"/>
      <c r="E857" s="153"/>
      <c r="F857" s="153"/>
      <c r="G857" s="153"/>
    </row>
    <row r="858" spans="3:7">
      <c r="C858" s="153"/>
      <c r="D858" s="153"/>
      <c r="E858" s="153"/>
      <c r="F858" s="153"/>
      <c r="G858" s="153"/>
    </row>
    <row r="859" spans="3:7">
      <c r="C859" s="153"/>
      <c r="D859" s="153"/>
      <c r="E859" s="153"/>
      <c r="F859" s="153"/>
      <c r="G859" s="153"/>
    </row>
    <row r="860" spans="3:7">
      <c r="C860" s="153"/>
      <c r="D860" s="153"/>
      <c r="E860" s="153"/>
      <c r="F860" s="153"/>
      <c r="G860" s="153"/>
    </row>
    <row r="861" spans="3:7">
      <c r="C861" s="153"/>
      <c r="D861" s="153"/>
      <c r="E861" s="153"/>
      <c r="F861" s="153"/>
      <c r="G861" s="153"/>
    </row>
    <row r="862" spans="3:7">
      <c r="C862" s="153"/>
      <c r="D862" s="153"/>
      <c r="E862" s="153"/>
      <c r="F862" s="153"/>
      <c r="G862" s="153"/>
    </row>
    <row r="863" spans="3:7">
      <c r="C863" s="153"/>
      <c r="D863" s="153"/>
      <c r="E863" s="153"/>
      <c r="F863" s="153"/>
      <c r="G863" s="153"/>
    </row>
    <row r="864" spans="3:7">
      <c r="C864" s="153"/>
      <c r="D864" s="153"/>
      <c r="E864" s="153"/>
      <c r="F864" s="153"/>
      <c r="G864" s="153"/>
    </row>
    <row r="865" spans="3:7">
      <c r="C865" s="153"/>
      <c r="D865" s="153"/>
      <c r="E865" s="153"/>
      <c r="F865" s="153"/>
      <c r="G865" s="153"/>
    </row>
    <row r="866" spans="3:7">
      <c r="C866" s="153"/>
      <c r="D866" s="153"/>
      <c r="E866" s="153"/>
      <c r="F866" s="153"/>
      <c r="G866" s="153"/>
    </row>
    <row r="867" spans="3:7">
      <c r="C867" s="153"/>
      <c r="D867" s="153"/>
      <c r="E867" s="153"/>
      <c r="F867" s="153"/>
      <c r="G867" s="153"/>
    </row>
    <row r="868" spans="3:7">
      <c r="C868" s="153"/>
      <c r="D868" s="153"/>
      <c r="E868" s="153"/>
      <c r="F868" s="153"/>
      <c r="G868" s="153"/>
    </row>
    <row r="869" spans="3:7">
      <c r="C869" s="153"/>
      <c r="D869" s="153"/>
      <c r="E869" s="153"/>
      <c r="F869" s="153"/>
      <c r="G869" s="153"/>
    </row>
    <row r="870" spans="3:7">
      <c r="C870" s="153"/>
      <c r="D870" s="153"/>
      <c r="E870" s="153"/>
      <c r="F870" s="153"/>
      <c r="G870" s="153"/>
    </row>
    <row r="871" spans="3:7">
      <c r="C871" s="153"/>
      <c r="D871" s="153"/>
      <c r="E871" s="153"/>
      <c r="F871" s="153"/>
      <c r="G871" s="153"/>
    </row>
    <row r="872" spans="3:7">
      <c r="C872" s="153"/>
      <c r="D872" s="153"/>
      <c r="E872" s="153"/>
      <c r="F872" s="153"/>
      <c r="G872" s="153"/>
    </row>
    <row r="873" spans="3:7">
      <c r="C873" s="153"/>
      <c r="D873" s="153"/>
      <c r="E873" s="153"/>
      <c r="F873" s="153"/>
      <c r="G873" s="153"/>
    </row>
    <row r="874" spans="3:7">
      <c r="C874" s="153"/>
      <c r="D874" s="153"/>
      <c r="E874" s="153"/>
      <c r="F874" s="153"/>
      <c r="G874" s="153"/>
    </row>
    <row r="875" spans="3:7">
      <c r="C875" s="153"/>
      <c r="D875" s="153"/>
      <c r="E875" s="153"/>
      <c r="F875" s="153"/>
      <c r="G875" s="153"/>
    </row>
    <row r="876" spans="3:7">
      <c r="C876" s="153"/>
      <c r="D876" s="153"/>
      <c r="E876" s="153"/>
      <c r="F876" s="153"/>
      <c r="G876" s="153"/>
    </row>
    <row r="877" spans="3:7">
      <c r="C877" s="153"/>
      <c r="D877" s="153"/>
      <c r="E877" s="153"/>
      <c r="F877" s="153"/>
      <c r="G877" s="153"/>
    </row>
    <row r="878" spans="3:7">
      <c r="C878" s="153"/>
      <c r="D878" s="153"/>
      <c r="E878" s="153"/>
      <c r="F878" s="153"/>
      <c r="G878" s="153"/>
    </row>
    <row r="879" spans="3:7">
      <c r="C879" s="153"/>
      <c r="D879" s="153"/>
      <c r="E879" s="153"/>
      <c r="F879" s="153"/>
      <c r="G879" s="153"/>
    </row>
    <row r="880" spans="3:7">
      <c r="C880" s="153"/>
      <c r="D880" s="153"/>
      <c r="E880" s="153"/>
      <c r="F880" s="153"/>
      <c r="G880" s="153"/>
    </row>
    <row r="881" spans="3:7">
      <c r="C881" s="153"/>
      <c r="D881" s="153"/>
      <c r="E881" s="153"/>
      <c r="F881" s="153"/>
      <c r="G881" s="153"/>
    </row>
    <row r="882" spans="3:7">
      <c r="C882" s="153"/>
      <c r="D882" s="153"/>
      <c r="E882" s="153"/>
      <c r="F882" s="153"/>
      <c r="G882" s="153"/>
    </row>
    <row r="883" spans="3:7">
      <c r="C883" s="153"/>
      <c r="D883" s="153"/>
      <c r="E883" s="153"/>
      <c r="F883" s="153"/>
      <c r="G883" s="153"/>
    </row>
    <row r="884" spans="3:7">
      <c r="C884" s="153"/>
      <c r="D884" s="153"/>
      <c r="E884" s="153"/>
      <c r="F884" s="153"/>
      <c r="G884" s="153"/>
    </row>
    <row r="885" spans="3:7">
      <c r="C885" s="153"/>
      <c r="D885" s="153"/>
      <c r="E885" s="153"/>
      <c r="F885" s="153"/>
      <c r="G885" s="153"/>
    </row>
    <row r="886" spans="3:7">
      <c r="C886" s="153"/>
      <c r="D886" s="153"/>
      <c r="E886" s="153"/>
      <c r="F886" s="153"/>
      <c r="G886" s="153"/>
    </row>
    <row r="887" spans="3:7">
      <c r="C887" s="153"/>
      <c r="D887" s="153"/>
      <c r="E887" s="153"/>
      <c r="F887" s="153"/>
      <c r="G887" s="153"/>
    </row>
    <row r="888" spans="3:7">
      <c r="C888" s="153"/>
      <c r="D888" s="153"/>
      <c r="E888" s="153"/>
      <c r="F888" s="153"/>
      <c r="G888" s="153"/>
    </row>
    <row r="889" spans="3:7">
      <c r="C889" s="153"/>
      <c r="D889" s="153"/>
      <c r="E889" s="153"/>
      <c r="F889" s="153"/>
      <c r="G889" s="153"/>
    </row>
    <row r="890" spans="3:7">
      <c r="C890" s="153"/>
      <c r="D890" s="153"/>
      <c r="E890" s="153"/>
      <c r="F890" s="153"/>
      <c r="G890" s="153"/>
    </row>
    <row r="891" spans="3:7">
      <c r="C891" s="153"/>
      <c r="D891" s="153"/>
      <c r="E891" s="153"/>
      <c r="F891" s="153"/>
      <c r="G891" s="153"/>
    </row>
    <row r="892" spans="3:7">
      <c r="C892" s="153"/>
      <c r="D892" s="153"/>
      <c r="E892" s="153"/>
      <c r="F892" s="153"/>
      <c r="G892" s="153"/>
    </row>
    <row r="893" spans="3:7">
      <c r="C893" s="153"/>
      <c r="D893" s="153"/>
      <c r="E893" s="153"/>
      <c r="F893" s="153"/>
      <c r="G893" s="153"/>
    </row>
    <row r="894" spans="3:7">
      <c r="C894" s="153"/>
      <c r="D894" s="153"/>
      <c r="E894" s="153"/>
      <c r="F894" s="153"/>
      <c r="G894" s="153"/>
    </row>
    <row r="895" spans="3:7">
      <c r="C895" s="153"/>
      <c r="D895" s="153"/>
      <c r="E895" s="153"/>
      <c r="F895" s="153"/>
      <c r="G895" s="153"/>
    </row>
    <row r="896" spans="3:7">
      <c r="C896" s="153"/>
      <c r="D896" s="153"/>
      <c r="E896" s="153"/>
      <c r="F896" s="153"/>
      <c r="G896" s="153"/>
    </row>
    <row r="897" spans="3:7">
      <c r="C897" s="153"/>
      <c r="D897" s="153"/>
      <c r="E897" s="153"/>
      <c r="F897" s="153"/>
      <c r="G897" s="153"/>
    </row>
    <row r="898" spans="3:7">
      <c r="C898" s="153"/>
      <c r="D898" s="153"/>
      <c r="E898" s="153"/>
      <c r="F898" s="153"/>
      <c r="G898" s="153"/>
    </row>
    <row r="899" spans="3:7">
      <c r="C899" s="153"/>
      <c r="D899" s="153"/>
      <c r="E899" s="153"/>
      <c r="F899" s="153"/>
      <c r="G899" s="153"/>
    </row>
    <row r="900" spans="3:7">
      <c r="C900" s="153"/>
      <c r="D900" s="153"/>
      <c r="E900" s="153"/>
      <c r="F900" s="153"/>
      <c r="G900" s="153"/>
    </row>
    <row r="901" spans="3:7">
      <c r="C901" s="153"/>
      <c r="D901" s="153"/>
      <c r="E901" s="153"/>
      <c r="F901" s="153"/>
      <c r="G901" s="153"/>
    </row>
    <row r="902" spans="3:7">
      <c r="C902" s="153"/>
      <c r="D902" s="153"/>
      <c r="E902" s="153"/>
      <c r="F902" s="153"/>
      <c r="G902" s="153"/>
    </row>
    <row r="903" spans="3:7">
      <c r="C903" s="153"/>
      <c r="D903" s="153"/>
      <c r="E903" s="153"/>
      <c r="F903" s="153"/>
      <c r="G903" s="153"/>
    </row>
    <row r="904" spans="3:7">
      <c r="C904" s="153"/>
      <c r="D904" s="153"/>
      <c r="E904" s="153"/>
      <c r="F904" s="153"/>
      <c r="G904" s="153"/>
    </row>
    <row r="905" spans="3:7">
      <c r="C905" s="153"/>
      <c r="D905" s="153"/>
      <c r="E905" s="153"/>
      <c r="F905" s="153"/>
      <c r="G905" s="153"/>
    </row>
    <row r="906" spans="3:7">
      <c r="C906" s="153"/>
      <c r="D906" s="153"/>
      <c r="E906" s="153"/>
      <c r="F906" s="153"/>
      <c r="G906" s="153"/>
    </row>
    <row r="907" spans="3:7">
      <c r="C907" s="153"/>
      <c r="D907" s="153"/>
      <c r="E907" s="153"/>
      <c r="F907" s="153"/>
      <c r="G907" s="153"/>
    </row>
    <row r="908" spans="3:7">
      <c r="C908" s="153"/>
      <c r="D908" s="153"/>
      <c r="E908" s="153"/>
      <c r="F908" s="153"/>
      <c r="G908" s="153"/>
    </row>
    <row r="909" spans="3:7">
      <c r="C909" s="153"/>
      <c r="D909" s="153"/>
      <c r="E909" s="153"/>
      <c r="F909" s="153"/>
      <c r="G909" s="153"/>
    </row>
    <row r="910" spans="3:7">
      <c r="C910" s="153"/>
      <c r="D910" s="153"/>
      <c r="E910" s="153"/>
      <c r="F910" s="153"/>
      <c r="G910" s="153"/>
    </row>
    <row r="911" spans="3:7">
      <c r="C911" s="153"/>
      <c r="D911" s="153"/>
      <c r="E911" s="153"/>
      <c r="F911" s="153"/>
      <c r="G911" s="153"/>
    </row>
    <row r="912" spans="3:7">
      <c r="C912" s="153"/>
      <c r="D912" s="153"/>
      <c r="E912" s="153"/>
      <c r="F912" s="153"/>
      <c r="G912" s="153"/>
    </row>
    <row r="913" spans="3:7">
      <c r="C913" s="153"/>
      <c r="D913" s="153"/>
      <c r="E913" s="153"/>
      <c r="F913" s="153"/>
      <c r="G913" s="153"/>
    </row>
    <row r="914" spans="3:7">
      <c r="C914" s="153"/>
      <c r="D914" s="153"/>
      <c r="E914" s="153"/>
      <c r="F914" s="153"/>
      <c r="G914" s="153"/>
    </row>
    <row r="915" spans="3:7">
      <c r="C915" s="153"/>
      <c r="D915" s="153"/>
      <c r="E915" s="153"/>
      <c r="F915" s="153"/>
      <c r="G915" s="153"/>
    </row>
    <row r="916" spans="3:7">
      <c r="C916" s="153"/>
      <c r="D916" s="153"/>
      <c r="E916" s="153"/>
      <c r="F916" s="153"/>
      <c r="G916" s="153"/>
    </row>
    <row r="917" spans="3:7">
      <c r="C917" s="153"/>
      <c r="D917" s="153"/>
      <c r="E917" s="153"/>
      <c r="F917" s="153"/>
      <c r="G917" s="153"/>
    </row>
    <row r="918" spans="3:7">
      <c r="C918" s="153"/>
      <c r="D918" s="153"/>
      <c r="E918" s="153"/>
      <c r="F918" s="153"/>
      <c r="G918" s="153"/>
    </row>
    <row r="919" spans="3:7">
      <c r="C919" s="153"/>
      <c r="D919" s="153"/>
      <c r="E919" s="153"/>
      <c r="F919" s="153"/>
      <c r="G919" s="153"/>
    </row>
    <row r="920" spans="3:7">
      <c r="C920" s="153"/>
      <c r="D920" s="153"/>
      <c r="E920" s="153"/>
      <c r="F920" s="153"/>
      <c r="G920" s="153"/>
    </row>
    <row r="921" spans="3:7">
      <c r="C921" s="153"/>
      <c r="D921" s="153"/>
      <c r="E921" s="153"/>
      <c r="F921" s="153"/>
      <c r="G921" s="153"/>
    </row>
    <row r="922" spans="3:7">
      <c r="C922" s="153"/>
      <c r="D922" s="153"/>
      <c r="E922" s="153"/>
      <c r="F922" s="153"/>
      <c r="G922" s="153"/>
    </row>
    <row r="923" spans="3:7">
      <c r="C923" s="153"/>
      <c r="D923" s="153"/>
      <c r="E923" s="153"/>
      <c r="F923" s="153"/>
      <c r="G923" s="153"/>
    </row>
    <row r="924" spans="3:7">
      <c r="C924" s="153"/>
      <c r="D924" s="153"/>
      <c r="E924" s="153"/>
      <c r="F924" s="153"/>
      <c r="G924" s="153"/>
    </row>
    <row r="925" spans="3:7">
      <c r="C925" s="153"/>
      <c r="D925" s="153"/>
      <c r="E925" s="153"/>
      <c r="F925" s="153"/>
      <c r="G925" s="153"/>
    </row>
    <row r="926" spans="3:7">
      <c r="C926" s="153"/>
      <c r="D926" s="153"/>
      <c r="E926" s="153"/>
      <c r="F926" s="153"/>
      <c r="G926" s="153"/>
    </row>
    <row r="927" spans="3:7">
      <c r="C927" s="153"/>
      <c r="D927" s="153"/>
      <c r="E927" s="153"/>
      <c r="F927" s="153"/>
      <c r="G927" s="153"/>
    </row>
    <row r="928" spans="3:7">
      <c r="C928" s="153"/>
      <c r="D928" s="153"/>
      <c r="E928" s="153"/>
      <c r="F928" s="153"/>
      <c r="G928" s="153"/>
    </row>
    <row r="929" spans="3:7">
      <c r="C929" s="153"/>
      <c r="D929" s="153"/>
      <c r="E929" s="153"/>
      <c r="F929" s="153"/>
      <c r="G929" s="153"/>
    </row>
    <row r="930" spans="3:7">
      <c r="C930" s="153"/>
      <c r="D930" s="153"/>
      <c r="E930" s="153"/>
      <c r="F930" s="153"/>
      <c r="G930" s="153"/>
    </row>
    <row r="931" spans="3:7">
      <c r="C931" s="153"/>
      <c r="D931" s="153"/>
      <c r="E931" s="153"/>
      <c r="F931" s="153"/>
      <c r="G931" s="153"/>
    </row>
    <row r="932" spans="3:7">
      <c r="C932" s="153"/>
      <c r="D932" s="153"/>
      <c r="E932" s="153"/>
      <c r="F932" s="153"/>
      <c r="G932" s="153"/>
    </row>
    <row r="933" spans="3:7">
      <c r="C933" s="153"/>
      <c r="D933" s="153"/>
      <c r="E933" s="153"/>
      <c r="F933" s="153"/>
      <c r="G933" s="153"/>
    </row>
    <row r="934" spans="3:7">
      <c r="C934" s="153"/>
      <c r="D934" s="153"/>
      <c r="E934" s="153"/>
      <c r="F934" s="153"/>
      <c r="G934" s="153"/>
    </row>
    <row r="935" spans="3:7">
      <c r="C935" s="153"/>
      <c r="D935" s="153"/>
      <c r="E935" s="153"/>
      <c r="F935" s="153"/>
      <c r="G935" s="153"/>
    </row>
    <row r="936" spans="3:7">
      <c r="C936" s="153"/>
      <c r="D936" s="153"/>
      <c r="E936" s="153"/>
      <c r="F936" s="153"/>
      <c r="G936" s="153"/>
    </row>
    <row r="937" spans="3:7">
      <c r="C937" s="153"/>
      <c r="D937" s="153"/>
      <c r="E937" s="153"/>
      <c r="F937" s="153"/>
      <c r="G937" s="153"/>
    </row>
    <row r="938" spans="3:7">
      <c r="C938" s="153"/>
      <c r="D938" s="153"/>
      <c r="E938" s="153"/>
      <c r="F938" s="153"/>
      <c r="G938" s="153"/>
    </row>
    <row r="939" spans="3:7">
      <c r="C939" s="153"/>
      <c r="D939" s="153"/>
      <c r="E939" s="153"/>
      <c r="F939" s="153"/>
      <c r="G939" s="153"/>
    </row>
    <row r="940" spans="3:7">
      <c r="C940" s="153"/>
      <c r="D940" s="153"/>
      <c r="E940" s="153"/>
      <c r="F940" s="153"/>
      <c r="G940" s="153"/>
    </row>
    <row r="941" spans="3:7">
      <c r="C941" s="153"/>
      <c r="D941" s="153"/>
      <c r="E941" s="153"/>
      <c r="F941" s="153"/>
      <c r="G941" s="153"/>
    </row>
    <row r="942" spans="3:7">
      <c r="C942" s="153"/>
      <c r="D942" s="153"/>
      <c r="E942" s="153"/>
      <c r="F942" s="153"/>
      <c r="G942" s="153"/>
    </row>
    <row r="943" spans="3:7">
      <c r="C943" s="153"/>
      <c r="D943" s="153"/>
      <c r="E943" s="153"/>
      <c r="F943" s="153"/>
      <c r="G943" s="153"/>
    </row>
    <row r="944" spans="3:7">
      <c r="C944" s="153"/>
      <c r="D944" s="153"/>
      <c r="E944" s="153"/>
      <c r="F944" s="153"/>
      <c r="G944" s="153"/>
    </row>
    <row r="945" spans="3:7">
      <c r="C945" s="153"/>
      <c r="D945" s="153"/>
      <c r="E945" s="153"/>
      <c r="F945" s="153"/>
      <c r="G945" s="153"/>
    </row>
    <row r="946" spans="3:7">
      <c r="C946" s="153"/>
      <c r="D946" s="153"/>
      <c r="E946" s="153"/>
      <c r="F946" s="153"/>
      <c r="G946" s="153"/>
    </row>
    <row r="947" spans="3:7">
      <c r="C947" s="153"/>
      <c r="D947" s="153"/>
      <c r="E947" s="153"/>
      <c r="F947" s="153"/>
      <c r="G947" s="153"/>
    </row>
    <row r="948" spans="3:7">
      <c r="C948" s="153"/>
      <c r="D948" s="153"/>
      <c r="E948" s="153"/>
      <c r="F948" s="153"/>
      <c r="G948" s="153"/>
    </row>
    <row r="949" spans="3:7">
      <c r="C949" s="153"/>
      <c r="D949" s="153"/>
      <c r="E949" s="153"/>
      <c r="F949" s="153"/>
      <c r="G949" s="153"/>
    </row>
    <row r="950" spans="3:7">
      <c r="C950" s="153"/>
      <c r="D950" s="153"/>
      <c r="E950" s="153"/>
      <c r="F950" s="153"/>
      <c r="G950" s="153"/>
    </row>
    <row r="951" spans="3:7">
      <c r="C951" s="153"/>
      <c r="D951" s="153"/>
      <c r="E951" s="153"/>
      <c r="F951" s="153"/>
      <c r="G951" s="153"/>
    </row>
    <row r="952" spans="3:7">
      <c r="C952" s="153"/>
      <c r="D952" s="153"/>
      <c r="E952" s="153"/>
      <c r="F952" s="153"/>
      <c r="G952" s="153"/>
    </row>
    <row r="953" spans="3:7">
      <c r="C953" s="153"/>
      <c r="D953" s="153"/>
      <c r="E953" s="153"/>
      <c r="F953" s="153"/>
      <c r="G953" s="153"/>
    </row>
    <row r="954" spans="3:7">
      <c r="C954" s="153"/>
      <c r="D954" s="153"/>
      <c r="E954" s="153"/>
      <c r="F954" s="153"/>
      <c r="G954" s="153"/>
    </row>
    <row r="955" spans="3:7">
      <c r="C955" s="153"/>
      <c r="D955" s="153"/>
      <c r="E955" s="153"/>
      <c r="F955" s="153"/>
      <c r="G955" s="153"/>
    </row>
    <row r="956" spans="3:7">
      <c r="C956" s="153"/>
      <c r="D956" s="153"/>
      <c r="E956" s="153"/>
      <c r="F956" s="153"/>
      <c r="G956" s="153"/>
    </row>
    <row r="957" spans="3:7">
      <c r="C957" s="153"/>
      <c r="D957" s="153"/>
      <c r="E957" s="153"/>
      <c r="F957" s="153"/>
      <c r="G957" s="153"/>
    </row>
    <row r="958" spans="3:7">
      <c r="C958" s="153"/>
      <c r="D958" s="153"/>
      <c r="E958" s="153"/>
      <c r="F958" s="153"/>
      <c r="G958" s="153"/>
    </row>
    <row r="959" spans="3:7">
      <c r="C959" s="153"/>
      <c r="D959" s="153"/>
      <c r="E959" s="153"/>
      <c r="F959" s="153"/>
      <c r="G959" s="153"/>
    </row>
    <row r="960" spans="3:7">
      <c r="C960" s="153"/>
      <c r="D960" s="153"/>
      <c r="E960" s="153"/>
      <c r="F960" s="153"/>
      <c r="G960" s="153"/>
    </row>
    <row r="961" spans="3:7">
      <c r="C961" s="153"/>
      <c r="D961" s="153"/>
      <c r="E961" s="153"/>
      <c r="F961" s="153"/>
      <c r="G961" s="153"/>
    </row>
    <row r="962" spans="3:7">
      <c r="C962" s="153"/>
      <c r="D962" s="153"/>
      <c r="E962" s="153"/>
      <c r="F962" s="153"/>
      <c r="G962" s="153"/>
    </row>
    <row r="963" spans="3:7">
      <c r="C963" s="153"/>
      <c r="D963" s="153"/>
      <c r="E963" s="153"/>
      <c r="F963" s="153"/>
      <c r="G963" s="153"/>
    </row>
    <row r="964" spans="3:7">
      <c r="C964" s="153"/>
      <c r="D964" s="153"/>
      <c r="E964" s="153"/>
      <c r="F964" s="153"/>
      <c r="G964" s="153"/>
    </row>
    <row r="965" spans="3:7">
      <c r="C965" s="153"/>
      <c r="D965" s="153"/>
      <c r="E965" s="153"/>
      <c r="F965" s="153"/>
      <c r="G965" s="153"/>
    </row>
    <row r="966" spans="3:7">
      <c r="C966" s="153"/>
      <c r="D966" s="153"/>
      <c r="E966" s="153"/>
      <c r="F966" s="153"/>
      <c r="G966" s="153"/>
    </row>
    <row r="967" spans="3:7">
      <c r="C967" s="153"/>
      <c r="D967" s="153"/>
      <c r="E967" s="153"/>
      <c r="F967" s="153"/>
      <c r="G967" s="153"/>
    </row>
    <row r="968" spans="3:7">
      <c r="C968" s="153"/>
      <c r="D968" s="153"/>
      <c r="E968" s="153"/>
      <c r="F968" s="153"/>
      <c r="G968" s="153"/>
    </row>
    <row r="969" spans="3:7">
      <c r="C969" s="153"/>
      <c r="D969" s="153"/>
      <c r="E969" s="153"/>
      <c r="F969" s="153"/>
      <c r="G969" s="153"/>
    </row>
    <row r="970" spans="3:7">
      <c r="C970" s="153"/>
      <c r="D970" s="153"/>
      <c r="E970" s="153"/>
      <c r="F970" s="153"/>
      <c r="G970" s="153"/>
    </row>
    <row r="971" spans="3:7">
      <c r="C971" s="153"/>
      <c r="D971" s="153"/>
      <c r="E971" s="153"/>
      <c r="F971" s="153"/>
      <c r="G971" s="153"/>
    </row>
    <row r="972" spans="3:7">
      <c r="C972" s="153"/>
      <c r="D972" s="153"/>
      <c r="E972" s="153"/>
      <c r="F972" s="153"/>
      <c r="G972" s="153"/>
    </row>
    <row r="973" spans="3:7">
      <c r="C973" s="153"/>
      <c r="D973" s="153"/>
      <c r="E973" s="153"/>
      <c r="F973" s="153"/>
      <c r="G973" s="153"/>
    </row>
    <row r="974" spans="3:7">
      <c r="C974" s="153"/>
      <c r="D974" s="153"/>
      <c r="E974" s="153"/>
      <c r="F974" s="153"/>
      <c r="G974" s="153"/>
    </row>
    <row r="975" spans="3:7">
      <c r="C975" s="153"/>
      <c r="D975" s="153"/>
      <c r="E975" s="153"/>
      <c r="F975" s="153"/>
      <c r="G975" s="153"/>
    </row>
    <row r="976" spans="3:7">
      <c r="C976" s="153"/>
      <c r="D976" s="153"/>
      <c r="E976" s="153"/>
      <c r="F976" s="153"/>
      <c r="G976" s="153"/>
    </row>
    <row r="977" spans="3:7">
      <c r="C977" s="153"/>
      <c r="D977" s="153"/>
      <c r="E977" s="153"/>
      <c r="F977" s="153"/>
      <c r="G977" s="153"/>
    </row>
    <row r="978" spans="3:7">
      <c r="C978" s="153"/>
      <c r="D978" s="153"/>
      <c r="E978" s="153"/>
      <c r="F978" s="153"/>
      <c r="G978" s="153"/>
    </row>
    <row r="979" spans="3:7">
      <c r="C979" s="153"/>
      <c r="D979" s="153"/>
      <c r="E979" s="153"/>
      <c r="F979" s="153"/>
      <c r="G979" s="153"/>
    </row>
    <row r="980" spans="3:7">
      <c r="C980" s="153"/>
      <c r="D980" s="153"/>
      <c r="E980" s="153"/>
      <c r="F980" s="153"/>
      <c r="G980" s="153"/>
    </row>
    <row r="981" spans="3:7">
      <c r="C981" s="153"/>
      <c r="D981" s="153"/>
      <c r="E981" s="153"/>
      <c r="F981" s="153"/>
      <c r="G981" s="153"/>
    </row>
    <row r="982" spans="3:7">
      <c r="C982" s="153"/>
      <c r="D982" s="153"/>
      <c r="E982" s="153"/>
      <c r="F982" s="153"/>
      <c r="G982" s="153"/>
    </row>
    <row r="983" spans="3:7">
      <c r="C983" s="153"/>
      <c r="D983" s="153"/>
      <c r="E983" s="153"/>
      <c r="F983" s="153"/>
      <c r="G983" s="153"/>
    </row>
    <row r="984" spans="3:7">
      <c r="C984" s="153"/>
      <c r="D984" s="153"/>
      <c r="E984" s="153"/>
      <c r="F984" s="153"/>
      <c r="G984" s="153"/>
    </row>
    <row r="985" spans="3:7">
      <c r="C985" s="153"/>
      <c r="D985" s="153"/>
      <c r="E985" s="153"/>
      <c r="F985" s="153"/>
      <c r="G985" s="153"/>
    </row>
    <row r="986" spans="3:7">
      <c r="C986" s="153"/>
      <c r="D986" s="153"/>
      <c r="E986" s="153"/>
      <c r="F986" s="153"/>
      <c r="G986" s="153"/>
    </row>
    <row r="987" spans="3:7">
      <c r="C987" s="153"/>
      <c r="D987" s="153"/>
      <c r="E987" s="153"/>
      <c r="F987" s="153"/>
      <c r="G987" s="153"/>
    </row>
    <row r="988" spans="3:7">
      <c r="C988" s="153"/>
      <c r="D988" s="153"/>
      <c r="E988" s="153"/>
      <c r="F988" s="153"/>
      <c r="G988" s="153"/>
    </row>
    <row r="989" spans="3:7">
      <c r="C989" s="153"/>
      <c r="D989" s="153"/>
      <c r="E989" s="153"/>
      <c r="F989" s="153"/>
      <c r="G989" s="153"/>
    </row>
    <row r="990" spans="3:7">
      <c r="C990" s="153"/>
      <c r="D990" s="153"/>
      <c r="E990" s="153"/>
      <c r="F990" s="153"/>
      <c r="G990" s="153"/>
    </row>
    <row r="991" spans="3:7">
      <c r="C991" s="153"/>
      <c r="D991" s="153"/>
      <c r="E991" s="153"/>
      <c r="F991" s="153"/>
      <c r="G991" s="153"/>
    </row>
    <row r="992" spans="3:7">
      <c r="C992" s="153"/>
      <c r="D992" s="153"/>
      <c r="E992" s="153"/>
      <c r="F992" s="153"/>
      <c r="G992" s="153"/>
    </row>
    <row r="993" spans="3:7">
      <c r="C993" s="153"/>
      <c r="D993" s="153"/>
      <c r="E993" s="153"/>
      <c r="F993" s="153"/>
      <c r="G993" s="153"/>
    </row>
    <row r="994" spans="3:7">
      <c r="C994" s="153"/>
      <c r="D994" s="153"/>
      <c r="E994" s="153"/>
      <c r="F994" s="153"/>
      <c r="G994" s="153"/>
    </row>
    <row r="995" spans="3:7">
      <c r="C995" s="153"/>
      <c r="D995" s="153"/>
      <c r="E995" s="153"/>
      <c r="F995" s="153"/>
      <c r="G995" s="153"/>
    </row>
    <row r="996" spans="3:7">
      <c r="C996" s="153"/>
      <c r="D996" s="153"/>
      <c r="E996" s="153"/>
      <c r="F996" s="153"/>
      <c r="G996" s="153"/>
    </row>
    <row r="997" spans="3:7">
      <c r="C997" s="153"/>
      <c r="D997" s="153"/>
      <c r="E997" s="153"/>
      <c r="F997" s="153"/>
      <c r="G997" s="153"/>
    </row>
    <row r="998" spans="3:7">
      <c r="C998" s="153"/>
      <c r="D998" s="153"/>
      <c r="E998" s="153"/>
      <c r="F998" s="153"/>
      <c r="G998" s="153"/>
    </row>
    <row r="999" spans="3:7">
      <c r="C999" s="153"/>
      <c r="D999" s="153"/>
      <c r="E999" s="153"/>
      <c r="F999" s="153"/>
      <c r="G999" s="153"/>
    </row>
    <row r="1000" spans="3:7">
      <c r="C1000" s="153"/>
      <c r="D1000" s="153"/>
      <c r="E1000" s="153"/>
      <c r="F1000" s="153"/>
      <c r="G1000" s="153"/>
    </row>
    <row r="1001" spans="3:7">
      <c r="C1001" s="153"/>
      <c r="D1001" s="153"/>
      <c r="E1001" s="153"/>
      <c r="F1001" s="153"/>
      <c r="G1001" s="153"/>
    </row>
    <row r="1002" spans="3:7">
      <c r="C1002" s="153"/>
      <c r="D1002" s="153"/>
      <c r="E1002" s="153"/>
      <c r="F1002" s="153"/>
      <c r="G1002" s="153"/>
    </row>
    <row r="1003" spans="3:7">
      <c r="C1003" s="153"/>
      <c r="D1003" s="153"/>
      <c r="E1003" s="153"/>
      <c r="F1003" s="153"/>
      <c r="G1003" s="153"/>
    </row>
    <row r="1004" spans="3:7">
      <c r="C1004" s="153"/>
      <c r="D1004" s="153"/>
      <c r="E1004" s="153"/>
      <c r="F1004" s="153"/>
      <c r="G1004" s="153"/>
    </row>
    <row r="1005" spans="3:7">
      <c r="C1005" s="153"/>
      <c r="D1005" s="153"/>
      <c r="E1005" s="153"/>
      <c r="F1005" s="153"/>
      <c r="G1005" s="153"/>
    </row>
    <row r="1006" spans="3:7">
      <c r="C1006" s="153"/>
      <c r="D1006" s="153"/>
      <c r="E1006" s="153"/>
      <c r="F1006" s="153"/>
      <c r="G1006" s="153"/>
    </row>
    <row r="1007" spans="3:7">
      <c r="C1007" s="153"/>
      <c r="D1007" s="153"/>
      <c r="E1007" s="153"/>
      <c r="F1007" s="153"/>
      <c r="G1007" s="153"/>
    </row>
    <row r="1008" spans="3:7">
      <c r="C1008" s="153"/>
      <c r="D1008" s="153"/>
      <c r="E1008" s="153"/>
      <c r="F1008" s="153"/>
      <c r="G1008" s="153"/>
    </row>
    <row r="1009" spans="3:7">
      <c r="C1009" s="153"/>
      <c r="D1009" s="153"/>
      <c r="E1009" s="153"/>
      <c r="F1009" s="153"/>
      <c r="G1009" s="153"/>
    </row>
    <row r="1010" spans="3:7">
      <c r="C1010" s="153"/>
      <c r="D1010" s="153"/>
      <c r="E1010" s="153"/>
      <c r="F1010" s="153"/>
      <c r="G1010" s="153"/>
    </row>
    <row r="1011" spans="3:7">
      <c r="C1011" s="153"/>
      <c r="D1011" s="153"/>
      <c r="E1011" s="153"/>
      <c r="F1011" s="153"/>
      <c r="G1011" s="153"/>
    </row>
    <row r="1012" spans="3:7">
      <c r="C1012" s="153"/>
      <c r="D1012" s="153"/>
      <c r="E1012" s="153"/>
      <c r="F1012" s="153"/>
      <c r="G1012" s="153"/>
    </row>
    <row r="1013" spans="3:7">
      <c r="C1013" s="153"/>
      <c r="D1013" s="153"/>
      <c r="E1013" s="153"/>
      <c r="F1013" s="153"/>
      <c r="G1013" s="153"/>
    </row>
    <row r="1014" spans="3:7">
      <c r="C1014" s="153"/>
      <c r="D1014" s="153"/>
      <c r="E1014" s="153"/>
      <c r="F1014" s="153"/>
      <c r="G1014" s="153"/>
    </row>
    <row r="1015" spans="3:7">
      <c r="C1015" s="153"/>
      <c r="D1015" s="153"/>
      <c r="E1015" s="153"/>
      <c r="F1015" s="153"/>
      <c r="G1015" s="153"/>
    </row>
    <row r="1016" spans="3:7">
      <c r="C1016" s="153"/>
      <c r="D1016" s="153"/>
      <c r="E1016" s="153"/>
      <c r="F1016" s="153"/>
      <c r="G1016" s="153"/>
    </row>
    <row r="1017" spans="3:7">
      <c r="C1017" s="153"/>
      <c r="D1017" s="153"/>
      <c r="E1017" s="153"/>
      <c r="F1017" s="153"/>
      <c r="G1017" s="153"/>
    </row>
    <row r="1018" spans="3:7">
      <c r="C1018" s="153"/>
      <c r="D1018" s="153"/>
      <c r="E1018" s="153"/>
      <c r="F1018" s="153"/>
      <c r="G1018" s="153"/>
    </row>
    <row r="1019" spans="3:7">
      <c r="C1019" s="153"/>
      <c r="D1019" s="153"/>
      <c r="E1019" s="153"/>
      <c r="F1019" s="153"/>
      <c r="G1019" s="153"/>
    </row>
    <row r="1020" spans="3:7">
      <c r="C1020" s="153"/>
      <c r="D1020" s="153"/>
      <c r="E1020" s="153"/>
      <c r="F1020" s="153"/>
      <c r="G1020" s="153"/>
    </row>
    <row r="1021" spans="3:7">
      <c r="C1021" s="153"/>
      <c r="D1021" s="153"/>
      <c r="E1021" s="153"/>
      <c r="F1021" s="153"/>
      <c r="G1021" s="153"/>
    </row>
    <row r="1022" spans="3:7">
      <c r="C1022" s="153"/>
      <c r="D1022" s="153"/>
      <c r="E1022" s="153"/>
      <c r="F1022" s="153"/>
      <c r="G1022" s="153"/>
    </row>
    <row r="1023" spans="3:7">
      <c r="C1023" s="153"/>
      <c r="D1023" s="153"/>
      <c r="E1023" s="153"/>
      <c r="F1023" s="153"/>
      <c r="G1023" s="153"/>
    </row>
    <row r="1024" spans="3:7">
      <c r="C1024" s="153"/>
      <c r="D1024" s="153"/>
      <c r="E1024" s="153"/>
      <c r="F1024" s="153"/>
      <c r="G1024" s="153"/>
    </row>
    <row r="1025" spans="3:7">
      <c r="C1025" s="153"/>
      <c r="D1025" s="153"/>
      <c r="E1025" s="153"/>
      <c r="F1025" s="153"/>
      <c r="G1025" s="153"/>
    </row>
    <row r="1026" spans="3:7">
      <c r="C1026" s="153"/>
      <c r="D1026" s="153"/>
      <c r="E1026" s="153"/>
      <c r="F1026" s="153"/>
      <c r="G1026" s="153"/>
    </row>
    <row r="1027" spans="3:7">
      <c r="C1027" s="153"/>
      <c r="D1027" s="153"/>
      <c r="E1027" s="153"/>
      <c r="F1027" s="153"/>
      <c r="G1027" s="153"/>
    </row>
    <row r="1028" spans="3:7">
      <c r="C1028" s="153"/>
      <c r="D1028" s="153"/>
      <c r="E1028" s="153"/>
      <c r="F1028" s="153"/>
      <c r="G1028" s="153"/>
    </row>
    <row r="1029" spans="3:7">
      <c r="C1029" s="153"/>
      <c r="D1029" s="153"/>
      <c r="E1029" s="153"/>
      <c r="F1029" s="153"/>
      <c r="G1029" s="153"/>
    </row>
    <row r="1030" spans="3:7">
      <c r="C1030" s="153"/>
      <c r="D1030" s="153"/>
      <c r="E1030" s="153"/>
      <c r="F1030" s="153"/>
      <c r="G1030" s="153"/>
    </row>
    <row r="1031" spans="3:7">
      <c r="C1031" s="153"/>
      <c r="D1031" s="153"/>
      <c r="E1031" s="153"/>
      <c r="F1031" s="153"/>
      <c r="G1031" s="153"/>
    </row>
    <row r="1032" spans="3:7">
      <c r="C1032" s="153"/>
      <c r="D1032" s="153"/>
      <c r="E1032" s="153"/>
      <c r="F1032" s="153"/>
      <c r="G1032" s="153"/>
    </row>
    <row r="1033" spans="3:7">
      <c r="C1033" s="153"/>
      <c r="D1033" s="153"/>
      <c r="E1033" s="153"/>
      <c r="F1033" s="153"/>
      <c r="G1033" s="153"/>
    </row>
    <row r="1034" spans="3:7">
      <c r="C1034" s="153"/>
      <c r="D1034" s="153"/>
      <c r="E1034" s="153"/>
      <c r="F1034" s="153"/>
      <c r="G1034" s="153"/>
    </row>
    <row r="1035" spans="3:7">
      <c r="C1035" s="153"/>
      <c r="D1035" s="153"/>
      <c r="E1035" s="153"/>
      <c r="F1035" s="153"/>
      <c r="G1035" s="153"/>
    </row>
    <row r="1036" spans="3:7">
      <c r="C1036" s="153"/>
      <c r="D1036" s="153"/>
      <c r="E1036" s="153"/>
      <c r="F1036" s="153"/>
      <c r="G1036" s="153"/>
    </row>
    <row r="1037" spans="3:7">
      <c r="C1037" s="153"/>
      <c r="D1037" s="153"/>
      <c r="E1037" s="153"/>
      <c r="F1037" s="153"/>
      <c r="G1037" s="153"/>
    </row>
    <row r="1038" spans="3:7">
      <c r="C1038" s="153"/>
      <c r="D1038" s="153"/>
      <c r="E1038" s="153"/>
      <c r="F1038" s="153"/>
      <c r="G1038" s="153"/>
    </row>
    <row r="1039" spans="3:7">
      <c r="C1039" s="153"/>
      <c r="D1039" s="153"/>
      <c r="E1039" s="153"/>
      <c r="F1039" s="153"/>
      <c r="G1039" s="153"/>
    </row>
    <row r="1040" spans="3:7">
      <c r="C1040" s="153"/>
      <c r="D1040" s="153"/>
      <c r="E1040" s="153"/>
      <c r="F1040" s="153"/>
      <c r="G1040" s="153"/>
    </row>
    <row r="1041" spans="3:7">
      <c r="C1041" s="153"/>
      <c r="D1041" s="153"/>
      <c r="E1041" s="153"/>
      <c r="F1041" s="153"/>
      <c r="G1041" s="153"/>
    </row>
    <row r="1042" spans="3:7">
      <c r="C1042" s="153"/>
      <c r="D1042" s="153"/>
      <c r="E1042" s="153"/>
      <c r="F1042" s="153"/>
      <c r="G1042" s="153"/>
    </row>
    <row r="1043" spans="3:7">
      <c r="C1043" s="153"/>
      <c r="D1043" s="153"/>
      <c r="E1043" s="153"/>
      <c r="F1043" s="153"/>
      <c r="G1043" s="153"/>
    </row>
    <row r="1044" spans="3:7">
      <c r="C1044" s="153"/>
      <c r="D1044" s="153"/>
      <c r="E1044" s="153"/>
      <c r="F1044" s="153"/>
      <c r="G1044" s="153"/>
    </row>
    <row r="1045" spans="3:7">
      <c r="C1045" s="153"/>
      <c r="D1045" s="153"/>
      <c r="E1045" s="153"/>
      <c r="F1045" s="153"/>
      <c r="G1045" s="153"/>
    </row>
    <row r="1046" spans="3:7">
      <c r="C1046" s="153"/>
      <c r="D1046" s="153"/>
      <c r="E1046" s="153"/>
      <c r="F1046" s="153"/>
      <c r="G1046" s="153"/>
    </row>
    <row r="1047" spans="3:7">
      <c r="C1047" s="153"/>
      <c r="D1047" s="153"/>
      <c r="E1047" s="153"/>
      <c r="F1047" s="153"/>
      <c r="G1047" s="153"/>
    </row>
    <row r="1048" spans="3:7">
      <c r="C1048" s="153"/>
      <c r="D1048" s="153"/>
      <c r="E1048" s="153"/>
      <c r="F1048" s="153"/>
      <c r="G1048" s="153"/>
    </row>
    <row r="1049" spans="3:7">
      <c r="C1049" s="153"/>
      <c r="D1049" s="153"/>
      <c r="E1049" s="153"/>
      <c r="F1049" s="153"/>
      <c r="G1049" s="153"/>
    </row>
    <row r="1050" spans="3:7">
      <c r="C1050" s="153"/>
      <c r="D1050" s="153"/>
      <c r="E1050" s="153"/>
      <c r="F1050" s="153"/>
      <c r="G1050" s="153"/>
    </row>
    <row r="1051" spans="3:7">
      <c r="C1051" s="153"/>
      <c r="D1051" s="153"/>
      <c r="E1051" s="153"/>
      <c r="F1051" s="153"/>
      <c r="G1051" s="153"/>
    </row>
    <row r="1052" spans="3:7">
      <c r="C1052" s="153"/>
      <c r="D1052" s="153"/>
      <c r="E1052" s="153"/>
      <c r="F1052" s="153"/>
      <c r="G1052" s="153"/>
    </row>
    <row r="1053" spans="3:7">
      <c r="C1053" s="153"/>
      <c r="D1053" s="153"/>
      <c r="E1053" s="153"/>
      <c r="F1053" s="153"/>
      <c r="G1053" s="153"/>
    </row>
    <row r="1054" spans="3:7">
      <c r="C1054" s="153"/>
      <c r="D1054" s="153"/>
      <c r="E1054" s="153"/>
      <c r="F1054" s="153"/>
      <c r="G1054" s="153"/>
    </row>
    <row r="1055" spans="3:7">
      <c r="C1055" s="153"/>
      <c r="D1055" s="153"/>
      <c r="E1055" s="153"/>
      <c r="F1055" s="153"/>
      <c r="G1055" s="153"/>
    </row>
    <row r="1056" spans="3:7">
      <c r="C1056" s="153"/>
      <c r="D1056" s="153"/>
      <c r="E1056" s="153"/>
      <c r="F1056" s="153"/>
      <c r="G1056" s="153"/>
    </row>
    <row r="1057" spans="3:7">
      <c r="C1057" s="153"/>
      <c r="D1057" s="153"/>
      <c r="E1057" s="153"/>
      <c r="F1057" s="153"/>
      <c r="G1057" s="153"/>
    </row>
    <row r="1058" spans="3:7">
      <c r="C1058" s="153"/>
      <c r="D1058" s="153"/>
      <c r="E1058" s="153"/>
      <c r="F1058" s="153"/>
      <c r="G1058" s="153"/>
    </row>
    <row r="1059" spans="3:7">
      <c r="C1059" s="153"/>
      <c r="D1059" s="153"/>
      <c r="E1059" s="153"/>
      <c r="F1059" s="153"/>
      <c r="G1059" s="153"/>
    </row>
    <row r="1060" spans="3:7">
      <c r="C1060" s="153"/>
      <c r="D1060" s="153"/>
      <c r="E1060" s="153"/>
      <c r="F1060" s="153"/>
      <c r="G1060" s="153"/>
    </row>
    <row r="1061" spans="3:7">
      <c r="C1061" s="153"/>
      <c r="D1061" s="153"/>
      <c r="E1061" s="153"/>
      <c r="F1061" s="153"/>
      <c r="G1061" s="153"/>
    </row>
    <row r="1062" spans="3:7">
      <c r="C1062" s="153"/>
      <c r="D1062" s="153"/>
      <c r="E1062" s="153"/>
      <c r="F1062" s="153"/>
      <c r="G1062" s="153"/>
    </row>
    <row r="1063" spans="3:7">
      <c r="C1063" s="153"/>
      <c r="D1063" s="153"/>
      <c r="E1063" s="153"/>
      <c r="F1063" s="153"/>
      <c r="G1063" s="153"/>
    </row>
    <row r="1064" spans="3:7">
      <c r="C1064" s="153"/>
      <c r="D1064" s="153"/>
      <c r="E1064" s="153"/>
      <c r="F1064" s="153"/>
      <c r="G1064" s="153"/>
    </row>
    <row r="1065" spans="3:7">
      <c r="C1065" s="153"/>
      <c r="D1065" s="153"/>
      <c r="E1065" s="153"/>
      <c r="F1065" s="153"/>
      <c r="G1065" s="153"/>
    </row>
    <row r="1066" spans="3:7">
      <c r="C1066" s="153"/>
      <c r="D1066" s="153"/>
      <c r="E1066" s="153"/>
      <c r="F1066" s="153"/>
      <c r="G1066" s="153"/>
    </row>
    <row r="1067" spans="3:7">
      <c r="C1067" s="153"/>
      <c r="D1067" s="153"/>
      <c r="E1067" s="153"/>
      <c r="F1067" s="153"/>
      <c r="G1067" s="153"/>
    </row>
    <row r="1068" spans="3:7">
      <c r="C1068" s="153"/>
      <c r="D1068" s="153"/>
      <c r="E1068" s="153"/>
      <c r="F1068" s="153"/>
      <c r="G1068" s="153"/>
    </row>
    <row r="1069" spans="3:7">
      <c r="C1069" s="153"/>
      <c r="D1069" s="153"/>
      <c r="E1069" s="153"/>
      <c r="F1069" s="153"/>
      <c r="G1069" s="153"/>
    </row>
    <row r="1070" spans="3:7">
      <c r="C1070" s="153"/>
      <c r="D1070" s="153"/>
      <c r="E1070" s="153"/>
      <c r="F1070" s="153"/>
      <c r="G1070" s="153"/>
    </row>
    <row r="1071" spans="3:7">
      <c r="C1071" s="153"/>
      <c r="D1071" s="153"/>
      <c r="E1071" s="153"/>
      <c r="F1071" s="153"/>
      <c r="G1071" s="153"/>
    </row>
    <row r="1072" spans="3:7">
      <c r="C1072" s="153"/>
      <c r="D1072" s="153"/>
      <c r="E1072" s="153"/>
      <c r="F1072" s="153"/>
      <c r="G1072" s="153"/>
    </row>
    <row r="1073" spans="3:7">
      <c r="C1073" s="153"/>
      <c r="D1073" s="153"/>
      <c r="E1073" s="153"/>
      <c r="F1073" s="153"/>
      <c r="G1073" s="153"/>
    </row>
    <row r="1074" spans="3:7">
      <c r="C1074" s="153"/>
      <c r="D1074" s="153"/>
      <c r="E1074" s="153"/>
      <c r="F1074" s="153"/>
      <c r="G1074" s="153"/>
    </row>
    <row r="1075" spans="3:7">
      <c r="C1075" s="153"/>
      <c r="D1075" s="153"/>
      <c r="E1075" s="153"/>
      <c r="F1075" s="153"/>
      <c r="G1075" s="153"/>
    </row>
    <row r="1076" spans="3:7">
      <c r="C1076" s="153"/>
      <c r="D1076" s="153"/>
      <c r="E1076" s="153"/>
      <c r="F1076" s="153"/>
      <c r="G1076" s="153"/>
    </row>
    <row r="1077" spans="3:7">
      <c r="C1077" s="153"/>
      <c r="D1077" s="153"/>
      <c r="E1077" s="153"/>
      <c r="F1077" s="153"/>
      <c r="G1077" s="153"/>
    </row>
    <row r="1078" spans="3:7">
      <c r="C1078" s="153"/>
      <c r="D1078" s="153"/>
      <c r="E1078" s="153"/>
      <c r="F1078" s="153"/>
      <c r="G1078" s="153"/>
    </row>
    <row r="1079" spans="3:7">
      <c r="C1079" s="153"/>
      <c r="D1079" s="153"/>
      <c r="E1079" s="153"/>
      <c r="F1079" s="153"/>
      <c r="G1079" s="153"/>
    </row>
    <row r="1080" spans="3:7">
      <c r="C1080" s="153"/>
      <c r="D1080" s="153"/>
      <c r="E1080" s="153"/>
      <c r="F1080" s="153"/>
      <c r="G1080" s="153"/>
    </row>
    <row r="1081" spans="3:7">
      <c r="C1081" s="153"/>
      <c r="D1081" s="153"/>
      <c r="E1081" s="153"/>
      <c r="F1081" s="153"/>
      <c r="G1081" s="153"/>
    </row>
    <row r="1082" spans="3:7">
      <c r="C1082" s="153"/>
      <c r="D1082" s="153"/>
      <c r="E1082" s="153"/>
      <c r="F1082" s="153"/>
      <c r="G1082" s="153"/>
    </row>
    <row r="1083" spans="3:7">
      <c r="C1083" s="153"/>
      <c r="D1083" s="153"/>
      <c r="E1083" s="153"/>
      <c r="F1083" s="153"/>
      <c r="G1083" s="153"/>
    </row>
    <row r="1084" spans="3:7">
      <c r="C1084" s="153"/>
      <c r="D1084" s="153"/>
      <c r="E1084" s="153"/>
      <c r="F1084" s="153"/>
      <c r="G1084" s="153"/>
    </row>
    <row r="1085" spans="3:7">
      <c r="C1085" s="153"/>
      <c r="D1085" s="153"/>
      <c r="E1085" s="153"/>
      <c r="F1085" s="153"/>
      <c r="G1085" s="153"/>
    </row>
    <row r="1086" spans="3:7">
      <c r="C1086" s="153"/>
      <c r="D1086" s="153"/>
      <c r="E1086" s="153"/>
      <c r="F1086" s="153"/>
      <c r="G1086" s="153"/>
    </row>
    <row r="1087" spans="3:7">
      <c r="C1087" s="153"/>
      <c r="D1087" s="153"/>
      <c r="E1087" s="153"/>
      <c r="F1087" s="153"/>
      <c r="G1087" s="153"/>
    </row>
    <row r="1088" spans="3:7">
      <c r="C1088" s="153"/>
      <c r="D1088" s="153"/>
      <c r="E1088" s="153"/>
      <c r="F1088" s="153"/>
      <c r="G1088" s="153"/>
    </row>
    <row r="1089" spans="3:7">
      <c r="C1089" s="153"/>
      <c r="D1089" s="153"/>
      <c r="E1089" s="153"/>
      <c r="F1089" s="153"/>
      <c r="G1089" s="153"/>
    </row>
    <row r="1090" spans="3:7">
      <c r="C1090" s="153"/>
      <c r="D1090" s="153"/>
      <c r="E1090" s="153"/>
      <c r="F1090" s="153"/>
      <c r="G1090" s="153"/>
    </row>
    <row r="1091" spans="3:7">
      <c r="C1091" s="153"/>
      <c r="D1091" s="153"/>
      <c r="E1091" s="153"/>
      <c r="F1091" s="153"/>
      <c r="G1091" s="153"/>
    </row>
    <row r="1092" spans="3:7">
      <c r="C1092" s="153"/>
      <c r="D1092" s="153"/>
      <c r="E1092" s="153"/>
      <c r="F1092" s="153"/>
      <c r="G1092" s="153"/>
    </row>
    <row r="1093" spans="3:7">
      <c r="C1093" s="153"/>
      <c r="D1093" s="153"/>
      <c r="E1093" s="153"/>
      <c r="F1093" s="153"/>
      <c r="G1093" s="153"/>
    </row>
    <row r="1094" spans="3:7">
      <c r="C1094" s="153"/>
      <c r="D1094" s="153"/>
      <c r="E1094" s="153"/>
      <c r="F1094" s="153"/>
      <c r="G1094" s="153"/>
    </row>
    <row r="1095" spans="3:7">
      <c r="C1095" s="153"/>
      <c r="D1095" s="153"/>
      <c r="E1095" s="153"/>
      <c r="F1095" s="153"/>
      <c r="G1095" s="153"/>
    </row>
    <row r="1096" spans="3:7">
      <c r="C1096" s="153"/>
      <c r="D1096" s="153"/>
      <c r="E1096" s="153"/>
      <c r="F1096" s="153"/>
      <c r="G1096" s="153"/>
    </row>
    <row r="1097" spans="3:7">
      <c r="C1097" s="153"/>
      <c r="D1097" s="153"/>
      <c r="E1097" s="153"/>
      <c r="F1097" s="153"/>
      <c r="G1097" s="153"/>
    </row>
    <row r="1098" spans="3:7">
      <c r="C1098" s="153"/>
      <c r="D1098" s="153"/>
      <c r="E1098" s="153"/>
      <c r="F1098" s="153"/>
      <c r="G1098" s="153"/>
    </row>
    <row r="1099" spans="3:7">
      <c r="C1099" s="153"/>
      <c r="D1099" s="153"/>
      <c r="E1099" s="153"/>
      <c r="F1099" s="153"/>
      <c r="G1099" s="153"/>
    </row>
    <row r="1100" spans="3:7">
      <c r="C1100" s="153"/>
      <c r="D1100" s="153"/>
      <c r="E1100" s="153"/>
      <c r="F1100" s="153"/>
      <c r="G1100" s="153"/>
    </row>
    <row r="1101" spans="3:7">
      <c r="C1101" s="153"/>
      <c r="D1101" s="153"/>
      <c r="E1101" s="153"/>
      <c r="F1101" s="153"/>
      <c r="G1101" s="153"/>
    </row>
    <row r="1102" spans="3:7">
      <c r="C1102" s="153"/>
      <c r="D1102" s="153"/>
      <c r="E1102" s="153"/>
      <c r="F1102" s="153"/>
      <c r="G1102" s="153"/>
    </row>
    <row r="1103" spans="3:7">
      <c r="C1103" s="153"/>
      <c r="D1103" s="153"/>
      <c r="E1103" s="153"/>
      <c r="F1103" s="153"/>
      <c r="G1103" s="153"/>
    </row>
    <row r="1104" spans="3:7">
      <c r="C1104" s="153"/>
      <c r="D1104" s="153"/>
      <c r="E1104" s="153"/>
      <c r="F1104" s="153"/>
      <c r="G1104" s="153"/>
    </row>
    <row r="1105" spans="3:7">
      <c r="C1105" s="153"/>
      <c r="D1105" s="153"/>
      <c r="E1105" s="153"/>
      <c r="F1105" s="153"/>
      <c r="G1105" s="153"/>
    </row>
    <row r="1106" spans="3:7">
      <c r="C1106" s="153"/>
      <c r="D1106" s="153"/>
      <c r="E1106" s="153"/>
      <c r="F1106" s="153"/>
      <c r="G1106" s="153"/>
    </row>
    <row r="1107" spans="3:7">
      <c r="C1107" s="153"/>
      <c r="D1107" s="153"/>
      <c r="E1107" s="153"/>
      <c r="F1107" s="153"/>
      <c r="G1107" s="153"/>
    </row>
    <row r="1108" spans="3:7">
      <c r="C1108" s="153"/>
      <c r="D1108" s="153"/>
      <c r="E1108" s="153"/>
      <c r="F1108" s="153"/>
      <c r="G1108" s="153"/>
    </row>
    <row r="1109" spans="3:7">
      <c r="C1109" s="153"/>
      <c r="D1109" s="153"/>
      <c r="E1109" s="153"/>
      <c r="F1109" s="153"/>
      <c r="G1109" s="153"/>
    </row>
    <row r="1110" spans="3:7">
      <c r="C1110" s="153"/>
      <c r="D1110" s="153"/>
      <c r="E1110" s="153"/>
      <c r="F1110" s="153"/>
      <c r="G1110" s="153"/>
    </row>
    <row r="1111" spans="3:7">
      <c r="C1111" s="153"/>
      <c r="D1111" s="153"/>
      <c r="E1111" s="153"/>
      <c r="F1111" s="153"/>
      <c r="G1111" s="153"/>
    </row>
    <row r="1112" spans="3:7">
      <c r="C1112" s="153"/>
      <c r="D1112" s="153"/>
      <c r="E1112" s="153"/>
      <c r="F1112" s="153"/>
      <c r="G1112" s="153"/>
    </row>
    <row r="1113" spans="3:7">
      <c r="C1113" s="153"/>
      <c r="D1113" s="153"/>
      <c r="E1113" s="153"/>
      <c r="F1113" s="153"/>
      <c r="G1113" s="153"/>
    </row>
    <row r="1114" spans="3:7">
      <c r="C1114" s="153"/>
      <c r="D1114" s="153"/>
      <c r="E1114" s="153"/>
      <c r="F1114" s="153"/>
      <c r="G1114" s="153"/>
    </row>
    <row r="1115" spans="3:7">
      <c r="C1115" s="153"/>
      <c r="D1115" s="153"/>
      <c r="E1115" s="153"/>
      <c r="F1115" s="153"/>
      <c r="G1115" s="153"/>
    </row>
    <row r="1116" spans="3:7">
      <c r="C1116" s="153"/>
      <c r="D1116" s="153"/>
      <c r="E1116" s="153"/>
      <c r="F1116" s="153"/>
      <c r="G1116" s="153"/>
    </row>
    <row r="1117" spans="3:7">
      <c r="C1117" s="153"/>
      <c r="D1117" s="153"/>
      <c r="E1117" s="153"/>
      <c r="F1117" s="153"/>
      <c r="G1117" s="153"/>
    </row>
    <row r="1118" spans="3:7">
      <c r="C1118" s="153"/>
      <c r="D1118" s="153"/>
      <c r="E1118" s="153"/>
      <c r="F1118" s="153"/>
      <c r="G1118" s="153"/>
    </row>
    <row r="1119" spans="3:7">
      <c r="C1119" s="153"/>
      <c r="D1119" s="153"/>
      <c r="E1119" s="153"/>
      <c r="F1119" s="153"/>
      <c r="G1119" s="153"/>
    </row>
    <row r="1120" spans="3:7">
      <c r="C1120" s="153"/>
      <c r="D1120" s="153"/>
      <c r="E1120" s="153"/>
      <c r="F1120" s="153"/>
      <c r="G1120" s="153"/>
    </row>
    <row r="1121" spans="3:7">
      <c r="C1121" s="153"/>
      <c r="D1121" s="153"/>
      <c r="E1121" s="153"/>
      <c r="F1121" s="153"/>
      <c r="G1121" s="153"/>
    </row>
    <row r="1122" spans="3:7">
      <c r="C1122" s="153"/>
      <c r="D1122" s="153"/>
      <c r="E1122" s="153"/>
      <c r="F1122" s="153"/>
      <c r="G1122" s="153"/>
    </row>
    <row r="1123" spans="3:7">
      <c r="C1123" s="153"/>
      <c r="D1123" s="153"/>
      <c r="E1123" s="153"/>
      <c r="F1123" s="153"/>
      <c r="G1123" s="153"/>
    </row>
    <row r="1124" spans="3:7">
      <c r="C1124" s="153"/>
      <c r="D1124" s="153"/>
      <c r="E1124" s="153"/>
      <c r="F1124" s="153"/>
      <c r="G1124" s="153"/>
    </row>
    <row r="1125" spans="3:7">
      <c r="C1125" s="153"/>
      <c r="D1125" s="153"/>
      <c r="E1125" s="153"/>
      <c r="F1125" s="153"/>
      <c r="G1125" s="153"/>
    </row>
    <row r="1126" spans="3:7">
      <c r="C1126" s="153"/>
      <c r="D1126" s="153"/>
      <c r="E1126" s="153"/>
      <c r="F1126" s="153"/>
      <c r="G1126" s="153"/>
    </row>
    <row r="1127" spans="3:7">
      <c r="C1127" s="153"/>
      <c r="D1127" s="153"/>
      <c r="E1127" s="153"/>
      <c r="F1127" s="153"/>
      <c r="G1127" s="153"/>
    </row>
    <row r="1128" spans="3:7">
      <c r="C1128" s="153"/>
      <c r="D1128" s="153"/>
      <c r="E1128" s="153"/>
      <c r="F1128" s="153"/>
      <c r="G1128" s="153"/>
    </row>
    <row r="1129" spans="3:7">
      <c r="C1129" s="153"/>
      <c r="D1129" s="153"/>
      <c r="E1129" s="153"/>
      <c r="F1129" s="153"/>
      <c r="G1129" s="153"/>
    </row>
    <row r="1130" spans="3:7">
      <c r="C1130" s="153"/>
      <c r="D1130" s="153"/>
      <c r="E1130" s="153"/>
      <c r="F1130" s="153"/>
      <c r="G1130" s="153"/>
    </row>
    <row r="1131" spans="3:7">
      <c r="C1131" s="153"/>
      <c r="D1131" s="153"/>
      <c r="E1131" s="153"/>
      <c r="F1131" s="153"/>
      <c r="G1131" s="153"/>
    </row>
    <row r="1132" spans="3:7">
      <c r="C1132" s="153"/>
      <c r="D1132" s="153"/>
      <c r="E1132" s="153"/>
      <c r="F1132" s="153"/>
      <c r="G1132" s="153"/>
    </row>
    <row r="1133" spans="3:7">
      <c r="C1133" s="153"/>
      <c r="D1133" s="153"/>
      <c r="E1133" s="153"/>
      <c r="F1133" s="153"/>
      <c r="G1133" s="153"/>
    </row>
    <row r="1134" spans="3:7">
      <c r="C1134" s="153"/>
      <c r="D1134" s="153"/>
      <c r="E1134" s="153"/>
      <c r="F1134" s="153"/>
      <c r="G1134" s="153"/>
    </row>
    <row r="1135" spans="3:7">
      <c r="C1135" s="153"/>
      <c r="D1135" s="153"/>
      <c r="E1135" s="153"/>
      <c r="F1135" s="153"/>
      <c r="G1135" s="153"/>
    </row>
    <row r="1136" spans="3:7">
      <c r="C1136" s="153"/>
      <c r="D1136" s="153"/>
      <c r="E1136" s="153"/>
      <c r="F1136" s="153"/>
      <c r="G1136" s="153"/>
    </row>
    <row r="1137" spans="3:7">
      <c r="C1137" s="153"/>
      <c r="D1137" s="153"/>
      <c r="E1137" s="153"/>
      <c r="F1137" s="153"/>
      <c r="G1137" s="153"/>
    </row>
    <row r="1138" spans="3:7">
      <c r="C1138" s="153"/>
      <c r="D1138" s="153"/>
      <c r="E1138" s="153"/>
      <c r="F1138" s="153"/>
      <c r="G1138" s="153"/>
    </row>
    <row r="1139" spans="3:7">
      <c r="C1139" s="153"/>
      <c r="D1139" s="153"/>
      <c r="E1139" s="153"/>
      <c r="F1139" s="153"/>
      <c r="G1139" s="153"/>
    </row>
    <row r="1140" spans="3:7">
      <c r="C1140" s="153"/>
      <c r="D1140" s="153"/>
      <c r="E1140" s="153"/>
      <c r="F1140" s="153"/>
      <c r="G1140" s="153"/>
    </row>
    <row r="1141" spans="3:7">
      <c r="C1141" s="153"/>
      <c r="D1141" s="153"/>
      <c r="E1141" s="153"/>
      <c r="F1141" s="153"/>
      <c r="G1141" s="153"/>
    </row>
    <row r="1142" spans="3:7">
      <c r="C1142" s="153"/>
      <c r="D1142" s="153"/>
      <c r="E1142" s="153"/>
      <c r="F1142" s="153"/>
      <c r="G1142" s="153"/>
    </row>
    <row r="1143" spans="3:7">
      <c r="C1143" s="153"/>
      <c r="D1143" s="153"/>
      <c r="E1143" s="153"/>
      <c r="F1143" s="153"/>
      <c r="G1143" s="153"/>
    </row>
    <row r="1144" spans="3:7">
      <c r="C1144" s="153"/>
      <c r="D1144" s="153"/>
      <c r="E1144" s="153"/>
      <c r="F1144" s="153"/>
      <c r="G1144" s="153"/>
    </row>
    <row r="1145" spans="3:7">
      <c r="C1145" s="153"/>
      <c r="D1145" s="153"/>
      <c r="E1145" s="153"/>
      <c r="F1145" s="153"/>
      <c r="G1145" s="153"/>
    </row>
    <row r="1146" spans="3:7">
      <c r="C1146" s="153"/>
      <c r="D1146" s="153"/>
      <c r="E1146" s="153"/>
      <c r="F1146" s="153"/>
      <c r="G1146" s="153"/>
    </row>
    <row r="1147" spans="3:7">
      <c r="C1147" s="153"/>
      <c r="D1147" s="153"/>
      <c r="E1147" s="153"/>
      <c r="F1147" s="153"/>
      <c r="G1147" s="153"/>
    </row>
    <row r="1148" spans="3:7">
      <c r="C1148" s="153"/>
      <c r="D1148" s="153"/>
      <c r="E1148" s="153"/>
      <c r="F1148" s="153"/>
      <c r="G1148" s="153"/>
    </row>
    <row r="1149" spans="3:7">
      <c r="C1149" s="153"/>
      <c r="D1149" s="153"/>
      <c r="E1149" s="153"/>
      <c r="F1149" s="153"/>
      <c r="G1149" s="153"/>
    </row>
    <row r="1150" spans="3:7">
      <c r="C1150" s="153"/>
      <c r="D1150" s="153"/>
      <c r="E1150" s="153"/>
      <c r="F1150" s="153"/>
      <c r="G1150" s="153"/>
    </row>
    <row r="1151" spans="3:7">
      <c r="C1151" s="153"/>
      <c r="D1151" s="153"/>
      <c r="E1151" s="153"/>
      <c r="F1151" s="153"/>
      <c r="G1151" s="153"/>
    </row>
    <row r="1152" spans="3:7">
      <c r="C1152" s="153"/>
      <c r="D1152" s="153"/>
      <c r="E1152" s="153"/>
      <c r="F1152" s="153"/>
      <c r="G1152" s="153"/>
    </row>
    <row r="1153" spans="3:7">
      <c r="C1153" s="153"/>
      <c r="D1153" s="153"/>
      <c r="E1153" s="153"/>
      <c r="F1153" s="153"/>
      <c r="G1153" s="153"/>
    </row>
    <row r="1154" spans="3:7">
      <c r="C1154" s="153"/>
      <c r="D1154" s="153"/>
      <c r="E1154" s="153"/>
      <c r="F1154" s="153"/>
      <c r="G1154" s="153"/>
    </row>
    <row r="1155" spans="3:7">
      <c r="C1155" s="153"/>
      <c r="D1155" s="153"/>
      <c r="E1155" s="153"/>
      <c r="F1155" s="153"/>
      <c r="G1155" s="153"/>
    </row>
    <row r="1156" spans="3:7">
      <c r="C1156" s="153"/>
      <c r="D1156" s="153"/>
      <c r="E1156" s="153"/>
      <c r="F1156" s="153"/>
      <c r="G1156" s="153"/>
    </row>
    <row r="1157" spans="3:7">
      <c r="C1157" s="153"/>
      <c r="D1157" s="153"/>
      <c r="E1157" s="153"/>
      <c r="F1157" s="153"/>
      <c r="G1157" s="153"/>
    </row>
    <row r="1158" spans="3:7">
      <c r="C1158" s="153"/>
      <c r="D1158" s="153"/>
      <c r="E1158" s="153"/>
      <c r="F1158" s="153"/>
      <c r="G1158" s="153"/>
    </row>
    <row r="1159" spans="3:7">
      <c r="C1159" s="153"/>
      <c r="D1159" s="153"/>
      <c r="E1159" s="153"/>
      <c r="F1159" s="153"/>
      <c r="G1159" s="153"/>
    </row>
    <row r="1160" spans="3:7">
      <c r="C1160" s="153"/>
      <c r="D1160" s="153"/>
      <c r="E1160" s="153"/>
      <c r="F1160" s="153"/>
      <c r="G1160" s="153"/>
    </row>
    <row r="1161" spans="3:7">
      <c r="C1161" s="153"/>
      <c r="D1161" s="153"/>
      <c r="E1161" s="153"/>
      <c r="F1161" s="153"/>
      <c r="G1161" s="153"/>
    </row>
    <row r="1162" spans="3:7">
      <c r="C1162" s="153"/>
      <c r="D1162" s="153"/>
      <c r="E1162" s="153"/>
      <c r="F1162" s="153"/>
      <c r="G1162" s="153"/>
    </row>
    <row r="1163" spans="3:7">
      <c r="C1163" s="153"/>
      <c r="D1163" s="153"/>
      <c r="E1163" s="153"/>
      <c r="F1163" s="153"/>
      <c r="G1163" s="153"/>
    </row>
    <row r="1164" spans="3:7">
      <c r="C1164" s="153"/>
      <c r="D1164" s="153"/>
      <c r="E1164" s="153"/>
      <c r="F1164" s="153"/>
      <c r="G1164" s="153"/>
    </row>
    <row r="1165" spans="3:7">
      <c r="C1165" s="153"/>
      <c r="D1165" s="153"/>
      <c r="E1165" s="153"/>
      <c r="F1165" s="153"/>
      <c r="G1165" s="153"/>
    </row>
    <row r="1166" spans="3:7">
      <c r="C1166" s="153"/>
      <c r="D1166" s="153"/>
      <c r="E1166" s="153"/>
      <c r="F1166" s="153"/>
      <c r="G1166" s="153"/>
    </row>
    <row r="1167" spans="3:7">
      <c r="C1167" s="153"/>
      <c r="D1167" s="153"/>
      <c r="E1167" s="153"/>
      <c r="F1167" s="153"/>
      <c r="G1167" s="153"/>
    </row>
    <row r="1168" spans="3:7">
      <c r="C1168" s="153"/>
      <c r="D1168" s="153"/>
      <c r="E1168" s="153"/>
      <c r="F1168" s="153"/>
      <c r="G1168" s="153"/>
    </row>
    <row r="1169" spans="3:7">
      <c r="C1169" s="153"/>
      <c r="D1169" s="153"/>
      <c r="E1169" s="153"/>
      <c r="F1169" s="153"/>
      <c r="G1169" s="153"/>
    </row>
    <row r="1170" spans="3:7">
      <c r="C1170" s="153"/>
      <c r="D1170" s="153"/>
      <c r="E1170" s="153"/>
      <c r="F1170" s="153"/>
      <c r="G1170" s="153"/>
    </row>
    <row r="1171" spans="3:7">
      <c r="C1171" s="153"/>
      <c r="D1171" s="153"/>
      <c r="E1171" s="153"/>
      <c r="F1171" s="153"/>
      <c r="G1171" s="153"/>
    </row>
    <row r="1172" spans="3:7">
      <c r="C1172" s="153"/>
      <c r="D1172" s="153"/>
      <c r="E1172" s="153"/>
      <c r="F1172" s="153"/>
      <c r="G1172" s="153"/>
    </row>
    <row r="1173" spans="3:7">
      <c r="C1173" s="153"/>
      <c r="D1173" s="153"/>
      <c r="E1173" s="153"/>
      <c r="F1173" s="153"/>
      <c r="G1173" s="153"/>
    </row>
    <row r="1174" spans="3:7">
      <c r="C1174" s="153"/>
      <c r="D1174" s="153"/>
      <c r="E1174" s="153"/>
      <c r="F1174" s="153"/>
      <c r="G1174" s="153"/>
    </row>
    <row r="1175" spans="3:7">
      <c r="C1175" s="153"/>
      <c r="D1175" s="153"/>
      <c r="E1175" s="153"/>
      <c r="F1175" s="153"/>
      <c r="G1175" s="153"/>
    </row>
    <row r="1176" spans="3:7">
      <c r="C1176" s="153"/>
      <c r="D1176" s="153"/>
      <c r="E1176" s="153"/>
      <c r="F1176" s="153"/>
      <c r="G1176" s="153"/>
    </row>
    <row r="1177" spans="3:7">
      <c r="C1177" s="153"/>
      <c r="D1177" s="153"/>
      <c r="E1177" s="153"/>
      <c r="F1177" s="153"/>
      <c r="G1177" s="153"/>
    </row>
    <row r="1178" spans="3:7">
      <c r="C1178" s="153"/>
      <c r="D1178" s="153"/>
      <c r="E1178" s="153"/>
      <c r="F1178" s="153"/>
      <c r="G1178" s="153"/>
    </row>
    <row r="1179" spans="3:7">
      <c r="C1179" s="153"/>
      <c r="D1179" s="153"/>
      <c r="E1179" s="153"/>
      <c r="F1179" s="153"/>
      <c r="G1179" s="153"/>
    </row>
    <row r="1180" spans="3:7">
      <c r="C1180" s="153"/>
      <c r="D1180" s="153"/>
      <c r="E1180" s="153"/>
      <c r="F1180" s="153"/>
      <c r="G1180" s="153"/>
    </row>
    <row r="1181" spans="3:7">
      <c r="C1181" s="153"/>
      <c r="D1181" s="153"/>
      <c r="E1181" s="153"/>
      <c r="F1181" s="153"/>
      <c r="G1181" s="153"/>
    </row>
    <row r="1182" spans="3:7">
      <c r="C1182" s="153"/>
      <c r="D1182" s="153"/>
      <c r="E1182" s="153"/>
      <c r="F1182" s="153"/>
      <c r="G1182" s="153"/>
    </row>
    <row r="1183" spans="3:7">
      <c r="C1183" s="153"/>
      <c r="D1183" s="153"/>
      <c r="E1183" s="153"/>
      <c r="F1183" s="153"/>
      <c r="G1183" s="153"/>
    </row>
    <row r="1184" spans="3:7">
      <c r="C1184" s="153"/>
      <c r="D1184" s="153"/>
      <c r="E1184" s="153"/>
      <c r="F1184" s="153"/>
      <c r="G1184" s="153"/>
    </row>
    <row r="1185" spans="3:7">
      <c r="C1185" s="153"/>
      <c r="D1185" s="153"/>
      <c r="E1185" s="153"/>
      <c r="F1185" s="153"/>
      <c r="G1185" s="153"/>
    </row>
    <row r="1186" spans="3:7">
      <c r="C1186" s="153"/>
      <c r="D1186" s="153"/>
      <c r="E1186" s="153"/>
      <c r="F1186" s="153"/>
      <c r="G1186" s="153"/>
    </row>
    <row r="1187" spans="3:7">
      <c r="C1187" s="153"/>
      <c r="D1187" s="153"/>
      <c r="E1187" s="153"/>
      <c r="F1187" s="153"/>
      <c r="G1187" s="153"/>
    </row>
    <row r="1188" spans="3:7">
      <c r="C1188" s="153"/>
      <c r="D1188" s="153"/>
      <c r="E1188" s="153"/>
      <c r="F1188" s="153"/>
      <c r="G1188" s="153"/>
    </row>
    <row r="1189" spans="3:7">
      <c r="C1189" s="153"/>
      <c r="D1189" s="153"/>
      <c r="E1189" s="153"/>
      <c r="F1189" s="153"/>
      <c r="G1189" s="153"/>
    </row>
    <row r="1190" spans="3:7">
      <c r="C1190" s="153"/>
      <c r="D1190" s="153"/>
      <c r="E1190" s="153"/>
      <c r="F1190" s="153"/>
      <c r="G1190" s="153"/>
    </row>
    <row r="1191" spans="3:7">
      <c r="C1191" s="153"/>
      <c r="D1191" s="153"/>
      <c r="E1191" s="153"/>
      <c r="F1191" s="153"/>
      <c r="G1191" s="153"/>
    </row>
    <row r="1192" spans="3:7">
      <c r="C1192" s="153"/>
      <c r="D1192" s="153"/>
      <c r="E1192" s="153"/>
      <c r="F1192" s="153"/>
      <c r="G1192" s="153"/>
    </row>
    <row r="1193" spans="3:7">
      <c r="C1193" s="153"/>
      <c r="D1193" s="153"/>
      <c r="E1193" s="153"/>
      <c r="F1193" s="153"/>
      <c r="G1193" s="153"/>
    </row>
    <row r="1194" spans="3:7">
      <c r="C1194" s="153"/>
      <c r="D1194" s="153"/>
      <c r="E1194" s="153"/>
      <c r="F1194" s="153"/>
      <c r="G1194" s="153"/>
    </row>
    <row r="1195" spans="3:7">
      <c r="C1195" s="153"/>
      <c r="D1195" s="153"/>
      <c r="E1195" s="153"/>
      <c r="F1195" s="153"/>
      <c r="G1195" s="153"/>
    </row>
    <row r="1196" spans="3:7">
      <c r="C1196" s="153"/>
      <c r="D1196" s="153"/>
      <c r="E1196" s="153"/>
      <c r="F1196" s="153"/>
      <c r="G1196" s="153"/>
    </row>
    <row r="1197" spans="3:7">
      <c r="C1197" s="153"/>
      <c r="D1197" s="153"/>
      <c r="E1197" s="153"/>
      <c r="F1197" s="153"/>
      <c r="G1197" s="153"/>
    </row>
    <row r="1198" spans="3:7">
      <c r="C1198" s="153"/>
      <c r="D1198" s="153"/>
      <c r="E1198" s="153"/>
      <c r="F1198" s="153"/>
      <c r="G1198" s="153"/>
    </row>
    <row r="1199" spans="3:7">
      <c r="C1199" s="153"/>
      <c r="D1199" s="153"/>
      <c r="E1199" s="153"/>
      <c r="F1199" s="153"/>
      <c r="G1199" s="153"/>
    </row>
    <row r="1200" spans="3:7">
      <c r="C1200" s="153"/>
      <c r="D1200" s="153"/>
      <c r="E1200" s="153"/>
      <c r="F1200" s="153"/>
      <c r="G1200" s="153"/>
    </row>
    <row r="1201" spans="3:7">
      <c r="C1201" s="153"/>
      <c r="D1201" s="153"/>
      <c r="E1201" s="153"/>
      <c r="F1201" s="153"/>
      <c r="G1201" s="153"/>
    </row>
    <row r="1202" spans="3:7">
      <c r="C1202" s="153"/>
      <c r="D1202" s="153"/>
      <c r="E1202" s="153"/>
      <c r="F1202" s="153"/>
      <c r="G1202" s="153"/>
    </row>
    <row r="1203" spans="3:7">
      <c r="C1203" s="153"/>
      <c r="D1203" s="153"/>
      <c r="E1203" s="153"/>
      <c r="F1203" s="153"/>
      <c r="G1203" s="153"/>
    </row>
    <row r="1204" spans="3:7">
      <c r="C1204" s="153"/>
      <c r="D1204" s="153"/>
      <c r="E1204" s="153"/>
      <c r="F1204" s="153"/>
      <c r="G1204" s="153"/>
    </row>
    <row r="1205" spans="3:7">
      <c r="C1205" s="153"/>
      <c r="D1205" s="153"/>
      <c r="E1205" s="153"/>
      <c r="F1205" s="153"/>
      <c r="G1205" s="153"/>
    </row>
    <row r="1206" spans="3:7">
      <c r="C1206" s="153"/>
      <c r="D1206" s="153"/>
      <c r="E1206" s="153"/>
      <c r="F1206" s="153"/>
      <c r="G1206" s="153"/>
    </row>
    <row r="1207" spans="3:7">
      <c r="C1207" s="153"/>
      <c r="D1207" s="153"/>
      <c r="E1207" s="153"/>
      <c r="F1207" s="153"/>
      <c r="G1207" s="153"/>
    </row>
    <row r="1208" spans="3:7">
      <c r="C1208" s="153"/>
      <c r="D1208" s="153"/>
      <c r="E1208" s="153"/>
      <c r="F1208" s="153"/>
      <c r="G1208" s="153"/>
    </row>
    <row r="1209" spans="3:7">
      <c r="C1209" s="153"/>
      <c r="D1209" s="153"/>
      <c r="E1209" s="153"/>
      <c r="F1209" s="153"/>
      <c r="G1209" s="153"/>
    </row>
    <row r="1210" spans="3:7">
      <c r="C1210" s="153"/>
      <c r="D1210" s="153"/>
      <c r="E1210" s="153"/>
      <c r="F1210" s="153"/>
      <c r="G1210" s="153"/>
    </row>
    <row r="1211" spans="3:7">
      <c r="C1211" s="153"/>
      <c r="D1211" s="153"/>
      <c r="E1211" s="153"/>
      <c r="F1211" s="153"/>
      <c r="G1211" s="153"/>
    </row>
    <row r="1212" spans="3:7">
      <c r="C1212" s="153"/>
      <c r="D1212" s="153"/>
      <c r="E1212" s="153"/>
      <c r="F1212" s="153"/>
      <c r="G1212" s="153"/>
    </row>
    <row r="1213" spans="3:7">
      <c r="C1213" s="153"/>
      <c r="D1213" s="153"/>
      <c r="E1213" s="153"/>
      <c r="F1213" s="153"/>
      <c r="G1213" s="153"/>
    </row>
    <row r="1214" spans="3:7">
      <c r="C1214" s="153"/>
      <c r="D1214" s="153"/>
      <c r="E1214" s="153"/>
      <c r="F1214" s="153"/>
      <c r="G1214" s="153"/>
    </row>
    <row r="1215" spans="3:7">
      <c r="C1215" s="153"/>
      <c r="D1215" s="153"/>
      <c r="E1215" s="153"/>
      <c r="F1215" s="153"/>
      <c r="G1215" s="153"/>
    </row>
    <row r="1216" spans="3:7">
      <c r="C1216" s="153"/>
      <c r="D1216" s="153"/>
      <c r="E1216" s="153"/>
      <c r="F1216" s="153"/>
      <c r="G1216" s="153"/>
    </row>
    <row r="1217" spans="3:7">
      <c r="C1217" s="153"/>
      <c r="D1217" s="153"/>
      <c r="E1217" s="153"/>
      <c r="F1217" s="153"/>
      <c r="G1217" s="153"/>
    </row>
    <row r="1218" spans="3:7">
      <c r="C1218" s="153"/>
      <c r="D1218" s="153"/>
      <c r="E1218" s="153"/>
      <c r="F1218" s="153"/>
      <c r="G1218" s="153"/>
    </row>
    <row r="1219" spans="3:7">
      <c r="C1219" s="153"/>
      <c r="D1219" s="153"/>
      <c r="E1219" s="153"/>
      <c r="F1219" s="153"/>
      <c r="G1219" s="153"/>
    </row>
    <row r="1220" spans="3:7">
      <c r="C1220" s="153"/>
      <c r="D1220" s="153"/>
      <c r="E1220" s="153"/>
      <c r="F1220" s="153"/>
      <c r="G1220" s="153"/>
    </row>
    <row r="1221" spans="3:7">
      <c r="C1221" s="153"/>
      <c r="D1221" s="153"/>
      <c r="E1221" s="153"/>
      <c r="F1221" s="153"/>
      <c r="G1221" s="153"/>
    </row>
    <row r="1222" spans="3:7">
      <c r="C1222" s="153"/>
      <c r="D1222" s="153"/>
      <c r="E1222" s="153"/>
      <c r="F1222" s="153"/>
      <c r="G1222" s="153"/>
    </row>
    <row r="1223" spans="3:7">
      <c r="C1223" s="153"/>
      <c r="D1223" s="153"/>
      <c r="E1223" s="153"/>
      <c r="F1223" s="153"/>
      <c r="G1223" s="153"/>
    </row>
    <row r="1224" spans="3:7">
      <c r="C1224" s="153"/>
      <c r="D1224" s="153"/>
      <c r="E1224" s="153"/>
      <c r="F1224" s="153"/>
      <c r="G1224" s="153"/>
    </row>
    <row r="1225" spans="3:7">
      <c r="C1225" s="153"/>
      <c r="D1225" s="153"/>
      <c r="E1225" s="153"/>
      <c r="F1225" s="153"/>
      <c r="G1225" s="153"/>
    </row>
    <row r="1226" spans="3:7">
      <c r="C1226" s="153"/>
      <c r="D1226" s="153"/>
      <c r="E1226" s="153"/>
      <c r="F1226" s="153"/>
      <c r="G1226" s="153"/>
    </row>
    <row r="1227" spans="3:7">
      <c r="C1227" s="153"/>
      <c r="D1227" s="153"/>
      <c r="E1227" s="153"/>
      <c r="F1227" s="153"/>
      <c r="G1227" s="153"/>
    </row>
    <row r="1228" spans="3:7">
      <c r="C1228" s="153"/>
      <c r="D1228" s="153"/>
      <c r="E1228" s="153"/>
      <c r="F1228" s="153"/>
      <c r="G1228" s="153"/>
    </row>
    <row r="1229" spans="3:7">
      <c r="C1229" s="153"/>
      <c r="D1229" s="153"/>
      <c r="E1229" s="153"/>
      <c r="F1229" s="153"/>
      <c r="G1229" s="153"/>
    </row>
    <row r="1230" spans="3:7">
      <c r="C1230" s="153"/>
      <c r="D1230" s="153"/>
      <c r="E1230" s="153"/>
      <c r="F1230" s="153"/>
      <c r="G1230" s="153"/>
    </row>
    <row r="1231" spans="3:7">
      <c r="C1231" s="153"/>
      <c r="D1231" s="153"/>
      <c r="E1231" s="153"/>
      <c r="F1231" s="153"/>
      <c r="G1231" s="153"/>
    </row>
    <row r="1232" spans="3:7">
      <c r="C1232" s="153"/>
      <c r="D1232" s="153"/>
      <c r="E1232" s="153"/>
      <c r="F1232" s="153"/>
      <c r="G1232" s="153"/>
    </row>
    <row r="1233" spans="3:7">
      <c r="C1233" s="153"/>
      <c r="D1233" s="153"/>
      <c r="E1233" s="153"/>
      <c r="F1233" s="153"/>
      <c r="G1233" s="153"/>
    </row>
    <row r="1234" spans="3:7">
      <c r="C1234" s="153"/>
      <c r="D1234" s="153"/>
      <c r="E1234" s="153"/>
      <c r="F1234" s="153"/>
      <c r="G1234" s="153"/>
    </row>
    <row r="1235" spans="3:7">
      <c r="C1235" s="153"/>
      <c r="D1235" s="153"/>
      <c r="E1235" s="153"/>
      <c r="F1235" s="153"/>
      <c r="G1235" s="153"/>
    </row>
    <row r="1236" spans="3:7">
      <c r="C1236" s="153"/>
      <c r="D1236" s="153"/>
      <c r="E1236" s="153"/>
      <c r="F1236" s="153"/>
      <c r="G1236" s="153"/>
    </row>
    <row r="1237" spans="3:7">
      <c r="C1237" s="153"/>
      <c r="D1237" s="153"/>
      <c r="E1237" s="153"/>
      <c r="F1237" s="153"/>
      <c r="G1237" s="153"/>
    </row>
    <row r="1238" spans="3:7">
      <c r="C1238" s="153"/>
      <c r="D1238" s="153"/>
      <c r="E1238" s="153"/>
      <c r="F1238" s="153"/>
      <c r="G1238" s="153"/>
    </row>
    <row r="1239" spans="3:7">
      <c r="C1239" s="153"/>
      <c r="D1239" s="153"/>
      <c r="E1239" s="153"/>
      <c r="F1239" s="153"/>
      <c r="G1239" s="153"/>
    </row>
    <row r="1240" spans="3:7">
      <c r="C1240" s="153"/>
      <c r="D1240" s="153"/>
      <c r="E1240" s="153"/>
      <c r="F1240" s="153"/>
      <c r="G1240" s="153"/>
    </row>
    <row r="1241" spans="3:7">
      <c r="C1241" s="153"/>
      <c r="D1241" s="153"/>
      <c r="E1241" s="153"/>
      <c r="F1241" s="153"/>
      <c r="G1241" s="153"/>
    </row>
    <row r="1242" spans="3:7">
      <c r="C1242" s="153"/>
      <c r="D1242" s="153"/>
      <c r="E1242" s="153"/>
      <c r="F1242" s="153"/>
      <c r="G1242" s="153"/>
    </row>
    <row r="1243" spans="3:7">
      <c r="C1243" s="153"/>
      <c r="D1243" s="153"/>
      <c r="E1243" s="153"/>
      <c r="F1243" s="153"/>
      <c r="G1243" s="153"/>
    </row>
    <row r="1244" spans="3:7">
      <c r="C1244" s="153"/>
      <c r="D1244" s="153"/>
      <c r="E1244" s="153"/>
      <c r="F1244" s="153"/>
      <c r="G1244" s="153"/>
    </row>
    <row r="1245" spans="3:7">
      <c r="C1245" s="153"/>
      <c r="D1245" s="153"/>
      <c r="E1245" s="153"/>
      <c r="F1245" s="153"/>
      <c r="G1245" s="153"/>
    </row>
    <row r="1246" spans="3:7">
      <c r="C1246" s="153"/>
      <c r="D1246" s="153"/>
      <c r="E1246" s="153"/>
      <c r="F1246" s="153"/>
      <c r="G1246" s="153"/>
    </row>
    <row r="1247" spans="3:7">
      <c r="C1247" s="153"/>
      <c r="D1247" s="153"/>
      <c r="E1247" s="153"/>
      <c r="F1247" s="153"/>
      <c r="G1247" s="153"/>
    </row>
    <row r="1248" spans="3:7">
      <c r="C1248" s="153"/>
      <c r="D1248" s="153"/>
      <c r="E1248" s="153"/>
      <c r="F1248" s="153"/>
      <c r="G1248" s="153"/>
    </row>
    <row r="1249" spans="3:7">
      <c r="C1249" s="153"/>
      <c r="D1249" s="153"/>
      <c r="E1249" s="153"/>
      <c r="F1249" s="153"/>
      <c r="G1249" s="153"/>
    </row>
    <row r="1250" spans="3:7">
      <c r="C1250" s="153"/>
      <c r="D1250" s="153"/>
      <c r="E1250" s="153"/>
      <c r="F1250" s="153"/>
      <c r="G1250" s="153"/>
    </row>
    <row r="1251" spans="3:7">
      <c r="C1251" s="153"/>
      <c r="D1251" s="153"/>
      <c r="E1251" s="153"/>
      <c r="F1251" s="153"/>
      <c r="G1251" s="153"/>
    </row>
    <row r="1252" spans="3:7">
      <c r="C1252" s="153"/>
      <c r="D1252" s="153"/>
      <c r="E1252" s="153"/>
      <c r="F1252" s="153"/>
      <c r="G1252" s="153"/>
    </row>
    <row r="1253" spans="3:7">
      <c r="C1253" s="153"/>
      <c r="D1253" s="153"/>
      <c r="E1253" s="153"/>
      <c r="F1253" s="153"/>
      <c r="G1253" s="153"/>
    </row>
    <row r="1254" spans="3:7">
      <c r="C1254" s="153"/>
      <c r="D1254" s="153"/>
      <c r="E1254" s="153"/>
      <c r="F1254" s="153"/>
      <c r="G1254" s="153"/>
    </row>
    <row r="1255" spans="3:7">
      <c r="C1255" s="153"/>
      <c r="D1255" s="153"/>
      <c r="E1255" s="153"/>
      <c r="F1255" s="153"/>
      <c r="G1255" s="153"/>
    </row>
    <row r="1256" spans="3:7">
      <c r="C1256" s="153"/>
      <c r="D1256" s="153"/>
      <c r="E1256" s="153"/>
      <c r="F1256" s="153"/>
      <c r="G1256" s="153"/>
    </row>
    <row r="1257" spans="3:7">
      <c r="C1257" s="153"/>
      <c r="D1257" s="153"/>
      <c r="E1257" s="153"/>
      <c r="F1257" s="153"/>
      <c r="G1257" s="153"/>
    </row>
    <row r="1258" spans="3:7">
      <c r="C1258" s="153"/>
      <c r="D1258" s="153"/>
      <c r="E1258" s="153"/>
      <c r="F1258" s="153"/>
      <c r="G1258" s="153"/>
    </row>
    <row r="1259" spans="3:7">
      <c r="C1259" s="153"/>
      <c r="D1259" s="153"/>
      <c r="E1259" s="153"/>
      <c r="F1259" s="153"/>
      <c r="G1259" s="153"/>
    </row>
    <row r="1260" spans="3:7">
      <c r="C1260" s="153"/>
      <c r="D1260" s="153"/>
      <c r="E1260" s="153"/>
      <c r="F1260" s="153"/>
      <c r="G1260" s="153"/>
    </row>
    <row r="1261" spans="3:7">
      <c r="C1261" s="153"/>
      <c r="D1261" s="153"/>
      <c r="E1261" s="153"/>
      <c r="F1261" s="153"/>
      <c r="G1261" s="153"/>
    </row>
    <row r="1262" spans="3:7">
      <c r="C1262" s="153"/>
      <c r="D1262" s="153"/>
      <c r="E1262" s="153"/>
      <c r="F1262" s="153"/>
      <c r="G1262" s="153"/>
    </row>
    <row r="1263" spans="3:7">
      <c r="C1263" s="153"/>
      <c r="D1263" s="153"/>
      <c r="E1263" s="153"/>
      <c r="F1263" s="153"/>
      <c r="G1263" s="153"/>
    </row>
    <row r="1264" spans="3:7">
      <c r="C1264" s="153"/>
      <c r="D1264" s="153"/>
      <c r="E1264" s="153"/>
      <c r="F1264" s="153"/>
      <c r="G1264" s="153"/>
    </row>
    <row r="1265" spans="3:7">
      <c r="C1265" s="153"/>
      <c r="D1265" s="153"/>
      <c r="E1265" s="153"/>
      <c r="F1265" s="153"/>
      <c r="G1265" s="153"/>
    </row>
    <row r="1266" spans="3:7">
      <c r="C1266" s="153"/>
      <c r="D1266" s="153"/>
      <c r="E1266" s="153"/>
      <c r="F1266" s="153"/>
      <c r="G1266" s="153"/>
    </row>
    <row r="1267" spans="3:7">
      <c r="C1267" s="153"/>
      <c r="D1267" s="153"/>
      <c r="E1267" s="153"/>
      <c r="F1267" s="153"/>
      <c r="G1267" s="153"/>
    </row>
    <row r="1268" spans="3:7">
      <c r="C1268" s="153"/>
      <c r="D1268" s="153"/>
      <c r="E1268" s="153"/>
      <c r="F1268" s="153"/>
      <c r="G1268" s="153"/>
    </row>
    <row r="1269" spans="3:7">
      <c r="C1269" s="153"/>
      <c r="D1269" s="153"/>
      <c r="E1269" s="153"/>
      <c r="F1269" s="153"/>
      <c r="G1269" s="153"/>
    </row>
    <row r="1270" spans="3:7">
      <c r="C1270" s="153"/>
      <c r="D1270" s="153"/>
      <c r="E1270" s="153"/>
      <c r="F1270" s="153"/>
      <c r="G1270" s="153"/>
    </row>
    <row r="1271" spans="3:7">
      <c r="C1271" s="153"/>
      <c r="D1271" s="153"/>
      <c r="E1271" s="153"/>
      <c r="F1271" s="153"/>
      <c r="G1271" s="153"/>
    </row>
    <row r="1272" spans="3:7">
      <c r="C1272" s="153"/>
      <c r="D1272" s="153"/>
      <c r="E1272" s="153"/>
      <c r="F1272" s="153"/>
      <c r="G1272" s="153"/>
    </row>
    <row r="1273" spans="3:7">
      <c r="C1273" s="153"/>
      <c r="D1273" s="153"/>
      <c r="E1273" s="153"/>
      <c r="F1273" s="153"/>
      <c r="G1273" s="153"/>
    </row>
    <row r="1274" spans="3:7">
      <c r="C1274" s="153"/>
      <c r="D1274" s="153"/>
      <c r="E1274" s="153"/>
      <c r="F1274" s="153"/>
      <c r="G1274" s="153"/>
    </row>
    <row r="1275" spans="3:7">
      <c r="C1275" s="153"/>
      <c r="D1275" s="153"/>
      <c r="E1275" s="153"/>
      <c r="F1275" s="153"/>
      <c r="G1275" s="153"/>
    </row>
    <row r="1276" spans="3:7">
      <c r="C1276" s="153"/>
      <c r="D1276" s="153"/>
      <c r="E1276" s="153"/>
      <c r="F1276" s="153"/>
      <c r="G1276" s="153"/>
    </row>
    <row r="1277" spans="3:7">
      <c r="C1277" s="153"/>
      <c r="D1277" s="153"/>
      <c r="E1277" s="153"/>
      <c r="F1277" s="153"/>
      <c r="G1277" s="153"/>
    </row>
    <row r="1278" spans="3:7">
      <c r="C1278" s="153"/>
      <c r="D1278" s="153"/>
      <c r="E1278" s="153"/>
      <c r="F1278" s="153"/>
      <c r="G1278" s="153"/>
    </row>
    <row r="1279" spans="3:7">
      <c r="C1279" s="153"/>
      <c r="D1279" s="153"/>
      <c r="E1279" s="153"/>
      <c r="F1279" s="153"/>
      <c r="G1279" s="153"/>
    </row>
    <row r="1280" spans="3:7">
      <c r="C1280" s="153"/>
      <c r="D1280" s="153"/>
      <c r="E1280" s="153"/>
      <c r="F1280" s="153"/>
      <c r="G1280" s="153"/>
    </row>
    <row r="1281" spans="3:7">
      <c r="C1281" s="153"/>
      <c r="D1281" s="153"/>
      <c r="E1281" s="153"/>
      <c r="F1281" s="153"/>
      <c r="G1281" s="153"/>
    </row>
    <row r="1282" spans="3:7">
      <c r="C1282" s="153"/>
      <c r="D1282" s="153"/>
      <c r="E1282" s="153"/>
      <c r="F1282" s="153"/>
      <c r="G1282" s="153"/>
    </row>
    <row r="1283" spans="3:7">
      <c r="C1283" s="153"/>
      <c r="D1283" s="153"/>
      <c r="E1283" s="153"/>
      <c r="F1283" s="153"/>
      <c r="G1283" s="153"/>
    </row>
    <row r="1284" spans="3:7">
      <c r="C1284" s="153"/>
      <c r="D1284" s="153"/>
      <c r="E1284" s="153"/>
      <c r="F1284" s="153"/>
      <c r="G1284" s="153"/>
    </row>
    <row r="1285" spans="3:7">
      <c r="C1285" s="153"/>
      <c r="D1285" s="153"/>
      <c r="E1285" s="153"/>
      <c r="F1285" s="153"/>
      <c r="G1285" s="153"/>
    </row>
    <row r="1286" spans="3:7">
      <c r="C1286" s="153"/>
      <c r="D1286" s="153"/>
      <c r="E1286" s="153"/>
      <c r="F1286" s="153"/>
      <c r="G1286" s="153"/>
    </row>
    <row r="1287" spans="3:7">
      <c r="C1287" s="153"/>
      <c r="D1287" s="153"/>
      <c r="E1287" s="153"/>
      <c r="F1287" s="153"/>
      <c r="G1287" s="153"/>
    </row>
    <row r="1288" spans="3:7">
      <c r="C1288" s="153"/>
      <c r="D1288" s="153"/>
      <c r="E1288" s="153"/>
      <c r="F1288" s="153"/>
      <c r="G1288" s="153"/>
    </row>
    <row r="1289" spans="3:7">
      <c r="C1289" s="153"/>
      <c r="D1289" s="153"/>
      <c r="E1289" s="153"/>
      <c r="F1289" s="153"/>
      <c r="G1289" s="153"/>
    </row>
    <row r="1290" spans="3:7">
      <c r="C1290" s="153"/>
      <c r="D1290" s="153"/>
      <c r="E1290" s="153"/>
      <c r="F1290" s="153"/>
      <c r="G1290" s="153"/>
    </row>
    <row r="1291" spans="3:7">
      <c r="C1291" s="153"/>
      <c r="D1291" s="153"/>
      <c r="E1291" s="153"/>
      <c r="F1291" s="153"/>
      <c r="G1291" s="153"/>
    </row>
    <row r="1292" spans="3:7">
      <c r="C1292" s="153"/>
      <c r="D1292" s="153"/>
      <c r="E1292" s="153"/>
      <c r="F1292" s="153"/>
      <c r="G1292" s="153"/>
    </row>
    <row r="1293" spans="3:7">
      <c r="C1293" s="153"/>
      <c r="D1293" s="153"/>
      <c r="E1293" s="153"/>
      <c r="F1293" s="153"/>
      <c r="G1293" s="153"/>
    </row>
    <row r="1294" spans="3:7">
      <c r="C1294" s="153"/>
      <c r="D1294" s="153"/>
      <c r="E1294" s="153"/>
      <c r="F1294" s="153"/>
      <c r="G1294" s="153"/>
    </row>
    <row r="1295" spans="3:7">
      <c r="C1295" s="153"/>
      <c r="D1295" s="153"/>
      <c r="E1295" s="153"/>
      <c r="F1295" s="153"/>
      <c r="G1295" s="153"/>
    </row>
    <row r="1296" spans="3:7">
      <c r="C1296" s="153"/>
      <c r="D1296" s="153"/>
      <c r="E1296" s="153"/>
      <c r="F1296" s="153"/>
      <c r="G1296" s="153"/>
    </row>
    <row r="1297" spans="3:7">
      <c r="C1297" s="153"/>
      <c r="D1297" s="153"/>
      <c r="E1297" s="153"/>
      <c r="F1297" s="153"/>
      <c r="G1297" s="153"/>
    </row>
    <row r="1298" spans="3:7">
      <c r="C1298" s="153"/>
      <c r="D1298" s="153"/>
      <c r="E1298" s="153"/>
      <c r="F1298" s="153"/>
      <c r="G1298" s="153"/>
    </row>
    <row r="1299" spans="3:7">
      <c r="C1299" s="153"/>
      <c r="D1299" s="153"/>
      <c r="E1299" s="153"/>
      <c r="F1299" s="153"/>
      <c r="G1299" s="153"/>
    </row>
    <row r="1300" spans="3:7">
      <c r="C1300" s="153"/>
      <c r="D1300" s="153"/>
      <c r="E1300" s="153"/>
      <c r="F1300" s="153"/>
      <c r="G1300" s="153"/>
    </row>
    <row r="1301" spans="3:7">
      <c r="C1301" s="153"/>
      <c r="D1301" s="153"/>
      <c r="E1301" s="153"/>
      <c r="F1301" s="153"/>
      <c r="G1301" s="153"/>
    </row>
    <row r="1302" spans="3:7">
      <c r="C1302" s="153"/>
      <c r="D1302" s="153"/>
      <c r="E1302" s="153"/>
      <c r="F1302" s="153"/>
      <c r="G1302" s="153"/>
    </row>
    <row r="1303" spans="3:7">
      <c r="C1303" s="153"/>
      <c r="D1303" s="153"/>
      <c r="E1303" s="153"/>
      <c r="F1303" s="153"/>
      <c r="G1303" s="153"/>
    </row>
    <row r="1304" spans="3:7">
      <c r="C1304" s="153"/>
      <c r="D1304" s="153"/>
      <c r="E1304" s="153"/>
      <c r="F1304" s="153"/>
      <c r="G1304" s="153"/>
    </row>
    <row r="1305" spans="3:7">
      <c r="C1305" s="153"/>
      <c r="D1305" s="153"/>
      <c r="E1305" s="153"/>
      <c r="F1305" s="153"/>
      <c r="G1305" s="153"/>
    </row>
    <row r="1306" spans="3:7">
      <c r="C1306" s="153"/>
      <c r="D1306" s="153"/>
      <c r="E1306" s="153"/>
      <c r="F1306" s="153"/>
      <c r="G1306" s="153"/>
    </row>
    <row r="1307" spans="3:7">
      <c r="C1307" s="153"/>
      <c r="D1307" s="153"/>
      <c r="E1307" s="153"/>
      <c r="F1307" s="153"/>
      <c r="G1307" s="153"/>
    </row>
    <row r="1308" spans="3:7">
      <c r="C1308" s="153"/>
      <c r="D1308" s="153"/>
      <c r="E1308" s="153"/>
      <c r="F1308" s="153"/>
      <c r="G1308" s="153"/>
    </row>
    <row r="1309" spans="3:7">
      <c r="C1309" s="153"/>
      <c r="D1309" s="153"/>
      <c r="E1309" s="153"/>
      <c r="F1309" s="153"/>
      <c r="G1309" s="153"/>
    </row>
    <row r="1310" spans="3:7">
      <c r="C1310" s="153"/>
      <c r="D1310" s="153"/>
      <c r="E1310" s="153"/>
      <c r="F1310" s="153"/>
      <c r="G1310" s="153"/>
    </row>
    <row r="1311" spans="3:7">
      <c r="C1311" s="153"/>
      <c r="D1311" s="153"/>
      <c r="E1311" s="153"/>
      <c r="F1311" s="153"/>
      <c r="G1311" s="153"/>
    </row>
    <row r="1312" spans="3:7">
      <c r="C1312" s="153"/>
      <c r="D1312" s="153"/>
      <c r="E1312" s="153"/>
      <c r="F1312" s="153"/>
      <c r="G1312" s="153"/>
    </row>
    <row r="1313" spans="3:7">
      <c r="C1313" s="153"/>
      <c r="D1313" s="153"/>
      <c r="E1313" s="153"/>
      <c r="F1313" s="153"/>
      <c r="G1313" s="153"/>
    </row>
    <row r="1314" spans="3:7">
      <c r="C1314" s="153"/>
      <c r="D1314" s="153"/>
      <c r="E1314" s="153"/>
      <c r="F1314" s="153"/>
      <c r="G1314" s="153"/>
    </row>
    <row r="1315" spans="3:7">
      <c r="C1315" s="153"/>
      <c r="D1315" s="153"/>
      <c r="E1315" s="153"/>
      <c r="F1315" s="153"/>
      <c r="G1315" s="153"/>
    </row>
    <row r="1316" spans="3:7">
      <c r="C1316" s="153"/>
      <c r="D1316" s="153"/>
      <c r="E1316" s="153"/>
      <c r="F1316" s="153"/>
      <c r="G1316" s="153"/>
    </row>
    <row r="1317" spans="3:7">
      <c r="C1317" s="153"/>
      <c r="D1317" s="153"/>
      <c r="E1317" s="153"/>
      <c r="F1317" s="153"/>
      <c r="G1317" s="153"/>
    </row>
    <row r="1318" spans="3:7">
      <c r="C1318" s="153"/>
      <c r="D1318" s="153"/>
      <c r="E1318" s="153"/>
      <c r="F1318" s="153"/>
      <c r="G1318" s="153"/>
    </row>
    <row r="1319" spans="3:7">
      <c r="C1319" s="153"/>
      <c r="D1319" s="153"/>
      <c r="E1319" s="153"/>
      <c r="F1319" s="153"/>
      <c r="G1319" s="153"/>
    </row>
    <row r="1320" spans="3:7">
      <c r="C1320" s="153"/>
      <c r="D1320" s="153"/>
      <c r="E1320" s="153"/>
      <c r="F1320" s="153"/>
      <c r="G1320" s="153"/>
    </row>
    <row r="1321" spans="3:7">
      <c r="C1321" s="153"/>
      <c r="D1321" s="153"/>
      <c r="E1321" s="153"/>
      <c r="F1321" s="153"/>
      <c r="G1321" s="153"/>
    </row>
    <row r="1322" spans="3:7">
      <c r="C1322" s="153"/>
      <c r="D1322" s="153"/>
      <c r="E1322" s="153"/>
      <c r="F1322" s="153"/>
      <c r="G1322" s="153"/>
    </row>
    <row r="1323" spans="3:7">
      <c r="C1323" s="153"/>
      <c r="D1323" s="153"/>
      <c r="E1323" s="153"/>
      <c r="F1323" s="153"/>
      <c r="G1323" s="153"/>
    </row>
    <row r="1324" spans="3:7">
      <c r="C1324" s="153"/>
      <c r="D1324" s="153"/>
      <c r="E1324" s="153"/>
      <c r="F1324" s="153"/>
      <c r="G1324" s="153"/>
    </row>
    <row r="1325" spans="3:7">
      <c r="C1325" s="153"/>
      <c r="D1325" s="153"/>
      <c r="E1325" s="153"/>
      <c r="F1325" s="153"/>
      <c r="G1325" s="153"/>
    </row>
    <row r="1326" spans="3:7">
      <c r="C1326" s="153"/>
      <c r="D1326" s="153"/>
      <c r="E1326" s="153"/>
      <c r="F1326" s="153"/>
      <c r="G1326" s="153"/>
    </row>
    <row r="1327" spans="3:7">
      <c r="C1327" s="153"/>
      <c r="D1327" s="153"/>
      <c r="E1327" s="153"/>
      <c r="F1327" s="153"/>
      <c r="G1327" s="153"/>
    </row>
    <row r="1328" spans="3:7">
      <c r="C1328" s="153"/>
      <c r="D1328" s="153"/>
      <c r="E1328" s="153"/>
      <c r="F1328" s="153"/>
      <c r="G1328" s="153"/>
    </row>
    <row r="1329" spans="3:7">
      <c r="C1329" s="153"/>
      <c r="D1329" s="153"/>
      <c r="E1329" s="153"/>
      <c r="F1329" s="153"/>
      <c r="G1329" s="153"/>
    </row>
    <row r="1330" spans="3:7">
      <c r="C1330" s="153"/>
      <c r="D1330" s="153"/>
      <c r="E1330" s="153"/>
      <c r="F1330" s="153"/>
      <c r="G1330" s="153"/>
    </row>
    <row r="1331" spans="3:7">
      <c r="C1331" s="153"/>
      <c r="D1331" s="153"/>
      <c r="E1331" s="153"/>
      <c r="F1331" s="153"/>
      <c r="G1331" s="153"/>
    </row>
    <row r="1332" spans="3:7">
      <c r="C1332" s="153"/>
      <c r="D1332" s="153"/>
      <c r="E1332" s="153"/>
      <c r="F1332" s="153"/>
      <c r="G1332" s="153"/>
    </row>
    <row r="1333" spans="3:7">
      <c r="C1333" s="153"/>
      <c r="D1333" s="153"/>
      <c r="E1333" s="153"/>
      <c r="F1333" s="153"/>
      <c r="G1333" s="153"/>
    </row>
    <row r="1334" spans="3:7">
      <c r="C1334" s="153"/>
      <c r="D1334" s="153"/>
      <c r="E1334" s="153"/>
      <c r="F1334" s="153"/>
      <c r="G1334" s="153"/>
    </row>
    <row r="1335" spans="3:7">
      <c r="C1335" s="153"/>
      <c r="D1335" s="153"/>
      <c r="E1335" s="153"/>
      <c r="F1335" s="153"/>
      <c r="G1335" s="153"/>
    </row>
    <row r="1336" spans="3:7">
      <c r="C1336" s="153"/>
      <c r="D1336" s="153"/>
      <c r="E1336" s="153"/>
      <c r="F1336" s="153"/>
      <c r="G1336" s="153"/>
    </row>
    <row r="1337" spans="3:7">
      <c r="C1337" s="153"/>
      <c r="D1337" s="153"/>
      <c r="E1337" s="153"/>
      <c r="F1337" s="153"/>
      <c r="G1337" s="153"/>
    </row>
    <row r="1338" spans="3:7">
      <c r="C1338" s="153"/>
      <c r="D1338" s="153"/>
      <c r="E1338" s="153"/>
      <c r="F1338" s="153"/>
      <c r="G1338" s="153"/>
    </row>
    <row r="1339" spans="3:7">
      <c r="C1339" s="153"/>
      <c r="D1339" s="153"/>
      <c r="E1339" s="153"/>
      <c r="F1339" s="153"/>
      <c r="G1339" s="153"/>
    </row>
    <row r="1340" spans="3:7">
      <c r="C1340" s="153"/>
      <c r="D1340" s="153"/>
      <c r="E1340" s="153"/>
      <c r="F1340" s="153"/>
      <c r="G1340" s="153"/>
    </row>
    <row r="1341" spans="3:7">
      <c r="C1341" s="153"/>
      <c r="D1341" s="153"/>
      <c r="E1341" s="153"/>
      <c r="F1341" s="153"/>
      <c r="G1341" s="153"/>
    </row>
    <row r="1342" spans="3:7">
      <c r="C1342" s="153"/>
      <c r="D1342" s="153"/>
      <c r="E1342" s="153"/>
      <c r="F1342" s="153"/>
      <c r="G1342" s="153"/>
    </row>
    <row r="1343" spans="3:7">
      <c r="C1343" s="153"/>
      <c r="D1343" s="153"/>
      <c r="E1343" s="153"/>
      <c r="F1343" s="153"/>
      <c r="G1343" s="153"/>
    </row>
    <row r="1344" spans="3:7">
      <c r="C1344" s="153"/>
      <c r="D1344" s="153"/>
      <c r="E1344" s="153"/>
      <c r="F1344" s="153"/>
      <c r="G1344" s="153"/>
    </row>
    <row r="1345" spans="3:7">
      <c r="C1345" s="153"/>
      <c r="D1345" s="153"/>
      <c r="E1345" s="153"/>
      <c r="F1345" s="153"/>
      <c r="G1345" s="153"/>
    </row>
    <row r="1346" spans="3:7">
      <c r="C1346" s="153"/>
      <c r="D1346" s="153"/>
      <c r="E1346" s="153"/>
      <c r="F1346" s="153"/>
      <c r="G1346" s="153"/>
    </row>
    <row r="1347" spans="3:7">
      <c r="C1347" s="153"/>
      <c r="D1347" s="153"/>
      <c r="E1347" s="153"/>
      <c r="F1347" s="153"/>
      <c r="G1347" s="153"/>
    </row>
    <row r="1348" spans="3:7">
      <c r="C1348" s="153"/>
      <c r="D1348" s="153"/>
      <c r="E1348" s="153"/>
      <c r="F1348" s="153"/>
      <c r="G1348" s="153"/>
    </row>
    <row r="1349" spans="3:7">
      <c r="C1349" s="153"/>
      <c r="D1349" s="153"/>
      <c r="E1349" s="153"/>
      <c r="F1349" s="153"/>
      <c r="G1349" s="153"/>
    </row>
    <row r="1350" spans="3:7">
      <c r="C1350" s="153"/>
      <c r="D1350" s="153"/>
      <c r="E1350" s="153"/>
      <c r="F1350" s="153"/>
      <c r="G1350" s="153"/>
    </row>
    <row r="1351" spans="3:7">
      <c r="C1351" s="153"/>
      <c r="D1351" s="153"/>
      <c r="E1351" s="153"/>
      <c r="F1351" s="153"/>
      <c r="G1351" s="153"/>
    </row>
    <row r="1352" spans="3:7">
      <c r="C1352" s="153"/>
      <c r="D1352" s="153"/>
      <c r="E1352" s="153"/>
      <c r="F1352" s="153"/>
      <c r="G1352" s="153"/>
    </row>
    <row r="1353" spans="3:7">
      <c r="C1353" s="153"/>
      <c r="D1353" s="153"/>
      <c r="E1353" s="153"/>
      <c r="F1353" s="153"/>
      <c r="G1353" s="153"/>
    </row>
    <row r="1354" spans="3:7">
      <c r="C1354" s="153"/>
      <c r="D1354" s="153"/>
      <c r="E1354" s="153"/>
      <c r="F1354" s="153"/>
      <c r="G1354" s="153"/>
    </row>
    <row r="1355" spans="3:7">
      <c r="C1355" s="153"/>
      <c r="D1355" s="153"/>
      <c r="E1355" s="153"/>
      <c r="F1355" s="153"/>
      <c r="G1355" s="153"/>
    </row>
    <row r="1356" spans="3:7">
      <c r="C1356" s="153"/>
      <c r="D1356" s="153"/>
      <c r="E1356" s="153"/>
      <c r="F1356" s="153"/>
      <c r="G1356" s="153"/>
    </row>
    <row r="1357" spans="3:7">
      <c r="C1357" s="153"/>
      <c r="D1357" s="153"/>
      <c r="E1357" s="153"/>
      <c r="F1357" s="153"/>
      <c r="G1357" s="153"/>
    </row>
    <row r="1358" spans="3:7">
      <c r="C1358" s="153"/>
      <c r="D1358" s="153"/>
      <c r="E1358" s="153"/>
      <c r="F1358" s="153"/>
      <c r="G1358" s="153"/>
    </row>
    <row r="1359" spans="3:7">
      <c r="C1359" s="153"/>
      <c r="D1359" s="153"/>
      <c r="E1359" s="153"/>
      <c r="F1359" s="153"/>
      <c r="G1359" s="153"/>
    </row>
    <row r="1360" spans="3:7">
      <c r="C1360" s="153"/>
      <c r="D1360" s="153"/>
      <c r="E1360" s="153"/>
      <c r="F1360" s="153"/>
      <c r="G1360" s="153"/>
    </row>
    <row r="1361" spans="3:7">
      <c r="C1361" s="153"/>
      <c r="D1361" s="153"/>
      <c r="E1361" s="153"/>
      <c r="F1361" s="153"/>
      <c r="G1361" s="153"/>
    </row>
    <row r="1362" spans="3:7">
      <c r="C1362" s="153"/>
      <c r="D1362" s="153"/>
      <c r="E1362" s="153"/>
      <c r="F1362" s="153"/>
      <c r="G1362" s="153"/>
    </row>
    <row r="1363" spans="3:7">
      <c r="C1363" s="153"/>
      <c r="D1363" s="153"/>
      <c r="E1363" s="153"/>
      <c r="F1363" s="153"/>
      <c r="G1363" s="153"/>
    </row>
    <row r="1364" spans="3:7">
      <c r="C1364" s="153"/>
      <c r="D1364" s="153"/>
      <c r="E1364" s="153"/>
      <c r="F1364" s="153"/>
      <c r="G1364" s="153"/>
    </row>
    <row r="1365" spans="3:7">
      <c r="C1365" s="153"/>
      <c r="D1365" s="153"/>
      <c r="E1365" s="153"/>
      <c r="F1365" s="153"/>
      <c r="G1365" s="153"/>
    </row>
    <row r="1366" spans="3:7">
      <c r="C1366" s="153"/>
      <c r="D1366" s="153"/>
      <c r="E1366" s="153"/>
      <c r="F1366" s="153"/>
      <c r="G1366" s="153"/>
    </row>
    <row r="1367" spans="3:7">
      <c r="C1367" s="153"/>
      <c r="D1367" s="153"/>
      <c r="E1367" s="153"/>
      <c r="F1367" s="153"/>
      <c r="G1367" s="153"/>
    </row>
    <row r="1368" spans="3:7">
      <c r="C1368" s="153"/>
      <c r="D1368" s="153"/>
      <c r="E1368" s="153"/>
      <c r="F1368" s="153"/>
      <c r="G1368" s="153"/>
    </row>
    <row r="1369" spans="3:7">
      <c r="C1369" s="153"/>
      <c r="D1369" s="153"/>
      <c r="E1369" s="153"/>
      <c r="F1369" s="153"/>
      <c r="G1369" s="153"/>
    </row>
    <row r="1370" spans="3:7">
      <c r="C1370" s="153"/>
      <c r="D1370" s="153"/>
      <c r="E1370" s="153"/>
      <c r="F1370" s="153"/>
      <c r="G1370" s="153"/>
    </row>
    <row r="1371" spans="3:7">
      <c r="C1371" s="153"/>
      <c r="D1371" s="153"/>
      <c r="E1371" s="153"/>
      <c r="F1371" s="153"/>
      <c r="G1371" s="153"/>
    </row>
    <row r="1372" spans="3:7">
      <c r="C1372" s="153"/>
      <c r="D1372" s="153"/>
      <c r="E1372" s="153"/>
      <c r="F1372" s="153"/>
      <c r="G1372" s="153"/>
    </row>
    <row r="1373" spans="3:7">
      <c r="C1373" s="153"/>
      <c r="D1373" s="153"/>
      <c r="E1373" s="153"/>
      <c r="F1373" s="153"/>
      <c r="G1373" s="153"/>
    </row>
    <row r="1374" spans="3:7">
      <c r="C1374" s="153"/>
      <c r="D1374" s="153"/>
      <c r="E1374" s="153"/>
      <c r="F1374" s="153"/>
      <c r="G1374" s="153"/>
    </row>
    <row r="1375" spans="3:7">
      <c r="C1375" s="153"/>
      <c r="D1375" s="153"/>
      <c r="E1375" s="153"/>
      <c r="F1375" s="153"/>
      <c r="G1375" s="153"/>
    </row>
    <row r="1376" spans="3:7">
      <c r="C1376" s="153"/>
      <c r="D1376" s="153"/>
      <c r="E1376" s="153"/>
      <c r="F1376" s="153"/>
      <c r="G1376" s="153"/>
    </row>
    <row r="1377" spans="3:7">
      <c r="C1377" s="153"/>
      <c r="D1377" s="153"/>
      <c r="E1377" s="153"/>
      <c r="F1377" s="153"/>
      <c r="G1377" s="153"/>
    </row>
    <row r="1378" spans="3:7">
      <c r="C1378" s="153"/>
      <c r="D1378" s="153"/>
      <c r="E1378" s="153"/>
      <c r="F1378" s="153"/>
      <c r="G1378" s="153"/>
    </row>
    <row r="1379" spans="3:7">
      <c r="C1379" s="153"/>
      <c r="D1379" s="153"/>
      <c r="E1379" s="153"/>
      <c r="F1379" s="153"/>
      <c r="G1379" s="153"/>
    </row>
    <row r="1380" spans="3:7">
      <c r="C1380" s="153"/>
      <c r="D1380" s="153"/>
      <c r="E1380" s="153"/>
      <c r="F1380" s="153"/>
      <c r="G1380" s="153"/>
    </row>
    <row r="1381" spans="3:7">
      <c r="C1381" s="153"/>
      <c r="D1381" s="153"/>
      <c r="E1381" s="153"/>
      <c r="F1381" s="153"/>
      <c r="G1381" s="153"/>
    </row>
    <row r="1382" spans="3:7">
      <c r="C1382" s="153"/>
      <c r="D1382" s="153"/>
      <c r="E1382" s="153"/>
      <c r="F1382" s="153"/>
      <c r="G1382" s="153"/>
    </row>
    <row r="1383" spans="3:7">
      <c r="C1383" s="153"/>
      <c r="D1383" s="153"/>
      <c r="E1383" s="153"/>
      <c r="F1383" s="153"/>
      <c r="G1383" s="153"/>
    </row>
    <row r="1384" spans="3:7">
      <c r="C1384" s="153"/>
      <c r="D1384" s="153"/>
      <c r="E1384" s="153"/>
      <c r="F1384" s="153"/>
      <c r="G1384" s="153"/>
    </row>
    <row r="1385" spans="3:7">
      <c r="C1385" s="153"/>
      <c r="D1385" s="153"/>
      <c r="E1385" s="153"/>
      <c r="F1385" s="153"/>
      <c r="G1385" s="153"/>
    </row>
    <row r="1386" spans="3:7">
      <c r="C1386" s="153"/>
      <c r="D1386" s="153"/>
      <c r="E1386" s="153"/>
      <c r="F1386" s="153"/>
      <c r="G1386" s="153"/>
    </row>
    <row r="1387" spans="3:7">
      <c r="C1387" s="153"/>
      <c r="D1387" s="153"/>
      <c r="E1387" s="153"/>
      <c r="F1387" s="153"/>
      <c r="G1387" s="153"/>
    </row>
    <row r="1388" spans="3:7">
      <c r="C1388" s="153"/>
      <c r="D1388" s="153"/>
      <c r="E1388" s="153"/>
      <c r="F1388" s="153"/>
      <c r="G1388" s="153"/>
    </row>
    <row r="1389" spans="3:7">
      <c r="C1389" s="153"/>
      <c r="D1389" s="153"/>
      <c r="E1389" s="153"/>
      <c r="F1389" s="153"/>
      <c r="G1389" s="153"/>
    </row>
    <row r="1390" spans="3:7">
      <c r="C1390" s="153"/>
      <c r="D1390" s="153"/>
      <c r="E1390" s="153"/>
      <c r="F1390" s="153"/>
      <c r="G1390" s="153"/>
    </row>
    <row r="1391" spans="3:7">
      <c r="C1391" s="153"/>
      <c r="D1391" s="153"/>
      <c r="E1391" s="153"/>
      <c r="F1391" s="153"/>
      <c r="G1391" s="153"/>
    </row>
    <row r="1392" spans="3:7">
      <c r="C1392" s="153"/>
      <c r="D1392" s="153"/>
      <c r="E1392" s="153"/>
      <c r="F1392" s="153"/>
      <c r="G1392" s="153"/>
    </row>
    <row r="1393" spans="3:7">
      <c r="C1393" s="153"/>
      <c r="D1393" s="153"/>
      <c r="E1393" s="153"/>
      <c r="F1393" s="153"/>
      <c r="G1393" s="153"/>
    </row>
    <row r="1394" spans="3:7">
      <c r="C1394" s="153"/>
      <c r="D1394" s="153"/>
      <c r="E1394" s="153"/>
      <c r="F1394" s="153"/>
      <c r="G1394" s="153"/>
    </row>
    <row r="1395" spans="3:7">
      <c r="C1395" s="153"/>
      <c r="D1395" s="153"/>
      <c r="E1395" s="153"/>
      <c r="F1395" s="153"/>
      <c r="G1395" s="153"/>
    </row>
    <row r="1396" spans="3:7">
      <c r="C1396" s="153"/>
      <c r="D1396" s="153"/>
      <c r="E1396" s="153"/>
      <c r="F1396" s="153"/>
      <c r="G1396" s="153"/>
    </row>
    <row r="1397" spans="3:7">
      <c r="C1397" s="153"/>
      <c r="D1397" s="153"/>
      <c r="E1397" s="153"/>
      <c r="F1397" s="153"/>
      <c r="G1397" s="153"/>
    </row>
    <row r="1398" spans="3:7">
      <c r="C1398" s="153"/>
      <c r="D1398" s="153"/>
      <c r="E1398" s="153"/>
      <c r="F1398" s="153"/>
      <c r="G1398" s="153"/>
    </row>
    <row r="1399" spans="3:7">
      <c r="C1399" s="153"/>
      <c r="D1399" s="153"/>
      <c r="E1399" s="153"/>
      <c r="F1399" s="153"/>
      <c r="G1399" s="153"/>
    </row>
    <row r="1400" spans="3:7">
      <c r="C1400" s="153"/>
      <c r="D1400" s="153"/>
      <c r="E1400" s="153"/>
      <c r="F1400" s="153"/>
      <c r="G1400" s="153"/>
    </row>
    <row r="1401" spans="3:7">
      <c r="C1401" s="153"/>
      <c r="D1401" s="153"/>
      <c r="E1401" s="153"/>
      <c r="F1401" s="153"/>
      <c r="G1401" s="153"/>
    </row>
    <row r="1402" spans="3:7">
      <c r="C1402" s="153"/>
      <c r="D1402" s="153"/>
      <c r="E1402" s="153"/>
      <c r="F1402" s="153"/>
      <c r="G1402" s="153"/>
    </row>
    <row r="1403" spans="3:7">
      <c r="C1403" s="153"/>
      <c r="D1403" s="153"/>
      <c r="E1403" s="153"/>
      <c r="F1403" s="153"/>
      <c r="G1403" s="153"/>
    </row>
    <row r="1404" spans="3:7">
      <c r="C1404" s="153"/>
      <c r="D1404" s="153"/>
      <c r="E1404" s="153"/>
      <c r="F1404" s="153"/>
      <c r="G1404" s="153"/>
    </row>
    <row r="1405" spans="3:7">
      <c r="C1405" s="153"/>
      <c r="D1405" s="153"/>
      <c r="E1405" s="153"/>
      <c r="F1405" s="153"/>
      <c r="G1405" s="153"/>
    </row>
    <row r="1406" spans="3:7">
      <c r="C1406" s="153"/>
      <c r="D1406" s="153"/>
      <c r="E1406" s="153"/>
      <c r="F1406" s="153"/>
      <c r="G1406" s="153"/>
    </row>
    <row r="1407" spans="3:7">
      <c r="C1407" s="153"/>
      <c r="D1407" s="153"/>
      <c r="E1407" s="153"/>
      <c r="F1407" s="153"/>
      <c r="G1407" s="153"/>
    </row>
    <row r="1408" spans="3:7">
      <c r="C1408" s="153"/>
      <c r="D1408" s="153"/>
      <c r="E1408" s="153"/>
      <c r="F1408" s="153"/>
      <c r="G1408" s="153"/>
    </row>
    <row r="1409" spans="3:7">
      <c r="C1409" s="153"/>
      <c r="D1409" s="153"/>
      <c r="E1409" s="153"/>
      <c r="F1409" s="153"/>
      <c r="G1409" s="153"/>
    </row>
    <row r="1410" spans="3:7">
      <c r="C1410" s="153"/>
      <c r="D1410" s="153"/>
      <c r="E1410" s="153"/>
      <c r="F1410" s="153"/>
      <c r="G1410" s="153"/>
    </row>
    <row r="1411" spans="3:7">
      <c r="C1411" s="153"/>
      <c r="D1411" s="153"/>
      <c r="E1411" s="153"/>
      <c r="F1411" s="153"/>
      <c r="G1411" s="153"/>
    </row>
    <row r="1412" spans="3:7">
      <c r="C1412" s="153"/>
      <c r="D1412" s="153"/>
      <c r="E1412" s="153"/>
      <c r="F1412" s="153"/>
      <c r="G1412" s="153"/>
    </row>
    <row r="1413" spans="3:7">
      <c r="C1413" s="153"/>
      <c r="D1413" s="153"/>
      <c r="E1413" s="153"/>
      <c r="F1413" s="153"/>
      <c r="G1413" s="153"/>
    </row>
    <row r="1414" spans="3:7">
      <c r="C1414" s="153"/>
      <c r="D1414" s="153"/>
      <c r="E1414" s="153"/>
      <c r="F1414" s="153"/>
      <c r="G1414" s="153"/>
    </row>
    <row r="1415" spans="3:7">
      <c r="C1415" s="153"/>
      <c r="D1415" s="153"/>
      <c r="E1415" s="153"/>
      <c r="F1415" s="153"/>
      <c r="G1415" s="153"/>
    </row>
    <row r="1416" spans="3:7">
      <c r="C1416" s="153"/>
      <c r="D1416" s="153"/>
      <c r="E1416" s="153"/>
      <c r="F1416" s="153"/>
      <c r="G1416" s="153"/>
    </row>
    <row r="1417" spans="3:7">
      <c r="C1417" s="153"/>
      <c r="D1417" s="153"/>
      <c r="E1417" s="153"/>
      <c r="F1417" s="153"/>
      <c r="G1417" s="153"/>
    </row>
    <row r="1418" spans="3:7">
      <c r="C1418" s="153"/>
      <c r="D1418" s="153"/>
      <c r="E1418" s="153"/>
      <c r="F1418" s="153"/>
      <c r="G1418" s="153"/>
    </row>
    <row r="1419" spans="3:7">
      <c r="C1419" s="153"/>
      <c r="D1419" s="153"/>
      <c r="E1419" s="153"/>
      <c r="F1419" s="153"/>
      <c r="G1419" s="153"/>
    </row>
    <row r="1420" spans="3:7">
      <c r="C1420" s="153"/>
      <c r="D1420" s="153"/>
      <c r="E1420" s="153"/>
      <c r="F1420" s="153"/>
      <c r="G1420" s="153"/>
    </row>
    <row r="1421" spans="3:7">
      <c r="C1421" s="153"/>
      <c r="D1421" s="153"/>
      <c r="E1421" s="153"/>
      <c r="F1421" s="153"/>
      <c r="G1421" s="153"/>
    </row>
    <row r="1422" spans="3:7">
      <c r="C1422" s="153"/>
      <c r="D1422" s="153"/>
      <c r="E1422" s="153"/>
      <c r="F1422" s="153"/>
      <c r="G1422" s="153"/>
    </row>
    <row r="1423" spans="3:7">
      <c r="C1423" s="153"/>
      <c r="D1423" s="153"/>
      <c r="E1423" s="153"/>
      <c r="F1423" s="153"/>
      <c r="G1423" s="153"/>
    </row>
    <row r="1424" spans="3:7">
      <c r="C1424" s="153"/>
      <c r="D1424" s="153"/>
      <c r="E1424" s="153"/>
      <c r="F1424" s="153"/>
      <c r="G1424" s="153"/>
    </row>
    <row r="1425" spans="3:7">
      <c r="C1425" s="153"/>
      <c r="D1425" s="153"/>
      <c r="E1425" s="153"/>
      <c r="F1425" s="153"/>
      <c r="G1425" s="153"/>
    </row>
    <row r="1426" spans="3:7">
      <c r="C1426" s="153"/>
      <c r="D1426" s="153"/>
      <c r="E1426" s="153"/>
      <c r="F1426" s="153"/>
      <c r="G1426" s="153"/>
    </row>
    <row r="1427" spans="3:7">
      <c r="C1427" s="153"/>
      <c r="D1427" s="153"/>
      <c r="E1427" s="153"/>
      <c r="F1427" s="153"/>
      <c r="G1427" s="153"/>
    </row>
    <row r="1428" spans="3:7">
      <c r="C1428" s="153"/>
      <c r="D1428" s="153"/>
      <c r="E1428" s="153"/>
      <c r="F1428" s="153"/>
      <c r="G1428" s="153"/>
    </row>
    <row r="1429" spans="3:7">
      <c r="C1429" s="153"/>
      <c r="D1429" s="153"/>
      <c r="E1429" s="153"/>
      <c r="F1429" s="153"/>
      <c r="G1429" s="153"/>
    </row>
    <row r="1430" spans="3:7">
      <c r="C1430" s="153"/>
      <c r="D1430" s="153"/>
      <c r="E1430" s="153"/>
      <c r="F1430" s="153"/>
      <c r="G1430" s="153"/>
    </row>
    <row r="1431" spans="3:7">
      <c r="C1431" s="153"/>
      <c r="D1431" s="153"/>
      <c r="E1431" s="153"/>
      <c r="F1431" s="153"/>
      <c r="G1431" s="153"/>
    </row>
    <row r="1432" spans="3:7">
      <c r="C1432" s="153"/>
      <c r="D1432" s="153"/>
      <c r="E1432" s="153"/>
      <c r="F1432" s="153"/>
      <c r="G1432" s="153"/>
    </row>
    <row r="1433" spans="3:7">
      <c r="C1433" s="153"/>
      <c r="D1433" s="153"/>
      <c r="E1433" s="153"/>
      <c r="F1433" s="153"/>
      <c r="G1433" s="153"/>
    </row>
    <row r="1434" spans="3:7">
      <c r="C1434" s="153"/>
      <c r="D1434" s="153"/>
      <c r="E1434" s="153"/>
      <c r="F1434" s="153"/>
      <c r="G1434" s="153"/>
    </row>
    <row r="1435" spans="3:7">
      <c r="C1435" s="153"/>
      <c r="D1435" s="153"/>
      <c r="E1435" s="153"/>
      <c r="F1435" s="153"/>
      <c r="G1435" s="153"/>
    </row>
    <row r="1436" spans="3:7">
      <c r="C1436" s="153"/>
      <c r="D1436" s="153"/>
      <c r="E1436" s="153"/>
      <c r="F1436" s="153"/>
      <c r="G1436" s="153"/>
    </row>
    <row r="1437" spans="3:7">
      <c r="C1437" s="153"/>
      <c r="D1437" s="153"/>
      <c r="E1437" s="153"/>
      <c r="F1437" s="153"/>
      <c r="G1437" s="153"/>
    </row>
    <row r="1438" spans="3:7">
      <c r="C1438" s="153"/>
      <c r="D1438" s="153"/>
      <c r="E1438" s="153"/>
      <c r="F1438" s="153"/>
      <c r="G1438" s="153"/>
    </row>
    <row r="1439" spans="3:7">
      <c r="C1439" s="153"/>
      <c r="D1439" s="153"/>
      <c r="E1439" s="153"/>
      <c r="F1439" s="153"/>
      <c r="G1439" s="153"/>
    </row>
    <row r="1440" spans="3:7">
      <c r="C1440" s="153"/>
      <c r="D1440" s="153"/>
      <c r="E1440" s="153"/>
      <c r="F1440" s="153"/>
      <c r="G1440" s="153"/>
    </row>
    <row r="1441" spans="3:7">
      <c r="C1441" s="153"/>
      <c r="D1441" s="153"/>
      <c r="E1441" s="153"/>
      <c r="F1441" s="153"/>
      <c r="G1441" s="153"/>
    </row>
    <row r="1442" spans="3:7">
      <c r="C1442" s="153"/>
      <c r="D1442" s="153"/>
      <c r="E1442" s="153"/>
      <c r="F1442" s="153"/>
      <c r="G1442" s="153"/>
    </row>
    <row r="1443" spans="3:7">
      <c r="C1443" s="153"/>
      <c r="D1443" s="153"/>
      <c r="E1443" s="153"/>
      <c r="F1443" s="153"/>
      <c r="G1443" s="153"/>
    </row>
    <row r="1444" spans="3:7">
      <c r="C1444" s="153"/>
      <c r="D1444" s="153"/>
      <c r="E1444" s="153"/>
      <c r="F1444" s="153"/>
      <c r="G1444" s="153"/>
    </row>
    <row r="1445" spans="3:7">
      <c r="C1445" s="153"/>
      <c r="D1445" s="153"/>
      <c r="E1445" s="153"/>
      <c r="F1445" s="153"/>
      <c r="G1445" s="153"/>
    </row>
    <row r="1446" spans="3:7">
      <c r="C1446" s="153"/>
      <c r="D1446" s="153"/>
      <c r="E1446" s="153"/>
      <c r="F1446" s="153"/>
      <c r="G1446" s="153"/>
    </row>
    <row r="1447" spans="3:7">
      <c r="C1447" s="153"/>
      <c r="D1447" s="153"/>
      <c r="E1447" s="153"/>
      <c r="F1447" s="153"/>
      <c r="G1447" s="153"/>
    </row>
    <row r="1448" spans="3:7">
      <c r="C1448" s="153"/>
      <c r="D1448" s="153"/>
      <c r="E1448" s="153"/>
      <c r="F1448" s="153"/>
      <c r="G1448" s="153"/>
    </row>
    <row r="1449" spans="3:7">
      <c r="C1449" s="153"/>
      <c r="D1449" s="153"/>
      <c r="E1449" s="153"/>
      <c r="F1449" s="153"/>
      <c r="G1449" s="153"/>
    </row>
    <row r="1450" spans="3:7">
      <c r="C1450" s="153"/>
      <c r="D1450" s="153"/>
      <c r="E1450" s="153"/>
      <c r="F1450" s="153"/>
      <c r="G1450" s="153"/>
    </row>
    <row r="1451" spans="3:7">
      <c r="C1451" s="153"/>
      <c r="D1451" s="153"/>
      <c r="E1451" s="153"/>
      <c r="F1451" s="153"/>
      <c r="G1451" s="153"/>
    </row>
    <row r="1452" spans="3:7">
      <c r="C1452" s="153"/>
      <c r="D1452" s="153"/>
      <c r="E1452" s="153"/>
      <c r="F1452" s="153"/>
      <c r="G1452" s="153"/>
    </row>
    <row r="1453" spans="3:7">
      <c r="C1453" s="153"/>
      <c r="D1453" s="153"/>
      <c r="E1453" s="153"/>
      <c r="F1453" s="153"/>
      <c r="G1453" s="153"/>
    </row>
    <row r="1454" spans="3:7">
      <c r="C1454" s="153"/>
      <c r="D1454" s="153"/>
      <c r="E1454" s="153"/>
      <c r="F1454" s="153"/>
      <c r="G1454" s="153"/>
    </row>
    <row r="1455" spans="3:7">
      <c r="C1455" s="153"/>
      <c r="D1455" s="153"/>
      <c r="E1455" s="153"/>
      <c r="F1455" s="153"/>
      <c r="G1455" s="153"/>
    </row>
    <row r="1456" spans="3:7">
      <c r="C1456" s="153"/>
      <c r="D1456" s="153"/>
      <c r="E1456" s="153"/>
      <c r="F1456" s="153"/>
      <c r="G1456" s="153"/>
    </row>
    <row r="1457" spans="3:7">
      <c r="C1457" s="153"/>
      <c r="D1457" s="153"/>
      <c r="E1457" s="153"/>
      <c r="F1457" s="153"/>
      <c r="G1457" s="153"/>
    </row>
    <row r="1458" spans="3:7">
      <c r="C1458" s="153"/>
      <c r="D1458" s="153"/>
      <c r="E1458" s="153"/>
      <c r="F1458" s="153"/>
      <c r="G1458" s="153"/>
    </row>
    <row r="1459" spans="3:7">
      <c r="C1459" s="153"/>
      <c r="D1459" s="153"/>
      <c r="E1459" s="153"/>
      <c r="F1459" s="153"/>
      <c r="G1459" s="153"/>
    </row>
    <row r="1460" spans="3:7">
      <c r="C1460" s="153"/>
      <c r="D1460" s="153"/>
      <c r="E1460" s="153"/>
      <c r="F1460" s="153"/>
      <c r="G1460" s="153"/>
    </row>
    <row r="1461" spans="3:7">
      <c r="C1461" s="153"/>
      <c r="D1461" s="153"/>
      <c r="E1461" s="153"/>
      <c r="F1461" s="153"/>
      <c r="G1461" s="153"/>
    </row>
    <row r="1462" spans="3:7">
      <c r="C1462" s="153"/>
      <c r="D1462" s="153"/>
      <c r="E1462" s="153"/>
      <c r="F1462" s="153"/>
      <c r="G1462" s="153"/>
    </row>
    <row r="1463" spans="3:7">
      <c r="C1463" s="153"/>
      <c r="D1463" s="153"/>
      <c r="E1463" s="153"/>
      <c r="F1463" s="153"/>
      <c r="G1463" s="153"/>
    </row>
    <row r="1464" spans="3:7">
      <c r="C1464" s="153"/>
      <c r="D1464" s="153"/>
      <c r="E1464" s="153"/>
      <c r="F1464" s="153"/>
      <c r="G1464" s="153"/>
    </row>
    <row r="1465" spans="3:7">
      <c r="C1465" s="153"/>
      <c r="D1465" s="153"/>
      <c r="E1465" s="153"/>
      <c r="F1465" s="153"/>
      <c r="G1465" s="153"/>
    </row>
    <row r="1466" spans="3:7">
      <c r="C1466" s="153"/>
      <c r="D1466" s="153"/>
      <c r="E1466" s="153"/>
      <c r="F1466" s="153"/>
      <c r="G1466" s="153"/>
    </row>
    <row r="1467" spans="3:7">
      <c r="C1467" s="153"/>
      <c r="D1467" s="153"/>
      <c r="E1467" s="153"/>
      <c r="F1467" s="153"/>
      <c r="G1467" s="153"/>
    </row>
    <row r="1468" spans="3:7">
      <c r="C1468" s="153"/>
      <c r="D1468" s="153"/>
      <c r="E1468" s="153"/>
      <c r="F1468" s="153"/>
      <c r="G1468" s="153"/>
    </row>
    <row r="1469" spans="3:7">
      <c r="C1469" s="153"/>
      <c r="D1469" s="153"/>
      <c r="E1469" s="153"/>
      <c r="F1469" s="153"/>
      <c r="G1469" s="153"/>
    </row>
    <row r="1470" spans="3:7">
      <c r="C1470" s="153"/>
      <c r="D1470" s="153"/>
      <c r="E1470" s="153"/>
      <c r="F1470" s="153"/>
      <c r="G1470" s="153"/>
    </row>
    <row r="1471" spans="3:7">
      <c r="C1471" s="153"/>
      <c r="D1471" s="153"/>
      <c r="E1471" s="153"/>
      <c r="F1471" s="153"/>
      <c r="G1471" s="153"/>
    </row>
    <row r="1472" spans="3:7">
      <c r="C1472" s="153"/>
      <c r="D1472" s="153"/>
      <c r="E1472" s="153"/>
      <c r="F1472" s="153"/>
      <c r="G1472" s="153"/>
    </row>
    <row r="1473" spans="3:7">
      <c r="C1473" s="153"/>
      <c r="D1473" s="153"/>
      <c r="E1473" s="153"/>
      <c r="F1473" s="153"/>
      <c r="G1473" s="153"/>
    </row>
    <row r="1474" spans="3:7">
      <c r="C1474" s="153"/>
      <c r="D1474" s="153"/>
      <c r="E1474" s="153"/>
      <c r="F1474" s="153"/>
      <c r="G1474" s="153"/>
    </row>
    <row r="1475" spans="3:7">
      <c r="C1475" s="153"/>
      <c r="D1475" s="153"/>
      <c r="E1475" s="153"/>
      <c r="F1475" s="153"/>
      <c r="G1475" s="153"/>
    </row>
    <row r="1476" spans="3:7">
      <c r="C1476" s="153"/>
      <c r="D1476" s="153"/>
      <c r="E1476" s="153"/>
      <c r="F1476" s="153"/>
      <c r="G1476" s="153"/>
    </row>
    <row r="1477" spans="3:7">
      <c r="C1477" s="153"/>
      <c r="D1477" s="153"/>
      <c r="E1477" s="153"/>
      <c r="F1477" s="153"/>
      <c r="G1477" s="153"/>
    </row>
    <row r="1478" spans="3:7">
      <c r="C1478" s="153"/>
      <c r="D1478" s="153"/>
      <c r="E1478" s="153"/>
      <c r="F1478" s="153"/>
      <c r="G1478" s="153"/>
    </row>
    <row r="1479" spans="3:7">
      <c r="C1479" s="153"/>
      <c r="D1479" s="153"/>
      <c r="E1479" s="153"/>
      <c r="F1479" s="153"/>
      <c r="G1479" s="153"/>
    </row>
    <row r="1480" spans="3:7">
      <c r="C1480" s="153"/>
      <c r="D1480" s="153"/>
      <c r="E1480" s="153"/>
      <c r="F1480" s="153"/>
      <c r="G1480" s="153"/>
    </row>
    <row r="1481" spans="3:7">
      <c r="C1481" s="153"/>
      <c r="D1481" s="153"/>
      <c r="E1481" s="153"/>
      <c r="F1481" s="153"/>
      <c r="G1481" s="153"/>
    </row>
    <row r="1482" spans="3:7">
      <c r="C1482" s="153"/>
      <c r="D1482" s="153"/>
      <c r="E1482" s="153"/>
      <c r="F1482" s="153"/>
      <c r="G1482" s="153"/>
    </row>
    <row r="1483" spans="3:7">
      <c r="C1483" s="153"/>
      <c r="D1483" s="153"/>
      <c r="E1483" s="153"/>
      <c r="F1483" s="153"/>
      <c r="G1483" s="153"/>
    </row>
    <row r="1484" spans="3:7">
      <c r="C1484" s="153"/>
      <c r="D1484" s="153"/>
      <c r="E1484" s="153"/>
      <c r="F1484" s="153"/>
      <c r="G1484" s="153"/>
    </row>
    <row r="1485" spans="3:7">
      <c r="C1485" s="153"/>
      <c r="D1485" s="153"/>
      <c r="E1485" s="153"/>
      <c r="F1485" s="153"/>
      <c r="G1485" s="153"/>
    </row>
    <row r="1486" spans="3:7">
      <c r="C1486" s="153"/>
      <c r="D1486" s="153"/>
      <c r="E1486" s="153"/>
      <c r="F1486" s="153"/>
      <c r="G1486" s="153"/>
    </row>
    <row r="1487" spans="3:7">
      <c r="C1487" s="153"/>
      <c r="D1487" s="153"/>
      <c r="E1487" s="153"/>
      <c r="F1487" s="153"/>
      <c r="G1487" s="153"/>
    </row>
    <row r="1488" spans="3:7">
      <c r="C1488" s="153"/>
      <c r="D1488" s="153"/>
      <c r="E1488" s="153"/>
      <c r="F1488" s="153"/>
      <c r="G1488" s="153"/>
    </row>
    <row r="1489" spans="3:7">
      <c r="C1489" s="153"/>
      <c r="D1489" s="153"/>
      <c r="E1489" s="153"/>
      <c r="F1489" s="153"/>
      <c r="G1489" s="153"/>
    </row>
    <row r="1490" spans="3:7">
      <c r="C1490" s="153"/>
      <c r="D1490" s="153"/>
      <c r="E1490" s="153"/>
      <c r="F1490" s="153"/>
      <c r="G1490" s="153"/>
    </row>
    <row r="1491" spans="3:7">
      <c r="C1491" s="153"/>
      <c r="D1491" s="153"/>
      <c r="E1491" s="153"/>
      <c r="F1491" s="153"/>
      <c r="G1491" s="153"/>
    </row>
    <row r="1492" spans="3:7">
      <c r="C1492" s="153"/>
      <c r="D1492" s="153"/>
      <c r="E1492" s="153"/>
      <c r="F1492" s="153"/>
      <c r="G1492" s="153"/>
    </row>
    <row r="1493" spans="3:7">
      <c r="C1493" s="153"/>
      <c r="D1493" s="153"/>
      <c r="E1493" s="153"/>
      <c r="F1493" s="153"/>
      <c r="G1493" s="153"/>
    </row>
    <row r="1494" spans="3:7">
      <c r="C1494" s="153"/>
      <c r="D1494" s="153"/>
      <c r="E1494" s="153"/>
      <c r="F1494" s="153"/>
      <c r="G1494" s="153"/>
    </row>
    <row r="1495" spans="3:7">
      <c r="C1495" s="153"/>
      <c r="D1495" s="153"/>
      <c r="E1495" s="153"/>
      <c r="F1495" s="153"/>
      <c r="G1495" s="153"/>
    </row>
    <row r="1496" spans="3:7">
      <c r="C1496" s="153"/>
      <c r="D1496" s="153"/>
      <c r="E1496" s="153"/>
      <c r="F1496" s="153"/>
      <c r="G1496" s="153"/>
    </row>
    <row r="1497" spans="3:7">
      <c r="C1497" s="153"/>
      <c r="D1497" s="153"/>
      <c r="E1497" s="153"/>
      <c r="F1497" s="153"/>
      <c r="G1497" s="153"/>
    </row>
    <row r="1498" spans="3:7">
      <c r="C1498" s="153"/>
      <c r="D1498" s="153"/>
      <c r="E1498" s="153"/>
      <c r="F1498" s="153"/>
      <c r="G1498" s="153"/>
    </row>
    <row r="1499" spans="3:7">
      <c r="C1499" s="153"/>
      <c r="D1499" s="153"/>
      <c r="E1499" s="153"/>
      <c r="F1499" s="153"/>
      <c r="G1499" s="153"/>
    </row>
    <row r="1500" spans="3:7">
      <c r="C1500" s="153"/>
      <c r="D1500" s="153"/>
      <c r="E1500" s="153"/>
      <c r="F1500" s="153"/>
      <c r="G1500" s="153"/>
    </row>
    <row r="1501" spans="3:7">
      <c r="C1501" s="153"/>
      <c r="D1501" s="153"/>
      <c r="E1501" s="153"/>
      <c r="F1501" s="153"/>
      <c r="G1501" s="153"/>
    </row>
    <row r="1502" spans="3:7">
      <c r="C1502" s="153"/>
      <c r="D1502" s="153"/>
      <c r="E1502" s="153"/>
      <c r="F1502" s="153"/>
      <c r="G1502" s="153"/>
    </row>
    <row r="1503" spans="3:7">
      <c r="C1503" s="153"/>
      <c r="D1503" s="153"/>
      <c r="E1503" s="153"/>
      <c r="F1503" s="153"/>
      <c r="G1503" s="153"/>
    </row>
    <row r="1504" spans="3:7">
      <c r="C1504" s="153"/>
      <c r="D1504" s="153"/>
      <c r="E1504" s="153"/>
      <c r="F1504" s="153"/>
      <c r="G1504" s="153"/>
    </row>
    <row r="1505" spans="3:7">
      <c r="C1505" s="153"/>
      <c r="D1505" s="153"/>
      <c r="E1505" s="153"/>
      <c r="F1505" s="153"/>
      <c r="G1505" s="153"/>
    </row>
    <row r="1506" spans="3:7">
      <c r="C1506" s="153"/>
      <c r="D1506" s="153"/>
      <c r="E1506" s="153"/>
      <c r="F1506" s="153"/>
      <c r="G1506" s="153"/>
    </row>
    <row r="1507" spans="3:7">
      <c r="C1507" s="153"/>
      <c r="D1507" s="153"/>
      <c r="E1507" s="153"/>
      <c r="F1507" s="153"/>
      <c r="G1507" s="153"/>
    </row>
    <row r="1508" spans="3:7">
      <c r="C1508" s="153"/>
      <c r="D1508" s="153"/>
      <c r="E1508" s="153"/>
      <c r="F1508" s="153"/>
      <c r="G1508" s="153"/>
    </row>
    <row r="1509" spans="3:7">
      <c r="C1509" s="153"/>
      <c r="D1509" s="153"/>
      <c r="E1509" s="153"/>
      <c r="F1509" s="153"/>
      <c r="G1509" s="153"/>
    </row>
    <row r="1510" spans="3:7">
      <c r="C1510" s="153"/>
      <c r="D1510" s="153"/>
      <c r="E1510" s="153"/>
      <c r="F1510" s="153"/>
      <c r="G1510" s="153"/>
    </row>
    <row r="1511" spans="3:7">
      <c r="C1511" s="153"/>
      <c r="D1511" s="153"/>
      <c r="E1511" s="153"/>
      <c r="F1511" s="153"/>
      <c r="G1511" s="153"/>
    </row>
    <row r="1512" spans="3:7">
      <c r="C1512" s="153"/>
      <c r="D1512" s="153"/>
      <c r="E1512" s="153"/>
      <c r="F1512" s="153"/>
      <c r="G1512" s="153"/>
    </row>
    <row r="1513" spans="3:7">
      <c r="C1513" s="153"/>
      <c r="D1513" s="153"/>
      <c r="E1513" s="153"/>
      <c r="F1513" s="153"/>
      <c r="G1513" s="153"/>
    </row>
    <row r="1514" spans="3:7">
      <c r="C1514" s="153"/>
      <c r="D1514" s="153"/>
      <c r="E1514" s="153"/>
      <c r="F1514" s="153"/>
      <c r="G1514" s="153"/>
    </row>
    <row r="1515" spans="3:7">
      <c r="C1515" s="153"/>
      <c r="D1515" s="153"/>
      <c r="E1515" s="153"/>
      <c r="F1515" s="153"/>
      <c r="G1515" s="153"/>
    </row>
    <row r="1516" spans="3:7">
      <c r="C1516" s="153"/>
      <c r="D1516" s="153"/>
      <c r="E1516" s="153"/>
      <c r="F1516" s="153"/>
      <c r="G1516" s="153"/>
    </row>
    <row r="1517" spans="3:7">
      <c r="C1517" s="153"/>
      <c r="D1517" s="153"/>
      <c r="E1517" s="153"/>
      <c r="F1517" s="153"/>
      <c r="G1517" s="153"/>
    </row>
    <row r="1518" spans="3:7">
      <c r="C1518" s="153"/>
      <c r="D1518" s="153"/>
      <c r="E1518" s="153"/>
      <c r="F1518" s="153"/>
      <c r="G1518" s="153"/>
    </row>
    <row r="1519" spans="3:7">
      <c r="C1519" s="153"/>
      <c r="D1519" s="153"/>
      <c r="E1519" s="153"/>
      <c r="F1519" s="153"/>
      <c r="G1519" s="153"/>
    </row>
    <row r="1520" spans="3:7">
      <c r="C1520" s="153"/>
      <c r="D1520" s="153"/>
      <c r="E1520" s="153"/>
      <c r="F1520" s="153"/>
      <c r="G1520" s="153"/>
    </row>
    <row r="1521" spans="3:7">
      <c r="C1521" s="153"/>
      <c r="D1521" s="153"/>
      <c r="E1521" s="153"/>
      <c r="F1521" s="153"/>
      <c r="G1521" s="153"/>
    </row>
    <row r="1522" spans="3:7">
      <c r="C1522" s="153"/>
      <c r="D1522" s="153"/>
      <c r="E1522" s="153"/>
      <c r="F1522" s="153"/>
      <c r="G1522" s="153"/>
    </row>
    <row r="1523" spans="3:7">
      <c r="C1523" s="153"/>
      <c r="D1523" s="153"/>
      <c r="E1523" s="153"/>
      <c r="F1523" s="153"/>
      <c r="G1523" s="153"/>
    </row>
    <row r="1524" spans="3:7">
      <c r="C1524" s="153"/>
      <c r="D1524" s="153"/>
      <c r="E1524" s="153"/>
      <c r="F1524" s="153"/>
      <c r="G1524" s="153"/>
    </row>
    <row r="1525" spans="3:7">
      <c r="C1525" s="153"/>
      <c r="D1525" s="153"/>
      <c r="E1525" s="153"/>
      <c r="F1525" s="153"/>
      <c r="G1525" s="153"/>
    </row>
    <row r="1526" spans="3:7">
      <c r="C1526" s="153"/>
      <c r="D1526" s="153"/>
      <c r="E1526" s="153"/>
      <c r="F1526" s="153"/>
      <c r="G1526" s="153"/>
    </row>
    <row r="1527" spans="3:7">
      <c r="C1527" s="153"/>
      <c r="D1527" s="153"/>
      <c r="E1527" s="153"/>
      <c r="F1527" s="153"/>
      <c r="G1527" s="153"/>
    </row>
    <row r="1528" spans="3:7">
      <c r="C1528" s="153"/>
      <c r="D1528" s="153"/>
      <c r="E1528" s="153"/>
      <c r="F1528" s="153"/>
      <c r="G1528" s="153"/>
    </row>
    <row r="1529" spans="3:7">
      <c r="C1529" s="153"/>
      <c r="D1529" s="153"/>
      <c r="E1529" s="153"/>
      <c r="F1529" s="153"/>
      <c r="G1529" s="153"/>
    </row>
    <row r="1530" spans="3:7">
      <c r="C1530" s="153"/>
      <c r="D1530" s="153"/>
      <c r="E1530" s="153"/>
      <c r="F1530" s="153"/>
      <c r="G1530" s="153"/>
    </row>
    <row r="1531" spans="3:7">
      <c r="C1531" s="153"/>
      <c r="D1531" s="153"/>
      <c r="E1531" s="153"/>
      <c r="F1531" s="153"/>
      <c r="G1531" s="153"/>
    </row>
    <row r="1532" spans="3:7">
      <c r="C1532" s="153"/>
      <c r="D1532" s="153"/>
      <c r="E1532" s="153"/>
      <c r="F1532" s="153"/>
      <c r="G1532" s="153"/>
    </row>
    <row r="1533" spans="3:7">
      <c r="C1533" s="153"/>
      <c r="D1533" s="153"/>
      <c r="E1533" s="153"/>
      <c r="F1533" s="153"/>
      <c r="G1533" s="153"/>
    </row>
    <row r="1534" spans="3:7">
      <c r="C1534" s="153"/>
      <c r="D1534" s="153"/>
      <c r="E1534" s="153"/>
      <c r="F1534" s="153"/>
      <c r="G1534" s="153"/>
    </row>
    <row r="1535" spans="3:7">
      <c r="C1535" s="153"/>
      <c r="D1535" s="153"/>
      <c r="E1535" s="153"/>
      <c r="F1535" s="153"/>
      <c r="G1535" s="153"/>
    </row>
    <row r="1536" spans="3:7">
      <c r="C1536" s="153"/>
      <c r="D1536" s="153"/>
      <c r="E1536" s="153"/>
      <c r="F1536" s="153"/>
      <c r="G1536" s="153"/>
    </row>
    <row r="1537" spans="3:7">
      <c r="C1537" s="153"/>
      <c r="D1537" s="153"/>
      <c r="E1537" s="153"/>
      <c r="F1537" s="153"/>
      <c r="G1537" s="153"/>
    </row>
    <row r="1538" spans="3:7">
      <c r="C1538" s="153"/>
      <c r="D1538" s="153"/>
      <c r="E1538" s="153"/>
      <c r="F1538" s="153"/>
      <c r="G1538" s="153"/>
    </row>
    <row r="1539" spans="3:7">
      <c r="C1539" s="153"/>
      <c r="D1539" s="153"/>
      <c r="E1539" s="153"/>
      <c r="F1539" s="153"/>
      <c r="G1539" s="153"/>
    </row>
    <row r="1540" spans="3:7">
      <c r="C1540" s="153"/>
      <c r="D1540" s="153"/>
      <c r="E1540" s="153"/>
      <c r="F1540" s="153"/>
      <c r="G1540" s="153"/>
    </row>
    <row r="1541" spans="3:7">
      <c r="C1541" s="153"/>
      <c r="D1541" s="153"/>
      <c r="E1541" s="153"/>
      <c r="F1541" s="153"/>
      <c r="G1541" s="153"/>
    </row>
    <row r="1542" spans="3:7">
      <c r="C1542" s="153"/>
      <c r="D1542" s="153"/>
      <c r="E1542" s="153"/>
      <c r="F1542" s="153"/>
      <c r="G1542" s="153"/>
    </row>
    <row r="1543" spans="3:7">
      <c r="C1543" s="153"/>
      <c r="D1543" s="153"/>
      <c r="E1543" s="153"/>
      <c r="F1543" s="153"/>
      <c r="G1543" s="153"/>
    </row>
    <row r="1544" spans="3:7">
      <c r="C1544" s="153"/>
      <c r="D1544" s="153"/>
      <c r="E1544" s="153"/>
      <c r="F1544" s="153"/>
      <c r="G1544" s="153"/>
    </row>
    <row r="1545" spans="3:7">
      <c r="C1545" s="153"/>
      <c r="D1545" s="153"/>
      <c r="E1545" s="153"/>
      <c r="F1545" s="153"/>
      <c r="G1545" s="153"/>
    </row>
    <row r="1546" spans="3:7">
      <c r="C1546" s="153"/>
      <c r="D1546" s="153"/>
      <c r="E1546" s="153"/>
      <c r="F1546" s="153"/>
      <c r="G1546" s="153"/>
    </row>
    <row r="1547" spans="3:7">
      <c r="C1547" s="153"/>
      <c r="D1547" s="153"/>
      <c r="E1547" s="153"/>
      <c r="F1547" s="153"/>
      <c r="G1547" s="153"/>
    </row>
    <row r="1548" spans="3:7">
      <c r="C1548" s="153"/>
      <c r="D1548" s="153"/>
      <c r="E1548" s="153"/>
      <c r="F1548" s="153"/>
      <c r="G1548" s="153"/>
    </row>
    <row r="1549" spans="3:7">
      <c r="C1549" s="153"/>
      <c r="D1549" s="153"/>
      <c r="E1549" s="153"/>
      <c r="F1549" s="153"/>
      <c r="G1549" s="153"/>
    </row>
    <row r="1550" spans="3:7">
      <c r="C1550" s="153"/>
      <c r="D1550" s="153"/>
      <c r="E1550" s="153"/>
      <c r="F1550" s="153"/>
      <c r="G1550" s="153"/>
    </row>
    <row r="1551" spans="3:7">
      <c r="C1551" s="153"/>
      <c r="D1551" s="153"/>
      <c r="E1551" s="153"/>
      <c r="F1551" s="153"/>
      <c r="G1551" s="153"/>
    </row>
    <row r="1552" spans="3:7">
      <c r="C1552" s="153"/>
      <c r="D1552" s="153"/>
      <c r="E1552" s="153"/>
      <c r="F1552" s="153"/>
      <c r="G1552" s="153"/>
    </row>
    <row r="1553" spans="3:7">
      <c r="C1553" s="153"/>
      <c r="D1553" s="153"/>
      <c r="E1553" s="153"/>
      <c r="F1553" s="153"/>
      <c r="G1553" s="153"/>
    </row>
    <row r="1554" spans="3:7">
      <c r="C1554" s="153"/>
      <c r="D1554" s="153"/>
      <c r="E1554" s="153"/>
      <c r="F1554" s="153"/>
      <c r="G1554" s="153"/>
    </row>
    <row r="1555" spans="3:7">
      <c r="C1555" s="153"/>
      <c r="D1555" s="153"/>
      <c r="E1555" s="153"/>
      <c r="F1555" s="153"/>
      <c r="G1555" s="153"/>
    </row>
    <row r="1556" spans="3:7">
      <c r="C1556" s="153"/>
      <c r="D1556" s="153"/>
      <c r="E1556" s="153"/>
      <c r="F1556" s="153"/>
      <c r="G1556" s="153"/>
    </row>
    <row r="1557" spans="3:7">
      <c r="C1557" s="153"/>
      <c r="D1557" s="153"/>
      <c r="E1557" s="153"/>
      <c r="F1557" s="153"/>
      <c r="G1557" s="153"/>
    </row>
    <row r="1558" spans="3:7">
      <c r="C1558" s="153"/>
      <c r="D1558" s="153"/>
      <c r="E1558" s="153"/>
      <c r="F1558" s="153"/>
      <c r="G1558" s="153"/>
    </row>
    <row r="1559" spans="3:7">
      <c r="C1559" s="153"/>
      <c r="D1559" s="153"/>
      <c r="E1559" s="153"/>
      <c r="F1559" s="153"/>
      <c r="G1559" s="153"/>
    </row>
    <row r="1560" spans="3:7">
      <c r="C1560" s="153"/>
      <c r="D1560" s="153"/>
      <c r="E1560" s="153"/>
      <c r="F1560" s="153"/>
      <c r="G1560" s="153"/>
    </row>
    <row r="1561" spans="3:7">
      <c r="C1561" s="153"/>
      <c r="D1561" s="153"/>
      <c r="E1561" s="153"/>
      <c r="F1561" s="153"/>
      <c r="G1561" s="153"/>
    </row>
    <row r="1562" spans="3:7">
      <c r="C1562" s="153"/>
      <c r="D1562" s="153"/>
      <c r="E1562" s="153"/>
      <c r="F1562" s="153"/>
      <c r="G1562" s="153"/>
    </row>
    <row r="1563" spans="3:7">
      <c r="C1563" s="153"/>
      <c r="D1563" s="153"/>
      <c r="E1563" s="153"/>
      <c r="F1563" s="153"/>
      <c r="G1563" s="153"/>
    </row>
    <row r="1564" spans="3:7">
      <c r="C1564" s="153"/>
      <c r="D1564" s="153"/>
      <c r="E1564" s="153"/>
      <c r="F1564" s="153"/>
      <c r="G1564" s="153"/>
    </row>
    <row r="1565" spans="3:7">
      <c r="C1565" s="153"/>
      <c r="D1565" s="153"/>
      <c r="E1565" s="153"/>
      <c r="F1565" s="153"/>
      <c r="G1565" s="153"/>
    </row>
    <row r="1566" spans="3:7">
      <c r="C1566" s="153"/>
      <c r="D1566" s="153"/>
      <c r="E1566" s="153"/>
      <c r="F1566" s="153"/>
      <c r="G1566" s="153"/>
    </row>
    <row r="1567" spans="3:7">
      <c r="C1567" s="153"/>
      <c r="D1567" s="153"/>
      <c r="E1567" s="153"/>
      <c r="F1567" s="153"/>
      <c r="G1567" s="153"/>
    </row>
    <row r="1568" spans="3:7">
      <c r="C1568" s="153"/>
      <c r="D1568" s="153"/>
      <c r="E1568" s="153"/>
      <c r="F1568" s="153"/>
      <c r="G1568" s="153"/>
    </row>
    <row r="1569" spans="3:7">
      <c r="C1569" s="153"/>
      <c r="D1569" s="153"/>
      <c r="E1569" s="153"/>
      <c r="F1569" s="153"/>
      <c r="G1569" s="153"/>
    </row>
    <row r="1570" spans="3:7">
      <c r="C1570" s="153"/>
      <c r="D1570" s="153"/>
      <c r="E1570" s="153"/>
      <c r="F1570" s="153"/>
      <c r="G1570" s="153"/>
    </row>
    <row r="1571" spans="3:7">
      <c r="C1571" s="153"/>
      <c r="D1571" s="153"/>
      <c r="E1571" s="153"/>
      <c r="F1571" s="153"/>
      <c r="G1571" s="153"/>
    </row>
    <row r="1572" spans="3:7">
      <c r="C1572" s="153"/>
      <c r="D1572" s="153"/>
      <c r="E1572" s="153"/>
      <c r="F1572" s="153"/>
      <c r="G1572" s="153"/>
    </row>
    <row r="1573" spans="3:7">
      <c r="C1573" s="153"/>
      <c r="D1573" s="153"/>
      <c r="E1573" s="153"/>
      <c r="F1573" s="153"/>
      <c r="G1573" s="153"/>
    </row>
    <row r="1574" spans="3:7">
      <c r="C1574" s="153"/>
      <c r="D1574" s="153"/>
      <c r="E1574" s="153"/>
      <c r="F1574" s="153"/>
      <c r="G1574" s="153"/>
    </row>
    <row r="1575" spans="3:7">
      <c r="C1575" s="153"/>
      <c r="D1575" s="153"/>
      <c r="E1575" s="153"/>
      <c r="F1575" s="153"/>
      <c r="G1575" s="153"/>
    </row>
    <row r="1576" spans="3:7">
      <c r="C1576" s="153"/>
      <c r="D1576" s="153"/>
      <c r="E1576" s="153"/>
      <c r="F1576" s="153"/>
      <c r="G1576" s="153"/>
    </row>
    <row r="1577" spans="3:7">
      <c r="C1577" s="153"/>
      <c r="D1577" s="153"/>
      <c r="E1577" s="153"/>
      <c r="F1577" s="153"/>
      <c r="G1577" s="153"/>
    </row>
    <row r="1578" spans="3:7">
      <c r="C1578" s="153"/>
      <c r="D1578" s="153"/>
      <c r="E1578" s="153"/>
      <c r="F1578" s="153"/>
      <c r="G1578" s="153"/>
    </row>
    <row r="1579" spans="3:7">
      <c r="C1579" s="153"/>
      <c r="D1579" s="153"/>
      <c r="E1579" s="153"/>
      <c r="F1579" s="153"/>
      <c r="G1579" s="153"/>
    </row>
    <row r="1580" spans="3:7">
      <c r="C1580" s="153"/>
      <c r="D1580" s="153"/>
      <c r="E1580" s="153"/>
      <c r="F1580" s="153"/>
      <c r="G1580" s="153"/>
    </row>
    <row r="1581" spans="3:7">
      <c r="C1581" s="153"/>
      <c r="D1581" s="153"/>
      <c r="E1581" s="153"/>
      <c r="F1581" s="153"/>
      <c r="G1581" s="153"/>
    </row>
    <row r="1582" spans="3:7">
      <c r="C1582" s="153"/>
      <c r="D1582" s="153"/>
      <c r="E1582" s="153"/>
      <c r="F1582" s="153"/>
      <c r="G1582" s="153"/>
    </row>
    <row r="1583" spans="3:7">
      <c r="C1583" s="153"/>
      <c r="D1583" s="153"/>
      <c r="E1583" s="153"/>
      <c r="F1583" s="153"/>
      <c r="G1583" s="153"/>
    </row>
    <row r="1584" spans="3:7">
      <c r="C1584" s="153"/>
      <c r="D1584" s="153"/>
      <c r="E1584" s="153"/>
      <c r="F1584" s="153"/>
      <c r="G1584" s="153"/>
    </row>
    <row r="1585" spans="3:7">
      <c r="C1585" s="153"/>
      <c r="D1585" s="153"/>
      <c r="E1585" s="153"/>
      <c r="F1585" s="153"/>
      <c r="G1585" s="153"/>
    </row>
    <row r="1586" spans="3:7">
      <c r="C1586" s="153"/>
      <c r="D1586" s="153"/>
      <c r="E1586" s="153"/>
      <c r="F1586" s="153"/>
      <c r="G1586" s="153"/>
    </row>
    <row r="1587" spans="3:7">
      <c r="C1587" s="153"/>
      <c r="D1587" s="153"/>
      <c r="E1587" s="153"/>
      <c r="F1587" s="153"/>
      <c r="G1587" s="153"/>
    </row>
    <row r="1588" spans="3:7">
      <c r="C1588" s="153"/>
      <c r="D1588" s="153"/>
      <c r="E1588" s="153"/>
      <c r="F1588" s="153"/>
      <c r="G1588" s="153"/>
    </row>
    <row r="1589" spans="3:7">
      <c r="C1589" s="153"/>
      <c r="D1589" s="153"/>
      <c r="E1589" s="153"/>
      <c r="F1589" s="153"/>
      <c r="G1589" s="153"/>
    </row>
    <row r="1590" spans="3:7">
      <c r="C1590" s="153"/>
      <c r="D1590" s="153"/>
      <c r="E1590" s="153"/>
      <c r="F1590" s="153"/>
      <c r="G1590" s="153"/>
    </row>
    <row r="1591" spans="3:7">
      <c r="C1591" s="153"/>
      <c r="D1591" s="153"/>
      <c r="E1591" s="153"/>
      <c r="F1591" s="153"/>
      <c r="G1591" s="153"/>
    </row>
    <row r="1592" spans="3:7">
      <c r="C1592" s="153"/>
      <c r="D1592" s="153"/>
      <c r="E1592" s="153"/>
      <c r="F1592" s="153"/>
      <c r="G1592" s="153"/>
    </row>
    <row r="1593" spans="3:7">
      <c r="C1593" s="153"/>
      <c r="D1593" s="153"/>
      <c r="E1593" s="153"/>
      <c r="F1593" s="153"/>
      <c r="G1593" s="153"/>
    </row>
    <row r="1594" spans="3:7">
      <c r="C1594" s="153"/>
      <c r="D1594" s="153"/>
      <c r="E1594" s="153"/>
      <c r="F1594" s="153"/>
      <c r="G1594" s="153"/>
    </row>
    <row r="1595" spans="3:7">
      <c r="C1595" s="153"/>
      <c r="D1595" s="153"/>
      <c r="E1595" s="153"/>
      <c r="F1595" s="153"/>
      <c r="G1595" s="153"/>
    </row>
    <row r="1596" spans="3:7">
      <c r="C1596" s="153"/>
      <c r="D1596" s="153"/>
      <c r="E1596" s="153"/>
      <c r="F1596" s="153"/>
      <c r="G1596" s="153"/>
    </row>
    <row r="1597" spans="3:7">
      <c r="C1597" s="153"/>
      <c r="D1597" s="153"/>
      <c r="E1597" s="153"/>
      <c r="F1597" s="153"/>
      <c r="G1597" s="153"/>
    </row>
    <row r="1598" spans="3:7">
      <c r="C1598" s="153"/>
      <c r="D1598" s="153"/>
      <c r="E1598" s="153"/>
      <c r="F1598" s="153"/>
      <c r="G1598" s="153"/>
    </row>
    <row r="1599" spans="3:7">
      <c r="C1599" s="153"/>
      <c r="D1599" s="153"/>
      <c r="E1599" s="153"/>
      <c r="F1599" s="153"/>
      <c r="G1599" s="153"/>
    </row>
    <row r="1600" spans="3:7">
      <c r="C1600" s="153"/>
      <c r="D1600" s="153"/>
      <c r="E1600" s="153"/>
      <c r="F1600" s="153"/>
      <c r="G1600" s="153"/>
    </row>
    <row r="1601" spans="3:7">
      <c r="C1601" s="153"/>
      <c r="D1601" s="153"/>
      <c r="E1601" s="153"/>
      <c r="F1601" s="153"/>
      <c r="G1601" s="153"/>
    </row>
    <row r="1602" spans="3:7">
      <c r="C1602" s="153"/>
      <c r="D1602" s="153"/>
      <c r="E1602" s="153"/>
      <c r="F1602" s="153"/>
      <c r="G1602" s="153"/>
    </row>
    <row r="1603" spans="3:7">
      <c r="C1603" s="153"/>
      <c r="D1603" s="153"/>
      <c r="E1603" s="153"/>
      <c r="F1603" s="153"/>
      <c r="G1603" s="153"/>
    </row>
    <row r="1604" spans="3:7">
      <c r="C1604" s="153"/>
      <c r="D1604" s="153"/>
      <c r="E1604" s="153"/>
      <c r="F1604" s="153"/>
      <c r="G1604" s="153"/>
    </row>
    <row r="1605" spans="3:7">
      <c r="C1605" s="153"/>
      <c r="D1605" s="153"/>
      <c r="E1605" s="153"/>
      <c r="F1605" s="153"/>
      <c r="G1605" s="153"/>
    </row>
    <row r="1606" spans="3:7">
      <c r="C1606" s="153"/>
      <c r="D1606" s="153"/>
      <c r="E1606" s="153"/>
      <c r="F1606" s="153"/>
      <c r="G1606" s="153"/>
    </row>
    <row r="1607" spans="3:7">
      <c r="C1607" s="153"/>
      <c r="D1607" s="153"/>
      <c r="E1607" s="153"/>
      <c r="F1607" s="153"/>
      <c r="G1607" s="153"/>
    </row>
    <row r="1608" spans="3:7">
      <c r="C1608" s="153"/>
      <c r="D1608" s="153"/>
      <c r="E1608" s="153"/>
      <c r="F1608" s="153"/>
      <c r="G1608" s="153"/>
    </row>
    <row r="1609" spans="3:7">
      <c r="C1609" s="153"/>
      <c r="D1609" s="153"/>
      <c r="E1609" s="153"/>
      <c r="F1609" s="153"/>
      <c r="G1609" s="153"/>
    </row>
    <row r="1610" spans="3:7">
      <c r="C1610" s="153"/>
      <c r="D1610" s="153"/>
      <c r="E1610" s="153"/>
      <c r="F1610" s="153"/>
      <c r="G1610" s="153"/>
    </row>
    <row r="1611" spans="3:7">
      <c r="C1611" s="153"/>
      <c r="D1611" s="153"/>
      <c r="E1611" s="153"/>
      <c r="F1611" s="153"/>
      <c r="G1611" s="153"/>
    </row>
    <row r="1612" spans="3:7">
      <c r="C1612" s="153"/>
      <c r="D1612" s="153"/>
      <c r="E1612" s="153"/>
      <c r="F1612" s="153"/>
      <c r="G1612" s="153"/>
    </row>
    <row r="1613" spans="3:7">
      <c r="C1613" s="153"/>
      <c r="D1613" s="153"/>
      <c r="E1613" s="153"/>
      <c r="F1613" s="153"/>
      <c r="G1613" s="153"/>
    </row>
    <row r="1614" spans="3:7">
      <c r="C1614" s="153"/>
      <c r="D1614" s="153"/>
      <c r="E1614" s="153"/>
      <c r="F1614" s="153"/>
      <c r="G1614" s="153"/>
    </row>
    <row r="1615" spans="3:7">
      <c r="C1615" s="153"/>
      <c r="D1615" s="153"/>
      <c r="E1615" s="153"/>
      <c r="F1615" s="153"/>
      <c r="G1615" s="153"/>
    </row>
    <row r="1616" spans="3:7">
      <c r="C1616" s="153"/>
      <c r="D1616" s="153"/>
      <c r="E1616" s="153"/>
      <c r="F1616" s="153"/>
      <c r="G1616" s="153"/>
    </row>
    <row r="1617" spans="3:7">
      <c r="C1617" s="153"/>
      <c r="D1617" s="153"/>
      <c r="E1617" s="153"/>
      <c r="F1617" s="153"/>
      <c r="G1617" s="153"/>
    </row>
    <row r="1618" spans="3:7">
      <c r="C1618" s="153"/>
      <c r="D1618" s="153"/>
      <c r="E1618" s="153"/>
      <c r="F1618" s="153"/>
      <c r="G1618" s="153"/>
    </row>
    <row r="1619" spans="3:7">
      <c r="C1619" s="153"/>
      <c r="D1619" s="153"/>
      <c r="E1619" s="153"/>
      <c r="F1619" s="153"/>
      <c r="G1619" s="153"/>
    </row>
    <row r="1620" spans="3:7">
      <c r="C1620" s="153"/>
      <c r="D1620" s="153"/>
      <c r="E1620" s="153"/>
      <c r="F1620" s="153"/>
      <c r="G1620" s="153"/>
    </row>
    <row r="1621" spans="3:7">
      <c r="C1621" s="153"/>
      <c r="D1621" s="153"/>
      <c r="E1621" s="153"/>
      <c r="F1621" s="153"/>
      <c r="G1621" s="153"/>
    </row>
    <row r="1622" spans="3:7">
      <c r="C1622" s="153"/>
      <c r="D1622" s="153"/>
      <c r="E1622" s="153"/>
      <c r="F1622" s="153"/>
      <c r="G1622" s="153"/>
    </row>
    <row r="1623" spans="3:7">
      <c r="C1623" s="153"/>
      <c r="D1623" s="153"/>
      <c r="E1623" s="153"/>
      <c r="F1623" s="153"/>
      <c r="G1623" s="153"/>
    </row>
    <row r="1624" spans="3:7">
      <c r="C1624" s="153"/>
      <c r="D1624" s="153"/>
      <c r="E1624" s="153"/>
      <c r="F1624" s="153"/>
      <c r="G1624" s="153"/>
    </row>
    <row r="1625" spans="3:7">
      <c r="C1625" s="153"/>
      <c r="D1625" s="153"/>
      <c r="E1625" s="153"/>
      <c r="F1625" s="153"/>
      <c r="G1625" s="153"/>
    </row>
    <row r="1626" spans="3:7">
      <c r="C1626" s="153"/>
      <c r="D1626" s="153"/>
      <c r="E1626" s="153"/>
      <c r="F1626" s="153"/>
      <c r="G1626" s="153"/>
    </row>
    <row r="1627" spans="3:7">
      <c r="C1627" s="153"/>
      <c r="D1627" s="153"/>
      <c r="E1627" s="153"/>
      <c r="F1627" s="153"/>
      <c r="G1627" s="153"/>
    </row>
    <row r="1628" spans="3:7">
      <c r="C1628" s="153"/>
      <c r="D1628" s="153"/>
      <c r="E1628" s="153"/>
      <c r="F1628" s="153"/>
      <c r="G1628" s="153"/>
    </row>
    <row r="1629" spans="3:7">
      <c r="C1629" s="153"/>
      <c r="D1629" s="153"/>
      <c r="E1629" s="153"/>
      <c r="F1629" s="153"/>
      <c r="G1629" s="153"/>
    </row>
    <row r="1630" spans="3:7">
      <c r="C1630" s="153"/>
      <c r="D1630" s="153"/>
      <c r="E1630" s="153"/>
      <c r="F1630" s="153"/>
      <c r="G1630" s="153"/>
    </row>
    <row r="1631" spans="3:7">
      <c r="C1631" s="153"/>
      <c r="D1631" s="153"/>
      <c r="E1631" s="153"/>
      <c r="F1631" s="153"/>
      <c r="G1631" s="153"/>
    </row>
    <row r="1632" spans="3:7">
      <c r="C1632" s="153"/>
      <c r="D1632" s="153"/>
      <c r="E1632" s="153"/>
      <c r="F1632" s="153"/>
      <c r="G1632" s="153"/>
    </row>
    <row r="1633" spans="3:7">
      <c r="C1633" s="153"/>
      <c r="D1633" s="153"/>
      <c r="E1633" s="153"/>
      <c r="F1633" s="153"/>
      <c r="G1633" s="153"/>
    </row>
    <row r="1634" spans="3:7">
      <c r="C1634" s="153"/>
      <c r="D1634" s="153"/>
      <c r="E1634" s="153"/>
      <c r="F1634" s="153"/>
      <c r="G1634" s="153"/>
    </row>
    <row r="1048575" spans="3:46">
      <c r="AA1048575" s="51">
        <v>927</v>
      </c>
    </row>
    <row r="1048576" spans="3:46" hidden="1">
      <c r="C1048576" s="56">
        <v>886</v>
      </c>
      <c r="D1048576" s="56">
        <v>887</v>
      </c>
      <c r="E1048576" s="56">
        <v>888</v>
      </c>
      <c r="F1048576" s="56">
        <v>889</v>
      </c>
      <c r="G1048576" s="56">
        <v>890</v>
      </c>
      <c r="H1048576" s="56">
        <v>891</v>
      </c>
      <c r="I1048576" s="56">
        <v>892</v>
      </c>
      <c r="J1048576" s="56">
        <v>893</v>
      </c>
      <c r="K1048576" s="56">
        <v>894</v>
      </c>
      <c r="L1048576" s="56">
        <v>895</v>
      </c>
      <c r="M1048576" s="56">
        <v>896</v>
      </c>
      <c r="N1048576" s="56">
        <v>897</v>
      </c>
      <c r="O1048576" s="56">
        <v>898</v>
      </c>
      <c r="P1048576" s="56">
        <v>899</v>
      </c>
      <c r="Q1048576" s="56">
        <v>900</v>
      </c>
      <c r="R1048576" s="56">
        <v>901</v>
      </c>
      <c r="S1048576" s="56">
        <v>902</v>
      </c>
      <c r="T1048576" s="56">
        <v>903</v>
      </c>
      <c r="U1048576" s="56">
        <v>904</v>
      </c>
      <c r="V1048576" s="56">
        <v>905</v>
      </c>
      <c r="W1048576" s="56">
        <v>906</v>
      </c>
      <c r="X1048576" s="56">
        <v>907</v>
      </c>
      <c r="Y1048576" s="56">
        <v>908</v>
      </c>
      <c r="Z1048576" s="56">
        <v>909</v>
      </c>
      <c r="AA1048576" s="56">
        <v>910</v>
      </c>
      <c r="AB1048576" s="56">
        <v>911</v>
      </c>
      <c r="AC1048576" s="56">
        <v>912</v>
      </c>
      <c r="AD1048576" s="56">
        <v>913</v>
      </c>
      <c r="AE1048576" s="56">
        <v>914</v>
      </c>
      <c r="AF1048576" s="56">
        <v>915</v>
      </c>
      <c r="AG1048576" s="56">
        <v>916</v>
      </c>
      <c r="AH1048576" s="56">
        <v>917</v>
      </c>
      <c r="AI1048576" s="56">
        <v>918</v>
      </c>
      <c r="AJ1048576" s="56">
        <v>919</v>
      </c>
      <c r="AK1048576" s="56">
        <v>920</v>
      </c>
      <c r="AL1048576" s="56">
        <v>921</v>
      </c>
      <c r="AM1048576" s="56">
        <v>922</v>
      </c>
      <c r="AN1048576" s="56">
        <v>923</v>
      </c>
      <c r="AO1048576" s="56">
        <v>924</v>
      </c>
      <c r="AP1048576" s="51">
        <v>930</v>
      </c>
      <c r="AQ1048576" s="51">
        <v>931</v>
      </c>
      <c r="AR1048576" s="51">
        <v>933</v>
      </c>
      <c r="AS1048576" s="51">
        <v>942</v>
      </c>
      <c r="AT1048576" s="51">
        <v>947</v>
      </c>
    </row>
  </sheetData>
  <mergeCells count="3">
    <mergeCell ref="A1:B1"/>
    <mergeCell ref="W1:Z1"/>
    <mergeCell ref="AA1:AG1"/>
  </mergeCells>
  <phoneticPr fontId="2"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I3" activePane="bottomRight" state="frozen"/>
      <selection pane="topRight" activeCell="C1" sqref="C1"/>
      <selection pane="bottomLeft" activeCell="A4" sqref="A4"/>
      <selection pane="bottomRight" activeCell="AT1" sqref="AT1"/>
    </sheetView>
  </sheetViews>
  <sheetFormatPr defaultColWidth="9.7109375" defaultRowHeight="11.25" outlineLevelCol="1"/>
  <cols>
    <col min="1" max="1" width="18" style="50" hidden="1" customWidth="1"/>
    <col min="2" max="2" width="56" style="56" customWidth="1"/>
    <col min="3" max="3" width="12.28515625" style="51" hidden="1" customWidth="1" outlineLevel="1"/>
    <col min="4" max="4" width="13" style="51" hidden="1" customWidth="1" outlineLevel="1"/>
    <col min="5" max="5" width="14.28515625" style="51" hidden="1" customWidth="1" outlineLevel="1"/>
    <col min="6" max="6" width="13.42578125" style="51" hidden="1" customWidth="1" outlineLevel="1"/>
    <col min="7" max="7" width="12" style="51" hidden="1" customWidth="1" outlineLevel="1"/>
    <col min="8" max="8" width="13" style="51" hidden="1" customWidth="1" outlineLevel="1"/>
    <col min="9" max="9" width="14.28515625" style="51" hidden="1" customWidth="1" outlineLevel="1"/>
    <col min="10" max="10" width="13.42578125" style="51" hidden="1" customWidth="1" outlineLevel="1"/>
    <col min="11" max="11" width="12" style="51" hidden="1" customWidth="1" outlineLevel="1"/>
    <col min="12" max="12" width="13" style="51" hidden="1" customWidth="1" outlineLevel="1"/>
    <col min="13" max="13" width="14.28515625" style="51" hidden="1" customWidth="1" outlineLevel="1"/>
    <col min="14" max="14" width="13.42578125" style="51" hidden="1" customWidth="1" outlineLevel="1"/>
    <col min="15" max="15" width="12" style="51" hidden="1" customWidth="1" outlineLevel="1"/>
    <col min="16" max="16" width="13" style="51" hidden="1" customWidth="1" outlineLevel="1"/>
    <col min="17" max="17" width="14.28515625" style="51" hidden="1" customWidth="1" outlineLevel="1"/>
    <col min="18" max="18" width="13.42578125" style="51" hidden="1" customWidth="1" outlineLevel="1"/>
    <col min="19" max="19" width="12" style="51" hidden="1" customWidth="1" outlineLevel="1"/>
    <col min="20" max="20" width="13" style="51" hidden="1" customWidth="1" outlineLevel="1"/>
    <col min="21" max="21" width="14.28515625" style="51" hidden="1" customWidth="1" outlineLevel="1"/>
    <col min="22" max="22" width="13.42578125" style="51" hidden="1" customWidth="1" outlineLevel="1"/>
    <col min="23" max="23" width="12.28515625" style="51" hidden="1" customWidth="1" outlineLevel="1"/>
    <col min="24" max="24" width="13" style="51" hidden="1" customWidth="1" outlineLevel="1"/>
    <col min="25" max="25" width="14.28515625" style="51" hidden="1" customWidth="1" outlineLevel="1"/>
    <col min="26" max="26" width="13.42578125" style="51" hidden="1" customWidth="1" outlineLevel="1"/>
    <col min="27" max="27" width="12" style="51" hidden="1" customWidth="1" outlineLevel="1"/>
    <col min="28" max="28" width="13" style="51" hidden="1" customWidth="1" outlineLevel="1"/>
    <col min="29" max="29" width="14.28515625" style="51" hidden="1" customWidth="1" outlineLevel="1"/>
    <col min="30" max="30" width="13.42578125" style="51" hidden="1" customWidth="1" outlineLevel="1"/>
    <col min="31" max="31" width="12" style="51" hidden="1" customWidth="1" outlineLevel="1"/>
    <col min="32" max="32" width="13" style="51" hidden="1" customWidth="1" outlineLevel="1"/>
    <col min="33" max="33" width="14.28515625" style="51" hidden="1" customWidth="1" outlineLevel="1"/>
    <col min="34" max="34" width="13.42578125" style="51" hidden="1" customWidth="1" outlineLevel="1"/>
    <col min="35" max="35" width="14" style="51" customWidth="1" collapsed="1"/>
    <col min="36" max="46" width="14" style="51" customWidth="1"/>
    <col min="47" max="16381" width="9.7109375" style="51"/>
    <col min="16382" max="16382" width="9.7109375" style="51" hidden="1" customWidth="1"/>
    <col min="16383" max="16384" width="0" style="51" hidden="1" customWidth="1"/>
  </cols>
  <sheetData>
    <row r="1" spans="1:131 16382:16382" s="86" customFormat="1" ht="33" customHeight="1" thickBot="1">
      <c r="A1" s="1926" t="str">
        <f>INDEX(tblTrans[[English]:[Polski]],MATCH(XFB1,tblTrans[ID],0),LangSelID)</f>
        <v>Loan Loss Provisions</v>
      </c>
      <c r="B1" s="1936" t="e">
        <f>INDEX(tblTrans[[English]:[Polski]],MATCH(A1,tblTrans[ID],0),LangSelID)</f>
        <v>#N/A</v>
      </c>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926"/>
      <c r="AJ1" s="1936"/>
      <c r="AK1" s="1926"/>
      <c r="AL1" s="1936"/>
      <c r="AM1" s="1926"/>
      <c r="AN1" s="1936"/>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XFB1" s="169">
        <v>260</v>
      </c>
    </row>
    <row r="2" spans="1:131 16382:16382" s="197" customFormat="1" ht="18" customHeight="1">
      <c r="A2" s="240"/>
      <c r="B2" s="397"/>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1"/>
    </row>
    <row r="3" spans="1:131 16382:16382" s="71" customFormat="1" ht="15" customHeight="1" thickBot="1">
      <c r="A3" s="241"/>
      <c r="B3" s="575"/>
      <c r="XFB3" s="1682"/>
    </row>
    <row r="4" spans="1:131 16382:16382" s="71" customFormat="1" ht="15" customHeight="1" thickBot="1">
      <c r="A4" s="241"/>
      <c r="B4" s="1070" t="str">
        <f>INDEX(tblTrans[[English]:[Polski]],MATCH(XFB4,tblTrans[ID],0),LangSelID)</f>
        <v xml:space="preserve">Amounts due from other banks </v>
      </c>
      <c r="C4" s="1027">
        <v>0</v>
      </c>
      <c r="D4" s="1020">
        <v>-5212</v>
      </c>
      <c r="E4" s="1020">
        <v>35</v>
      </c>
      <c r="F4" s="1028">
        <v>599</v>
      </c>
      <c r="G4" s="1022">
        <v>-63</v>
      </c>
      <c r="H4" s="728">
        <v>1378</v>
      </c>
      <c r="I4" s="728">
        <v>-552</v>
      </c>
      <c r="J4" s="731">
        <v>-1395</v>
      </c>
      <c r="K4" s="727">
        <v>-790</v>
      </c>
      <c r="L4" s="728">
        <v>1024</v>
      </c>
      <c r="M4" s="728">
        <v>-15331</v>
      </c>
      <c r="N4" s="729">
        <v>-6798</v>
      </c>
      <c r="O4" s="730">
        <v>-6111</v>
      </c>
      <c r="P4" s="728">
        <v>-4412</v>
      </c>
      <c r="Q4" s="728">
        <v>-5744</v>
      </c>
      <c r="R4" s="731">
        <v>-3683</v>
      </c>
      <c r="S4" s="727">
        <v>-5126</v>
      </c>
      <c r="T4" s="728">
        <v>-5979</v>
      </c>
      <c r="U4" s="728">
        <v>-104</v>
      </c>
      <c r="V4" s="729">
        <v>-109</v>
      </c>
      <c r="W4" s="730">
        <v>8007</v>
      </c>
      <c r="X4" s="728">
        <v>111</v>
      </c>
      <c r="Y4" s="728">
        <v>-167</v>
      </c>
      <c r="Z4" s="731">
        <v>306</v>
      </c>
      <c r="AA4" s="727">
        <v>51</v>
      </c>
      <c r="AB4" s="728">
        <v>481</v>
      </c>
      <c r="AC4" s="728">
        <v>15</v>
      </c>
      <c r="AD4" s="729">
        <v>-110</v>
      </c>
      <c r="AE4" s="730">
        <v>88</v>
      </c>
      <c r="AF4" s="728">
        <v>21</v>
      </c>
      <c r="AG4" s="728">
        <v>129</v>
      </c>
      <c r="AH4" s="729">
        <v>44</v>
      </c>
      <c r="AI4" s="729">
        <v>-3994</v>
      </c>
      <c r="AJ4" s="729">
        <v>24</v>
      </c>
      <c r="AK4" s="729">
        <v>-411</v>
      </c>
      <c r="AL4" s="729">
        <v>3267</v>
      </c>
      <c r="AM4" s="729">
        <v>84</v>
      </c>
      <c r="AN4" s="729">
        <v>-103</v>
      </c>
      <c r="AO4" s="729">
        <v>-566</v>
      </c>
      <c r="AP4" s="729">
        <v>373</v>
      </c>
      <c r="AQ4" s="729">
        <v>279</v>
      </c>
      <c r="AR4" s="729">
        <v>350</v>
      </c>
      <c r="AS4" s="729">
        <v>-173</v>
      </c>
      <c r="AT4" s="729">
        <v>-928</v>
      </c>
      <c r="AV4" s="1722"/>
      <c r="AW4" s="1863"/>
      <c r="AX4" s="1722"/>
      <c r="XFB4" s="1682">
        <v>261</v>
      </c>
    </row>
    <row r="5" spans="1:131 16382:16382" s="71" customFormat="1" ht="15" customHeight="1" thickBot="1">
      <c r="A5" s="241"/>
      <c r="B5" s="1071" t="str">
        <f>INDEX(tblTrans[[English]:[Polski]],MATCH(XFB5,tblTrans[ID],0),LangSelID)</f>
        <v>Off-balance sheet contingent liabilities due to other banks</v>
      </c>
      <c r="C5" s="1035">
        <v>0</v>
      </c>
      <c r="D5" s="1031">
        <v>0</v>
      </c>
      <c r="E5" s="1031">
        <v>0</v>
      </c>
      <c r="F5" s="1036">
        <v>-397</v>
      </c>
      <c r="G5" s="1033">
        <v>0</v>
      </c>
      <c r="H5" s="734">
        <v>82</v>
      </c>
      <c r="I5" s="734">
        <v>-82</v>
      </c>
      <c r="J5" s="737">
        <v>0</v>
      </c>
      <c r="K5" s="733">
        <v>0</v>
      </c>
      <c r="L5" s="734">
        <v>0</v>
      </c>
      <c r="M5" s="734">
        <v>-1100</v>
      </c>
      <c r="N5" s="735">
        <v>814</v>
      </c>
      <c r="O5" s="736">
        <v>85</v>
      </c>
      <c r="P5" s="734">
        <v>60</v>
      </c>
      <c r="Q5" s="734">
        <v>-277</v>
      </c>
      <c r="R5" s="737">
        <v>674</v>
      </c>
      <c r="S5" s="733">
        <v>-192</v>
      </c>
      <c r="T5" s="734">
        <v>192</v>
      </c>
      <c r="U5" s="734">
        <v>0</v>
      </c>
      <c r="V5" s="735">
        <v>0</v>
      </c>
      <c r="W5" s="736">
        <v>0</v>
      </c>
      <c r="X5" s="734">
        <v>0</v>
      </c>
      <c r="Y5" s="734">
        <v>0</v>
      </c>
      <c r="Z5" s="737">
        <v>0</v>
      </c>
      <c r="AA5" s="733">
        <v>0</v>
      </c>
      <c r="AB5" s="734">
        <v>0</v>
      </c>
      <c r="AC5" s="734"/>
      <c r="AD5" s="735">
        <v>0</v>
      </c>
      <c r="AE5" s="736"/>
      <c r="AF5" s="734"/>
      <c r="AG5" s="734">
        <v>0</v>
      </c>
      <c r="AH5" s="735">
        <v>0</v>
      </c>
      <c r="AI5" s="735">
        <v>0</v>
      </c>
      <c r="AJ5" s="735">
        <v>0</v>
      </c>
      <c r="AK5" s="735">
        <v>0</v>
      </c>
      <c r="AL5" s="735">
        <v>0</v>
      </c>
      <c r="AM5" s="735">
        <v>0</v>
      </c>
      <c r="AN5" s="735">
        <v>0</v>
      </c>
      <c r="AO5" s="735">
        <v>0</v>
      </c>
      <c r="AP5" s="735">
        <v>0</v>
      </c>
      <c r="AQ5" s="735">
        <v>0</v>
      </c>
      <c r="AR5" s="832">
        <v>0</v>
      </c>
      <c r="AS5" s="735">
        <v>0</v>
      </c>
      <c r="AT5" s="735">
        <v>0</v>
      </c>
      <c r="AV5" s="1722"/>
      <c r="AW5" s="1863"/>
      <c r="AX5" s="1722"/>
      <c r="XFB5" s="1682">
        <v>262</v>
      </c>
    </row>
    <row r="6" spans="1:131 16382:16382" s="71" customFormat="1" ht="15" customHeight="1" thickBot="1">
      <c r="A6" s="241"/>
      <c r="B6" s="1071" t="str">
        <f>INDEX(tblTrans[[English]:[Polski]],MATCH(XFB6,tblTrans[ID],0),LangSelID)</f>
        <v xml:space="preserve">Loans and advances to customers </v>
      </c>
      <c r="C6" s="1035">
        <v>-19135</v>
      </c>
      <c r="D6" s="1031">
        <v>-13050</v>
      </c>
      <c r="E6" s="1031">
        <v>-13141</v>
      </c>
      <c r="F6" s="1036">
        <v>-7803</v>
      </c>
      <c r="G6" s="1033">
        <v>-4738</v>
      </c>
      <c r="H6" s="734">
        <v>-8809</v>
      </c>
      <c r="I6" s="734">
        <v>-24135</v>
      </c>
      <c r="J6" s="737">
        <v>-25806</v>
      </c>
      <c r="K6" s="733">
        <v>-19922</v>
      </c>
      <c r="L6" s="734">
        <v>-41622</v>
      </c>
      <c r="M6" s="734">
        <v>-47697</v>
      </c>
      <c r="N6" s="735">
        <v>-124506</v>
      </c>
      <c r="O6" s="736">
        <v>-202402</v>
      </c>
      <c r="P6" s="734">
        <v>-394854</v>
      </c>
      <c r="Q6" s="734">
        <v>-250306</v>
      </c>
      <c r="R6" s="737">
        <v>-240357</v>
      </c>
      <c r="S6" s="733">
        <v>-180095</v>
      </c>
      <c r="T6" s="734">
        <v>-226004</v>
      </c>
      <c r="U6" s="734">
        <v>-132970</v>
      </c>
      <c r="V6" s="735">
        <v>-137023</v>
      </c>
      <c r="W6" s="736">
        <v>-123646</v>
      </c>
      <c r="X6" s="734">
        <v>-63259</v>
      </c>
      <c r="Y6" s="734">
        <v>-112006</v>
      </c>
      <c r="Z6" s="737">
        <v>-91745</v>
      </c>
      <c r="AA6" s="733">
        <v>-109636</v>
      </c>
      <c r="AB6" s="734">
        <v>-94332</v>
      </c>
      <c r="AC6" s="734">
        <v>-134885</v>
      </c>
      <c r="AD6" s="735">
        <v>-90262</v>
      </c>
      <c r="AE6" s="736">
        <v>-35794</v>
      </c>
      <c r="AF6" s="734">
        <v>-158416</v>
      </c>
      <c r="AG6" s="734">
        <v>-159842</v>
      </c>
      <c r="AH6" s="735">
        <v>-114433</v>
      </c>
      <c r="AI6" s="735">
        <v>-93747</v>
      </c>
      <c r="AJ6" s="735">
        <v>-156484</v>
      </c>
      <c r="AK6" s="735">
        <v>-167424</v>
      </c>
      <c r="AL6" s="735">
        <v>-103789</v>
      </c>
      <c r="AM6" s="735">
        <v>-109614</v>
      </c>
      <c r="AN6" s="735">
        <v>-101587</v>
      </c>
      <c r="AO6" s="735">
        <v>-117235</v>
      </c>
      <c r="AP6" s="735">
        <v>-96646</v>
      </c>
      <c r="AQ6" s="735">
        <v>-73274</v>
      </c>
      <c r="AR6" s="735">
        <v>-115997</v>
      </c>
      <c r="AS6" s="735">
        <v>-131717</v>
      </c>
      <c r="AT6" s="735">
        <v>-46396</v>
      </c>
      <c r="AV6" s="1722"/>
      <c r="AW6" s="1863"/>
      <c r="AX6" s="1722"/>
      <c r="XFB6" s="1682">
        <v>263</v>
      </c>
    </row>
    <row r="7" spans="1:131 16382:16382" s="71" customFormat="1" ht="15" customHeight="1" thickBot="1">
      <c r="A7" s="241"/>
      <c r="B7" s="726" t="str">
        <f>INDEX(tblTrans[[English]:[Polski]],MATCH(XFB7,tblTrans[ID],0),LangSelID)</f>
        <v>Off-balance sheet contingent liabilities due to customers</v>
      </c>
      <c r="C7" s="1045">
        <v>-3441</v>
      </c>
      <c r="D7" s="1038">
        <v>8046</v>
      </c>
      <c r="E7" s="1038">
        <v>5698</v>
      </c>
      <c r="F7" s="1046">
        <v>1840</v>
      </c>
      <c r="G7" s="1040">
        <v>-2143</v>
      </c>
      <c r="H7" s="740">
        <v>8427</v>
      </c>
      <c r="I7" s="740">
        <v>-10023</v>
      </c>
      <c r="J7" s="743">
        <v>-8952</v>
      </c>
      <c r="K7" s="739">
        <v>-1530</v>
      </c>
      <c r="L7" s="740">
        <v>-5028</v>
      </c>
      <c r="M7" s="740">
        <v>-6680</v>
      </c>
      <c r="N7" s="741">
        <v>22</v>
      </c>
      <c r="O7" s="742">
        <v>-1600</v>
      </c>
      <c r="P7" s="740">
        <v>-39618</v>
      </c>
      <c r="Q7" s="740">
        <v>7557</v>
      </c>
      <c r="R7" s="743">
        <v>43854</v>
      </c>
      <c r="S7" s="739">
        <v>8352</v>
      </c>
      <c r="T7" s="740">
        <v>28291</v>
      </c>
      <c r="U7" s="740">
        <v>4844</v>
      </c>
      <c r="V7" s="741">
        <v>11144</v>
      </c>
      <c r="W7" s="742">
        <v>1529</v>
      </c>
      <c r="X7" s="740">
        <v>4528</v>
      </c>
      <c r="Y7" s="740">
        <v>982</v>
      </c>
      <c r="Z7" s="743">
        <v>1890</v>
      </c>
      <c r="AA7" s="739">
        <v>-2226</v>
      </c>
      <c r="AB7" s="740">
        <v>-15116</v>
      </c>
      <c r="AC7" s="740"/>
      <c r="AD7" s="741">
        <v>1385</v>
      </c>
      <c r="AE7" s="742">
        <v>8052</v>
      </c>
      <c r="AF7" s="740">
        <v>-1064</v>
      </c>
      <c r="AG7" s="740">
        <v>-13872</v>
      </c>
      <c r="AH7" s="741">
        <v>-2691</v>
      </c>
      <c r="AI7" s="741">
        <v>8254</v>
      </c>
      <c r="AJ7" s="741">
        <v>600</v>
      </c>
      <c r="AK7" s="741">
        <v>9918</v>
      </c>
      <c r="AL7" s="741">
        <v>-12117</v>
      </c>
      <c r="AM7" s="741">
        <v>9559</v>
      </c>
      <c r="AN7" s="741">
        <v>-5976</v>
      </c>
      <c r="AO7" s="741">
        <v>6845</v>
      </c>
      <c r="AP7" s="741">
        <v>-6356</v>
      </c>
      <c r="AQ7" s="741">
        <v>4475</v>
      </c>
      <c r="AR7" s="741">
        <v>-2096</v>
      </c>
      <c r="AS7" s="741">
        <v>-7562</v>
      </c>
      <c r="AT7" s="741">
        <v>7645</v>
      </c>
      <c r="AV7" s="1722"/>
      <c r="AW7" s="1863"/>
      <c r="AX7" s="1722"/>
      <c r="XFB7" s="1682">
        <v>264</v>
      </c>
    </row>
    <row r="8" spans="1:131 16382:16382" s="86" customFormat="1" ht="15" customHeight="1" thickBot="1">
      <c r="A8" s="106"/>
      <c r="B8" s="723" t="str">
        <f>INDEX(tblTrans[[English]:[Polski]],MATCH(XFB8,tblTrans[ID],0),LangSelID)</f>
        <v>Total impairment losses on loans and advances</v>
      </c>
      <c r="C8" s="724">
        <v>-22576</v>
      </c>
      <c r="D8" s="724">
        <v>-10216</v>
      </c>
      <c r="E8" s="724">
        <v>-7408</v>
      </c>
      <c r="F8" s="724">
        <v>-5761</v>
      </c>
      <c r="G8" s="724">
        <v>-6944</v>
      </c>
      <c r="H8" s="724">
        <v>1078</v>
      </c>
      <c r="I8" s="724">
        <v>-34792</v>
      </c>
      <c r="J8" s="724">
        <v>-36153</v>
      </c>
      <c r="K8" s="724">
        <v>-22242</v>
      </c>
      <c r="L8" s="724">
        <v>-45626</v>
      </c>
      <c r="M8" s="724">
        <v>-70808</v>
      </c>
      <c r="N8" s="724">
        <v>-130468</v>
      </c>
      <c r="O8" s="724">
        <v>-210028</v>
      </c>
      <c r="P8" s="724">
        <v>-438824</v>
      </c>
      <c r="Q8" s="724">
        <v>-248770</v>
      </c>
      <c r="R8" s="724">
        <v>-199512</v>
      </c>
      <c r="S8" s="724">
        <v>-177061</v>
      </c>
      <c r="T8" s="724">
        <v>-203500</v>
      </c>
      <c r="U8" s="724">
        <v>-128230</v>
      </c>
      <c r="V8" s="724">
        <v>-125988</v>
      </c>
      <c r="W8" s="724">
        <v>-114110</v>
      </c>
      <c r="X8" s="724">
        <v>-58620</v>
      </c>
      <c r="Y8" s="724">
        <v>-111191</v>
      </c>
      <c r="Z8" s="724">
        <v>-89549</v>
      </c>
      <c r="AA8" s="724">
        <f>SUM(AA4:AA7)</f>
        <v>-111811</v>
      </c>
      <c r="AB8" s="724">
        <f>SUM(AB4:AB7)</f>
        <v>-108967</v>
      </c>
      <c r="AC8" s="724">
        <f>SUM(AC4:AC7)</f>
        <v>-134870</v>
      </c>
      <c r="AD8" s="724">
        <v>-88987</v>
      </c>
      <c r="AE8" s="724">
        <f>SUM(AE4:AE7)</f>
        <v>-27654</v>
      </c>
      <c r="AF8" s="724">
        <f>SUM(AF4:AF7)</f>
        <v>-159459</v>
      </c>
      <c r="AG8" s="724">
        <f>SUM(AG4:AG7)</f>
        <v>-173585</v>
      </c>
      <c r="AH8" s="724">
        <v>-117079.85860000002</v>
      </c>
      <c r="AI8" s="724">
        <v>-89487</v>
      </c>
      <c r="AJ8" s="724">
        <v>-155860</v>
      </c>
      <c r="AK8" s="724">
        <v>-157917</v>
      </c>
      <c r="AL8" s="724">
        <v>-112639</v>
      </c>
      <c r="AM8" s="724">
        <f>SUM(AM4:AM7)</f>
        <v>-99971</v>
      </c>
      <c r="AN8" s="724">
        <f>SUM(AN4:AN7)</f>
        <v>-107666</v>
      </c>
      <c r="AO8" s="724">
        <v>-110956</v>
      </c>
      <c r="AP8" s="724">
        <v>-102629</v>
      </c>
      <c r="AQ8" s="724">
        <v>-68520</v>
      </c>
      <c r="AR8" s="724">
        <v>-117743</v>
      </c>
      <c r="AS8" s="724">
        <v>-139452</v>
      </c>
      <c r="AT8" s="724">
        <v>-39679</v>
      </c>
      <c r="AU8" s="172"/>
      <c r="AV8" s="1722"/>
      <c r="AW8" s="172"/>
      <c r="AX8" s="172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XFB8" s="1682">
        <v>265</v>
      </c>
    </row>
    <row r="9" spans="1:131 16382:16382">
      <c r="A9" s="272"/>
      <c r="B9" s="273"/>
      <c r="C9" s="274"/>
      <c r="D9" s="274"/>
      <c r="E9" s="274"/>
      <c r="F9" s="274"/>
      <c r="G9" s="274"/>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73"/>
      <c r="AJ9" s="73"/>
      <c r="AM9" s="73"/>
      <c r="AN9" s="73"/>
      <c r="AO9" s="73"/>
      <c r="XFB9" s="69"/>
    </row>
    <row r="10" spans="1:131 16382:16382">
      <c r="B10" s="526"/>
    </row>
    <row r="11" spans="1:131 16382:16382">
      <c r="B11" s="526"/>
      <c r="AR11" s="73"/>
      <c r="AT11" s="73"/>
    </row>
    <row r="12" spans="1:131 16382:16382">
      <c r="B12" s="526"/>
      <c r="AT12" s="73"/>
    </row>
    <row r="13" spans="1:131 16382:16382">
      <c r="B13" s="526"/>
      <c r="AT13" s="73"/>
    </row>
    <row r="14" spans="1:131 16382:16382">
      <c r="B14" s="573"/>
      <c r="AT14" s="73"/>
    </row>
    <row r="15" spans="1:131 16382:16382">
      <c r="B15" s="573"/>
    </row>
    <row r="18" spans="2:2">
      <c r="B18" s="526"/>
    </row>
    <row r="19" spans="2:2">
      <c r="B19" s="526"/>
    </row>
    <row r="20" spans="2:2">
      <c r="B20" s="526"/>
    </row>
    <row r="21" spans="2:2">
      <c r="B21" s="526"/>
    </row>
    <row r="22" spans="2:2">
      <c r="B22" s="526"/>
    </row>
    <row r="23" spans="2:2">
      <c r="B23" s="526"/>
    </row>
    <row r="24" spans="2:2">
      <c r="B24" s="526"/>
    </row>
    <row r="25" spans="2:2">
      <c r="B25" s="526"/>
    </row>
    <row r="26" spans="2:2">
      <c r="B26" s="526"/>
    </row>
    <row r="27" spans="2:2">
      <c r="B27" s="526"/>
    </row>
    <row r="28" spans="2:2">
      <c r="B28" s="526"/>
    </row>
    <row r="29" spans="2:2">
      <c r="B29" s="526"/>
    </row>
    <row r="30" spans="2:2">
      <c r="B30" s="526"/>
    </row>
    <row r="31" spans="2:2">
      <c r="B31" s="526"/>
    </row>
    <row r="32" spans="2:2">
      <c r="B32" s="526"/>
    </row>
    <row r="33" spans="1:2">
      <c r="B33" s="526"/>
    </row>
    <row r="34" spans="1:2">
      <c r="B34" s="526"/>
    </row>
    <row r="35" spans="1:2">
      <c r="B35" s="526"/>
    </row>
    <row r="36" spans="1:2">
      <c r="B36" s="526"/>
    </row>
    <row r="37" spans="1:2">
      <c r="B37" s="526"/>
    </row>
    <row r="40" spans="1:2">
      <c r="A40" s="61"/>
    </row>
    <row r="41" spans="1:2">
      <c r="A41" s="61"/>
    </row>
    <row r="42" spans="1:2">
      <c r="A42" s="61"/>
    </row>
    <row r="43" spans="1:2">
      <c r="A43" s="61"/>
    </row>
    <row r="44" spans="1:2">
      <c r="A44" s="61"/>
    </row>
    <row r="45" spans="1:2">
      <c r="A45" s="61"/>
    </row>
    <row r="46" spans="1:2">
      <c r="A46" s="61"/>
    </row>
    <row r="47" spans="1:2">
      <c r="A47" s="61"/>
    </row>
    <row r="48" spans="1:2">
      <c r="A48" s="61"/>
    </row>
    <row r="49" spans="1:1">
      <c r="A49" s="61"/>
    </row>
    <row r="50" spans="1:1">
      <c r="A50" s="61"/>
    </row>
    <row r="51" spans="1:1">
      <c r="A51" s="61"/>
    </row>
    <row r="52" spans="1:1">
      <c r="A52" s="61"/>
    </row>
    <row r="53" spans="1:1">
      <c r="A53" s="61"/>
    </row>
    <row r="54" spans="1:1">
      <c r="A54" s="61"/>
    </row>
    <row r="55" spans="1:1">
      <c r="A55" s="61"/>
    </row>
    <row r="56" spans="1:1">
      <c r="A56" s="61"/>
    </row>
    <row r="57" spans="1:1">
      <c r="A57" s="61"/>
    </row>
    <row r="58" spans="1:1">
      <c r="A58" s="61"/>
    </row>
    <row r="59" spans="1:1">
      <c r="A59" s="61"/>
    </row>
    <row r="60" spans="1:1">
      <c r="A60" s="61"/>
    </row>
    <row r="61" spans="1:1">
      <c r="A61" s="61"/>
    </row>
    <row r="62" spans="1:1">
      <c r="A62" s="61"/>
    </row>
    <row r="63" spans="1:1">
      <c r="A63" s="61"/>
    </row>
    <row r="64" spans="1:1">
      <c r="A64" s="61"/>
    </row>
    <row r="65" spans="1:1">
      <c r="A65" s="61"/>
    </row>
    <row r="66" spans="1:1">
      <c r="A66" s="61"/>
    </row>
    <row r="67" spans="1:1">
      <c r="A67" s="61"/>
    </row>
    <row r="68" spans="1:1">
      <c r="A68" s="61"/>
    </row>
    <row r="69" spans="1:1">
      <c r="A69" s="61"/>
    </row>
    <row r="70" spans="1:1">
      <c r="A70" s="61"/>
    </row>
    <row r="71" spans="1:1">
      <c r="A71" s="61"/>
    </row>
    <row r="72" spans="1:1">
      <c r="A72" s="61"/>
    </row>
    <row r="73" spans="1:1">
      <c r="A73" s="61"/>
    </row>
    <row r="74" spans="1:1">
      <c r="A74" s="61"/>
    </row>
    <row r="75" spans="1:1">
      <c r="A75" s="61"/>
    </row>
    <row r="76" spans="1:1">
      <c r="A76" s="61"/>
    </row>
    <row r="77" spans="1:1">
      <c r="A77" s="61"/>
    </row>
    <row r="78" spans="1:1">
      <c r="A78" s="61"/>
    </row>
    <row r="79" spans="1:1">
      <c r="A79" s="61"/>
    </row>
    <row r="80" spans="1:1">
      <c r="A80" s="61"/>
    </row>
    <row r="81" spans="1:1">
      <c r="A81" s="61"/>
    </row>
    <row r="82" spans="1:1">
      <c r="A82" s="61"/>
    </row>
    <row r="83" spans="1:1">
      <c r="A83" s="61"/>
    </row>
    <row r="84" spans="1:1">
      <c r="A84" s="61"/>
    </row>
    <row r="85" spans="1:1">
      <c r="A85" s="61"/>
    </row>
    <row r="1048576" spans="3:46" hidden="1">
      <c r="C1048576" s="51">
        <v>886</v>
      </c>
      <c r="D1048576" s="51">
        <v>887</v>
      </c>
      <c r="E1048576" s="51">
        <v>888</v>
      </c>
      <c r="F1048576" s="51">
        <v>889</v>
      </c>
      <c r="G1048576" s="51">
        <v>890</v>
      </c>
      <c r="H1048576" s="51">
        <v>891</v>
      </c>
      <c r="I1048576" s="51">
        <v>892</v>
      </c>
      <c r="J1048576" s="51">
        <v>893</v>
      </c>
      <c r="K1048576" s="51">
        <v>894</v>
      </c>
      <c r="L1048576" s="51">
        <v>895</v>
      </c>
      <c r="M1048576" s="51">
        <v>896</v>
      </c>
      <c r="N1048576" s="51">
        <v>897</v>
      </c>
      <c r="O1048576" s="51">
        <v>898</v>
      </c>
      <c r="P1048576" s="51">
        <v>899</v>
      </c>
      <c r="Q1048576" s="51">
        <v>900</v>
      </c>
      <c r="R1048576" s="51">
        <v>901</v>
      </c>
      <c r="S1048576" s="51">
        <v>902</v>
      </c>
      <c r="T1048576" s="51">
        <v>903</v>
      </c>
      <c r="U1048576" s="51">
        <v>904</v>
      </c>
      <c r="V1048576" s="51">
        <v>905</v>
      </c>
      <c r="W1048576" s="51">
        <v>906</v>
      </c>
      <c r="X1048576" s="51">
        <v>907</v>
      </c>
      <c r="Y1048576" s="51">
        <v>908</v>
      </c>
      <c r="Z1048576" s="51">
        <v>909</v>
      </c>
      <c r="AA1048576" s="51">
        <v>910</v>
      </c>
      <c r="AB1048576" s="51">
        <v>911</v>
      </c>
      <c r="AC1048576" s="51">
        <v>912</v>
      </c>
      <c r="AD1048576" s="51">
        <v>913</v>
      </c>
      <c r="AE1048576" s="51">
        <v>914</v>
      </c>
      <c r="AF1048576" s="51">
        <v>915</v>
      </c>
      <c r="AG1048576" s="51">
        <v>916</v>
      </c>
      <c r="AH1048576" s="51">
        <v>917</v>
      </c>
      <c r="AI1048576" s="51">
        <v>918</v>
      </c>
      <c r="AJ1048576" s="51">
        <v>919</v>
      </c>
      <c r="AK1048576" s="51">
        <v>920</v>
      </c>
      <c r="AL1048576" s="51">
        <v>921</v>
      </c>
      <c r="AM1048576" s="51">
        <v>922</v>
      </c>
      <c r="AN1048576" s="51">
        <v>923</v>
      </c>
      <c r="AO1048576" s="51">
        <v>924</v>
      </c>
      <c r="AP1048576" s="51">
        <v>930</v>
      </c>
      <c r="AQ1048576" s="51">
        <v>931</v>
      </c>
      <c r="AR1048576" s="51">
        <v>933</v>
      </c>
      <c r="AS1048576" s="51">
        <v>942</v>
      </c>
      <c r="AT1048576" s="51">
        <v>947</v>
      </c>
    </row>
  </sheetData>
  <mergeCells count="4">
    <mergeCell ref="A1:B1"/>
    <mergeCell ref="AI1:AJ1"/>
    <mergeCell ref="AK1:AL1"/>
    <mergeCell ref="AM1:AN1"/>
  </mergeCells>
  <phoneticPr fontId="2"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I3" activePane="bottomRight" state="frozen"/>
      <selection pane="topRight" activeCell="C1" sqref="C1"/>
      <selection pane="bottomLeft" activeCell="A4" sqref="A4"/>
      <selection pane="bottomRight" activeCell="AT1" sqref="AT1"/>
    </sheetView>
  </sheetViews>
  <sheetFormatPr defaultRowHeight="11.25" outlineLevelCol="1"/>
  <cols>
    <col min="1" max="1" width="0.28515625" style="50" customWidth="1"/>
    <col min="2" max="2" width="59.42578125" style="62" bestFit="1" customWidth="1"/>
    <col min="3" max="4" width="12.85546875" style="156" hidden="1" customWidth="1" outlineLevel="1"/>
    <col min="5" max="5" width="14.28515625" style="156" hidden="1" customWidth="1" outlineLevel="1"/>
    <col min="6" max="6" width="13.42578125" style="156" hidden="1" customWidth="1" outlineLevel="1"/>
    <col min="7" max="8" width="12.85546875" style="156" hidden="1" customWidth="1" outlineLevel="1"/>
    <col min="9" max="9" width="14.28515625" style="51" hidden="1" customWidth="1" outlineLevel="1"/>
    <col min="10" max="10" width="13.42578125" style="51" hidden="1" customWidth="1" outlineLevel="1"/>
    <col min="11" max="16" width="12.85546875" style="51" hidden="1" customWidth="1" outlineLevel="1"/>
    <col min="17" max="17" width="14.28515625" style="51" hidden="1" customWidth="1" outlineLevel="1"/>
    <col min="18" max="20" width="12.85546875" style="51" hidden="1" customWidth="1" outlineLevel="1"/>
    <col min="21" max="21" width="14.28515625" style="51" hidden="1" customWidth="1" outlineLevel="1"/>
    <col min="22" max="22" width="13.42578125" style="51" hidden="1" customWidth="1" outlineLevel="1"/>
    <col min="23" max="24" width="12.85546875" style="51" hidden="1" customWidth="1" outlineLevel="1"/>
    <col min="25" max="25" width="14.28515625" style="51" hidden="1" customWidth="1" outlineLevel="1"/>
    <col min="26" max="26" width="13.42578125" style="51" hidden="1" customWidth="1" outlineLevel="1"/>
    <col min="27" max="27" width="12" style="51" hidden="1" customWidth="1" outlineLevel="1"/>
    <col min="28" max="28" width="12.85546875" style="51" hidden="1" customWidth="1" outlineLevel="1"/>
    <col min="29" max="29" width="14.28515625" style="51" hidden="1" customWidth="1" outlineLevel="1"/>
    <col min="30" max="30" width="13.42578125" style="51" hidden="1" customWidth="1" outlineLevel="1"/>
    <col min="31" max="32" width="12.85546875" style="51" hidden="1" customWidth="1" outlineLevel="1"/>
    <col min="33" max="33" width="14.28515625" style="51" hidden="1" customWidth="1" outlineLevel="1"/>
    <col min="34" max="34" width="13.42578125" style="51" hidden="1" customWidth="1" outlineLevel="1"/>
    <col min="35" max="35" width="14" style="51" customWidth="1" collapsed="1"/>
    <col min="36" max="44" width="14" style="51" customWidth="1"/>
    <col min="45" max="45" width="13.85546875" style="51" customWidth="1"/>
    <col min="46" max="46" width="14" style="51" customWidth="1"/>
    <col min="47" max="50" width="10.5703125" style="51" customWidth="1"/>
    <col min="51" max="16381" width="9.140625" style="51"/>
    <col min="16382" max="16382" width="9.140625" style="51" hidden="1" customWidth="1"/>
    <col min="16383" max="16384" width="0" style="51" hidden="1" customWidth="1"/>
  </cols>
  <sheetData>
    <row r="1" spans="1:197 16382:16382" s="86" customFormat="1" ht="33" customHeight="1" thickBot="1">
      <c r="A1" s="1926" t="str">
        <f>INDEX(tblTrans[[English]:[Polski]],MATCH(XFB1,tblTrans[ID],0),LangSelID)</f>
        <v>Costs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20"/>
      <c r="AK1" s="720"/>
      <c r="AL1" s="720"/>
      <c r="AM1" s="720"/>
      <c r="AN1" s="720"/>
      <c r="AO1" s="720"/>
      <c r="AP1" s="720"/>
      <c r="AQ1" s="720"/>
      <c r="AR1" s="720"/>
      <c r="AS1" s="720"/>
      <c r="AT1" s="720"/>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XFB1" s="169">
        <v>266</v>
      </c>
    </row>
    <row r="2" spans="1:197 16382:16382" s="197" customFormat="1" ht="18" customHeight="1">
      <c r="A2" s="240"/>
      <c r="B2" s="397"/>
      <c r="C2" s="344" t="str">
        <f>INDEX(tblTrans[[English]:[Polski]],MATCH(C1048575,tblTrans[ID],0),LangSelID)</f>
        <v>Q1 2006</v>
      </c>
      <c r="D2" s="299" t="str">
        <f>INDEX(tblTrans[[English]:[Polski]],MATCH(D1048575,tblTrans[ID],0),LangSelID)</f>
        <v>Q2 2006</v>
      </c>
      <c r="E2" s="345" t="str">
        <f>INDEX(tblTrans[[English]:[Polski]],MATCH(E1048575,tblTrans[ID],0),LangSelID)</f>
        <v>Q3 2006</v>
      </c>
      <c r="F2" s="403" t="str">
        <f>INDEX(tblTrans[[English]:[Polski]],MATCH(F1048575,tblTrans[ID],0),LangSelID)</f>
        <v>Q4 2006</v>
      </c>
      <c r="G2" s="344" t="str">
        <f>INDEX(tblTrans[[English]:[Polski]],MATCH(G1048575,tblTrans[ID],0),LangSelID)</f>
        <v>Q1 2007</v>
      </c>
      <c r="H2" s="299" t="str">
        <f>INDEX(tblTrans[[English]:[Polski]],MATCH(H1048575,tblTrans[ID],0),LangSelID)</f>
        <v>Q2 2007</v>
      </c>
      <c r="I2" s="299" t="str">
        <f>INDEX(tblTrans[[English]:[Polski]],MATCH(I1048575,tblTrans[ID],0),LangSelID)</f>
        <v>Q3 2007</v>
      </c>
      <c r="J2" s="345" t="str">
        <f>INDEX(tblTrans[[English]:[Polski]],MATCH(J1048575,tblTrans[ID],0),LangSelID)</f>
        <v>Q4 2007</v>
      </c>
      <c r="K2" s="340" t="str">
        <f>INDEX(tblTrans[[English]:[Polski]],MATCH(K1048575,tblTrans[ID],0),LangSelID)</f>
        <v>Q1 2008</v>
      </c>
      <c r="L2" s="299" t="str">
        <f>INDEX(tblTrans[[English]:[Polski]],MATCH(L1048575,tblTrans[ID],0),LangSelID)</f>
        <v>Q2 2008</v>
      </c>
      <c r="M2" s="255" t="str">
        <f>INDEX(tblTrans[[English]:[Polski]],MATCH(M1048575,tblTrans[ID],0),LangSelID)</f>
        <v>Q3 2008</v>
      </c>
      <c r="N2" s="334" t="str">
        <f>INDEX(tblTrans[[English]:[Polski]],MATCH(N1048575,tblTrans[ID],0),LangSelID)</f>
        <v>Q4 2008</v>
      </c>
      <c r="O2" s="400" t="str">
        <f>INDEX(tblTrans[[English]:[Polski]],MATCH(O1048575,tblTrans[ID],0),LangSelID)</f>
        <v>Q1 2009</v>
      </c>
      <c r="P2" s="401" t="str">
        <f>INDEX(tblTrans[[English]:[Polski]],MATCH(P1048575,tblTrans[ID],0),LangSelID)</f>
        <v>Q2 2009</v>
      </c>
      <c r="Q2" s="401" t="str">
        <f>INDEX(tblTrans[[English]:[Polski]],MATCH(Q1048575,tblTrans[ID],0),LangSelID)</f>
        <v>Q3 2009</v>
      </c>
      <c r="R2" s="402" t="str">
        <f>INDEX(tblTrans[[English]:[Polski]],MATCH(R1048575,tblTrans[ID],0),LangSelID)</f>
        <v>Q4 2009</v>
      </c>
      <c r="S2" s="366" t="str">
        <f>INDEX(tblTrans[[English]:[Polski]],MATCH(S1048575,tblTrans[ID],0),LangSelID)</f>
        <v>Q1 2010</v>
      </c>
      <c r="T2" s="255" t="str">
        <f>INDEX(tblTrans[[English]:[Polski]],MATCH(T1048575,tblTrans[ID],0),LangSelID)</f>
        <v>Q2 2010</v>
      </c>
      <c r="U2" s="255" t="str">
        <f>INDEX(tblTrans[[English]:[Polski]],MATCH(U1048575,tblTrans[ID],0),LangSelID)</f>
        <v>Q3 2010</v>
      </c>
      <c r="V2" s="334" t="str">
        <f>INDEX(tblTrans[[English]:[Polski]],MATCH(V1048575,tblTrans[ID],0),LangSelID)</f>
        <v>Q4 2010</v>
      </c>
      <c r="W2" s="369" t="str">
        <f>INDEX(tblTrans[[English]:[Polski]],MATCH(W1048575,tblTrans[ID],0),LangSelID)</f>
        <v>Q1 2011</v>
      </c>
      <c r="X2" s="255" t="str">
        <f>INDEX(tblTrans[[English]:[Polski]],MATCH(X1048575,tblTrans[ID],0),LangSelID)</f>
        <v>Q2 2011</v>
      </c>
      <c r="Y2" s="255" t="str">
        <f>INDEX(tblTrans[[English]:[Polski]],MATCH(Y1048575,tblTrans[ID],0),LangSelID)</f>
        <v>Q3 2011</v>
      </c>
      <c r="Z2" s="360" t="str">
        <f>INDEX(tblTrans[[English]:[Polski]],MATCH(Z1048575,tblTrans[ID],0),LangSelID)</f>
        <v>Q4 2011</v>
      </c>
      <c r="AA2" s="366" t="str">
        <f>INDEX(tblTrans[[English]:[Polski]],MATCH(AA1048575,tblTrans[ID],0),LangSelID)</f>
        <v>Q1 2012</v>
      </c>
      <c r="AB2" s="255" t="str">
        <f>INDEX(tblTrans[[English]:[Polski]],MATCH(AB1048575,tblTrans[ID],0),LangSelID)</f>
        <v>Q2 2012</v>
      </c>
      <c r="AC2" s="255" t="str">
        <f>INDEX(tblTrans[[English]:[Polski]],MATCH(AC1048575,tblTrans[ID],0),LangSelID)</f>
        <v>Q3 2012</v>
      </c>
      <c r="AD2" s="334" t="str">
        <f>INDEX(tblTrans[[English]:[Polski]],MATCH(AD1048575,tblTrans[ID],0),LangSelID)</f>
        <v>Q4 2012</v>
      </c>
      <c r="AE2" s="369" t="str">
        <f>INDEX(tblTrans[[English]:[Polski]],MATCH(AE1048575,tblTrans[ID],0),LangSelID)</f>
        <v>Q1 2013</v>
      </c>
      <c r="AF2" s="255" t="str">
        <f>INDEX(tblTrans[[English]:[Polski]],MATCH(AF1048575,tblTrans[ID],0),LangSelID)</f>
        <v>Q2 2013</v>
      </c>
      <c r="AG2" s="255" t="str">
        <f>INDEX(tblTrans[[English]:[Polski]],MATCH(AG1048575,tblTrans[ID],0),LangSelID)</f>
        <v>Q3 2013</v>
      </c>
      <c r="AH2" s="360" t="str">
        <f>INDEX(tblTrans[[English]:[Polski]],MATCH(AH1048575,tblTrans[ID],0),LangSelID)</f>
        <v>Q4 2013</v>
      </c>
      <c r="AI2" s="360" t="str">
        <f>INDEX(tblTrans[[English]:[Polski]],MATCH(AI1048575,tblTrans[ID],0),LangSelID)</f>
        <v>Q1 2014</v>
      </c>
      <c r="AJ2" s="360" t="str">
        <f>INDEX(tblTrans[[English]:[Polski]],MATCH(AJ1048575,tblTrans[ID],0),LangSelID)</f>
        <v>Q2 2014</v>
      </c>
      <c r="AK2" s="360" t="str">
        <f>INDEX(tblTrans[[English]:[Polski]],MATCH(AK1048575,tblTrans[ID],0),LangSelID)</f>
        <v>Q3 2014</v>
      </c>
      <c r="AL2" s="360" t="str">
        <f>INDEX(tblTrans[[English]:[Polski]],MATCH(AL1048575,tblTrans[ID],0),LangSelID)</f>
        <v>Q4 2014</v>
      </c>
      <c r="AM2" s="360" t="str">
        <f>INDEX(tblTrans[[English]:[Polski]],MATCH(AM1048575,tblTrans[ID],0),LangSelID)</f>
        <v>Q1 2015</v>
      </c>
      <c r="AN2" s="360" t="str">
        <f>INDEX(tblTrans[[English]:[Polski]],MATCH(AN1048575,tblTrans[ID],0),LangSelID)</f>
        <v>Q2 2015</v>
      </c>
      <c r="AO2" s="360" t="str">
        <f>INDEX(tblTrans[[English]:[Polski]],MATCH(AO1048575,tblTrans[ID],0),LangSelID)</f>
        <v>Q3 2015</v>
      </c>
      <c r="AP2" s="360" t="str">
        <f>INDEX(tblTrans[[English]:[Polski]],MATCH(AP1048575,tblTrans[ID],0),LangSelID)</f>
        <v>Q4 2015</v>
      </c>
      <c r="AQ2" s="360" t="str">
        <f>INDEX(tblTrans[[English]:[Polski]],MATCH(AQ1048575,tblTrans[ID],0),LangSelID)</f>
        <v>Q1 2016</v>
      </c>
      <c r="AR2" s="360" t="str">
        <f>INDEX(tblTrans[[English]:[Polski]],MATCH(AR1048575,tblTrans[ID],0),LangSelID)</f>
        <v>Q2 2016</v>
      </c>
      <c r="AS2" s="360" t="str">
        <f>INDEX(tblTrans[[English]:[Polski]],MATCH(AS1048575,tblTrans[ID],0),LangSelID)</f>
        <v>Q3 2016</v>
      </c>
      <c r="AT2" s="360" t="str">
        <f>INDEX(tblTrans[[English]:[Polski]],MATCH(AT1048575,tblTrans[ID],0),LangSelID)</f>
        <v>Q4 2016</v>
      </c>
      <c r="XFB2" s="1681"/>
    </row>
    <row r="3" spans="1:197 16382:16382" s="71" customFormat="1" ht="15" customHeight="1" thickBot="1">
      <c r="A3" s="241"/>
      <c r="B3" s="544"/>
      <c r="C3" s="545"/>
      <c r="D3" s="546"/>
      <c r="E3" s="546"/>
      <c r="F3" s="576"/>
      <c r="G3" s="545"/>
      <c r="H3" s="546"/>
      <c r="I3" s="298"/>
      <c r="J3" s="454"/>
      <c r="K3" s="359"/>
      <c r="L3" s="260"/>
      <c r="M3" s="260"/>
      <c r="N3" s="353"/>
      <c r="O3" s="361"/>
      <c r="P3" s="260"/>
      <c r="Q3" s="260"/>
      <c r="R3" s="454"/>
      <c r="S3" s="359"/>
      <c r="T3" s="260"/>
      <c r="U3" s="298"/>
      <c r="V3" s="364"/>
      <c r="W3" s="372"/>
      <c r="X3" s="298"/>
      <c r="Y3" s="298"/>
      <c r="Z3" s="454"/>
      <c r="AA3" s="358"/>
      <c r="AB3" s="298"/>
      <c r="AC3" s="298"/>
      <c r="AD3" s="353"/>
      <c r="AE3" s="361"/>
      <c r="AF3" s="260"/>
      <c r="AG3" s="260"/>
      <c r="AH3" s="454"/>
      <c r="AI3" s="362"/>
      <c r="AJ3" s="362"/>
      <c r="AK3" s="362"/>
      <c r="AL3" s="362"/>
      <c r="AM3" s="362"/>
      <c r="AN3" s="362"/>
      <c r="XFB3" s="1682"/>
    </row>
    <row r="4" spans="1:197 16382:16382" s="71" customFormat="1" ht="15.75" customHeight="1" thickBot="1">
      <c r="A4" s="241"/>
      <c r="B4" s="1361" t="str">
        <f>INDEX(tblTrans[[English]:[Polski]],MATCH(XFB4,tblTrans[ID],0),LangSelID)</f>
        <v>Staff costs</v>
      </c>
      <c r="C4" s="1027">
        <v>-109615</v>
      </c>
      <c r="D4" s="1020">
        <v>-113564</v>
      </c>
      <c r="E4" s="1020">
        <v>-117792</v>
      </c>
      <c r="F4" s="1026">
        <v>-134954</v>
      </c>
      <c r="G4" s="1027">
        <v>-137306</v>
      </c>
      <c r="H4" s="1020">
        <v>-145887</v>
      </c>
      <c r="I4" s="728">
        <v>-152007</v>
      </c>
      <c r="J4" s="729">
        <v>-186347</v>
      </c>
      <c r="K4" s="730">
        <v>-169697</v>
      </c>
      <c r="L4" s="728">
        <v>-181029</v>
      </c>
      <c r="M4" s="728">
        <v>-180862</v>
      </c>
      <c r="N4" s="731">
        <v>-207657</v>
      </c>
      <c r="O4" s="727">
        <v>-163329</v>
      </c>
      <c r="P4" s="728">
        <v>-154271</v>
      </c>
      <c r="Q4" s="728">
        <v>-150719</v>
      </c>
      <c r="R4" s="729">
        <v>-176432</v>
      </c>
      <c r="S4" s="730">
        <v>-159291</v>
      </c>
      <c r="T4" s="728">
        <v>-171528</v>
      </c>
      <c r="U4" s="728">
        <v>-194252</v>
      </c>
      <c r="V4" s="731">
        <v>-219329</v>
      </c>
      <c r="W4" s="727">
        <v>-190490</v>
      </c>
      <c r="X4" s="728">
        <v>-201131</v>
      </c>
      <c r="Y4" s="728">
        <v>-205650</v>
      </c>
      <c r="Z4" s="729">
        <v>-212982</v>
      </c>
      <c r="AA4" s="730">
        <v>-189335</v>
      </c>
      <c r="AB4" s="728">
        <v>-196682</v>
      </c>
      <c r="AC4" s="728">
        <v>-212450</v>
      </c>
      <c r="AD4" s="1072">
        <v>-209958</v>
      </c>
      <c r="AE4" s="727">
        <v>-198912</v>
      </c>
      <c r="AF4" s="728">
        <v>-200264</v>
      </c>
      <c r="AG4" s="728">
        <v>-198093</v>
      </c>
      <c r="AH4" s="729">
        <v>-210990</v>
      </c>
      <c r="AI4" s="729">
        <v>-208439</v>
      </c>
      <c r="AJ4" s="729">
        <v>-205871</v>
      </c>
      <c r="AK4" s="729">
        <v>-215834</v>
      </c>
      <c r="AL4" s="729">
        <v>-213987</v>
      </c>
      <c r="AM4" s="729">
        <v>-208590</v>
      </c>
      <c r="AN4" s="729">
        <v>-218600</v>
      </c>
      <c r="AO4" s="729">
        <v>-216978</v>
      </c>
      <c r="AP4" s="729">
        <v>-210646</v>
      </c>
      <c r="AQ4" s="729">
        <v>-217862</v>
      </c>
      <c r="AR4" s="729">
        <v>-218908</v>
      </c>
      <c r="AS4" s="729">
        <v>-219512</v>
      </c>
      <c r="AT4" s="729">
        <v>-220423</v>
      </c>
      <c r="AV4" s="1722"/>
      <c r="AW4" s="1863"/>
      <c r="AX4" s="1722"/>
      <c r="XFB4" s="1682">
        <v>267</v>
      </c>
    </row>
    <row r="5" spans="1:197 16382:16382" s="71" customFormat="1" ht="15.75" customHeight="1">
      <c r="A5" s="241"/>
      <c r="B5" s="1079" t="str">
        <f>INDEX(tblTrans[[English]:[Polski]],MATCH(XFB5,tblTrans[ID],0),LangSelID)</f>
        <v>Material costs</v>
      </c>
      <c r="C5" s="1035">
        <v>-87716</v>
      </c>
      <c r="D5" s="1031">
        <v>-94904</v>
      </c>
      <c r="E5" s="1031">
        <v>-94121</v>
      </c>
      <c r="F5" s="1034">
        <v>-102336</v>
      </c>
      <c r="G5" s="1035">
        <v>-100914</v>
      </c>
      <c r="H5" s="1031">
        <v>-121976</v>
      </c>
      <c r="I5" s="734">
        <v>-91283</v>
      </c>
      <c r="J5" s="735">
        <v>-135183</v>
      </c>
      <c r="K5" s="736">
        <v>-121407</v>
      </c>
      <c r="L5" s="734">
        <v>-125058</v>
      </c>
      <c r="M5" s="734">
        <v>-120994</v>
      </c>
      <c r="N5" s="737">
        <v>-194022</v>
      </c>
      <c r="O5" s="733">
        <v>-121602</v>
      </c>
      <c r="P5" s="734">
        <v>-135397</v>
      </c>
      <c r="Q5" s="734">
        <v>-140766</v>
      </c>
      <c r="R5" s="735">
        <v>-187463</v>
      </c>
      <c r="S5" s="736">
        <v>-120227.7</v>
      </c>
      <c r="T5" s="734">
        <v>-145580.29999999999</v>
      </c>
      <c r="U5" s="734">
        <v>-148205</v>
      </c>
      <c r="V5" s="737">
        <v>-165268</v>
      </c>
      <c r="W5" s="733">
        <v>-136505</v>
      </c>
      <c r="X5" s="734">
        <v>-142616.62832000002</v>
      </c>
      <c r="Y5" s="734">
        <v>-150498.37167999998</v>
      </c>
      <c r="Z5" s="735">
        <v>-144044</v>
      </c>
      <c r="AA5" s="736">
        <v>-129457</v>
      </c>
      <c r="AB5" s="734">
        <v>-134660</v>
      </c>
      <c r="AC5" s="734">
        <v>-150346</v>
      </c>
      <c r="AD5" s="1073">
        <v>-149936</v>
      </c>
      <c r="AE5" s="733">
        <v>-132052</v>
      </c>
      <c r="AF5" s="734">
        <v>-147984</v>
      </c>
      <c r="AG5" s="734">
        <v>-153182</v>
      </c>
      <c r="AH5" s="735">
        <v>-153440</v>
      </c>
      <c r="AI5" s="735">
        <v>-146840</v>
      </c>
      <c r="AJ5" s="735">
        <v>-170827</v>
      </c>
      <c r="AK5" s="735">
        <v>-152648</v>
      </c>
      <c r="AL5" s="735">
        <v>-157298</v>
      </c>
      <c r="AM5" s="735">
        <v>-151429</v>
      </c>
      <c r="AN5" s="735">
        <v>-170874</v>
      </c>
      <c r="AO5" s="735">
        <v>-156479</v>
      </c>
      <c r="AP5" s="735">
        <v>-155073</v>
      </c>
      <c r="AQ5" s="735">
        <v>-160879</v>
      </c>
      <c r="AR5" s="735">
        <v>-158815</v>
      </c>
      <c r="AS5" s="735">
        <v>-183250</v>
      </c>
      <c r="AT5" s="735">
        <v>-168370</v>
      </c>
      <c r="AV5" s="1722"/>
      <c r="AX5" s="1722"/>
      <c r="XFB5" s="1682">
        <v>268</v>
      </c>
    </row>
    <row r="6" spans="1:197 16382:16382" s="526" customFormat="1" ht="15.75" customHeight="1">
      <c r="A6" s="263"/>
      <c r="B6" s="1736" t="str">
        <f>INDEX(tblTrans[[English]:[Polski]],MATCH(XFB6,tblTrans[ID],0),LangSelID)</f>
        <v xml:space="preserve"> - Logistics costs</v>
      </c>
      <c r="C6" s="1035"/>
      <c r="D6" s="1031"/>
      <c r="E6" s="1031"/>
      <c r="F6" s="1034"/>
      <c r="G6" s="1035"/>
      <c r="H6" s="1031"/>
      <c r="I6" s="734"/>
      <c r="J6" s="735"/>
      <c r="K6" s="736"/>
      <c r="L6" s="734"/>
      <c r="M6" s="734"/>
      <c r="N6" s="737"/>
      <c r="O6" s="733"/>
      <c r="P6" s="734"/>
      <c r="Q6" s="734"/>
      <c r="R6" s="735"/>
      <c r="S6" s="736"/>
      <c r="T6" s="734"/>
      <c r="U6" s="734"/>
      <c r="V6" s="737"/>
      <c r="W6" s="733"/>
      <c r="X6" s="734"/>
      <c r="Y6" s="734"/>
      <c r="Z6" s="735"/>
      <c r="AA6" s="736"/>
      <c r="AB6" s="734"/>
      <c r="AC6" s="734"/>
      <c r="AD6" s="737"/>
      <c r="AE6" s="733"/>
      <c r="AF6" s="734"/>
      <c r="AG6" s="734"/>
      <c r="AH6" s="735"/>
      <c r="AI6" s="735">
        <v>-78514</v>
      </c>
      <c r="AJ6" s="735">
        <v>-87987</v>
      </c>
      <c r="AK6" s="735">
        <v>-81670</v>
      </c>
      <c r="AL6" s="735">
        <v>-82057</v>
      </c>
      <c r="AM6" s="735">
        <v>-83500</v>
      </c>
      <c r="AN6" s="735">
        <v>-84822</v>
      </c>
      <c r="AO6" s="735">
        <v>-79079</v>
      </c>
      <c r="AP6" s="735">
        <v>-86633</v>
      </c>
      <c r="AQ6" s="735">
        <v>-86339</v>
      </c>
      <c r="AR6" s="735">
        <v>-82449</v>
      </c>
      <c r="AS6" s="735">
        <v>-84899</v>
      </c>
      <c r="AT6" s="735">
        <v>-84035</v>
      </c>
      <c r="AV6" s="1722"/>
      <c r="AX6" s="1722"/>
      <c r="XFB6" s="1684">
        <v>269</v>
      </c>
    </row>
    <row r="7" spans="1:197 16382:16382" s="526" customFormat="1" ht="15.75" customHeight="1">
      <c r="A7" s="263"/>
      <c r="B7" s="1736" t="str">
        <f>INDEX(tblTrans[[English]:[Polski]],MATCH(XFB7,tblTrans[ID],0),LangSelID)</f>
        <v xml:space="preserve"> - IT costs</v>
      </c>
      <c r="C7" s="1035"/>
      <c r="D7" s="1031"/>
      <c r="E7" s="1031"/>
      <c r="F7" s="1034"/>
      <c r="G7" s="1035"/>
      <c r="H7" s="1031"/>
      <c r="I7" s="734"/>
      <c r="J7" s="735"/>
      <c r="K7" s="736"/>
      <c r="L7" s="734"/>
      <c r="M7" s="734"/>
      <c r="N7" s="737"/>
      <c r="O7" s="733"/>
      <c r="P7" s="734"/>
      <c r="Q7" s="734"/>
      <c r="R7" s="735"/>
      <c r="S7" s="736"/>
      <c r="T7" s="734"/>
      <c r="U7" s="734"/>
      <c r="V7" s="737"/>
      <c r="W7" s="733"/>
      <c r="X7" s="734"/>
      <c r="Y7" s="734"/>
      <c r="Z7" s="735"/>
      <c r="AA7" s="736"/>
      <c r="AB7" s="734"/>
      <c r="AC7" s="734"/>
      <c r="AD7" s="737"/>
      <c r="AE7" s="733"/>
      <c r="AF7" s="734"/>
      <c r="AG7" s="734"/>
      <c r="AH7" s="735"/>
      <c r="AI7" s="735">
        <v>-28052</v>
      </c>
      <c r="AJ7" s="735">
        <v>-28015</v>
      </c>
      <c r="AK7" s="735">
        <v>-27536</v>
      </c>
      <c r="AL7" s="735">
        <v>-25664</v>
      </c>
      <c r="AM7" s="735">
        <v>-27860</v>
      </c>
      <c r="AN7" s="735">
        <v>-32686</v>
      </c>
      <c r="AO7" s="735">
        <v>-33903</v>
      </c>
      <c r="AP7" s="735">
        <v>-24393</v>
      </c>
      <c r="AQ7" s="735">
        <v>-32191</v>
      </c>
      <c r="AR7" s="735">
        <v>-33893</v>
      </c>
      <c r="AS7" s="735">
        <v>-40899</v>
      </c>
      <c r="AT7" s="735">
        <v>-39129</v>
      </c>
      <c r="AV7" s="1722"/>
      <c r="AX7" s="1722"/>
      <c r="XFB7" s="1684">
        <v>270</v>
      </c>
    </row>
    <row r="8" spans="1:197 16382:16382" s="526" customFormat="1" ht="15.75" customHeight="1">
      <c r="A8" s="263"/>
      <c r="B8" s="1736" t="str">
        <f>INDEX(tblTrans[[English]:[Polski]],MATCH(XFB8,tblTrans[ID],0),LangSelID)</f>
        <v xml:space="preserve"> - Marketing costs</v>
      </c>
      <c r="C8" s="1035"/>
      <c r="D8" s="1031"/>
      <c r="E8" s="1031"/>
      <c r="F8" s="1034"/>
      <c r="G8" s="1035"/>
      <c r="H8" s="1031"/>
      <c r="I8" s="734"/>
      <c r="J8" s="735"/>
      <c r="K8" s="736"/>
      <c r="L8" s="734"/>
      <c r="M8" s="734"/>
      <c r="N8" s="737"/>
      <c r="O8" s="733"/>
      <c r="P8" s="734"/>
      <c r="Q8" s="734"/>
      <c r="R8" s="735"/>
      <c r="S8" s="736"/>
      <c r="T8" s="734"/>
      <c r="U8" s="734"/>
      <c r="V8" s="737"/>
      <c r="W8" s="733"/>
      <c r="X8" s="734"/>
      <c r="Y8" s="734"/>
      <c r="Z8" s="735"/>
      <c r="AA8" s="736"/>
      <c r="AB8" s="734"/>
      <c r="AC8" s="734"/>
      <c r="AD8" s="737"/>
      <c r="AE8" s="733"/>
      <c r="AF8" s="734"/>
      <c r="AG8" s="734"/>
      <c r="AH8" s="735"/>
      <c r="AI8" s="735">
        <v>-25841</v>
      </c>
      <c r="AJ8" s="735">
        <v>-33774</v>
      </c>
      <c r="AK8" s="735">
        <v>-29469</v>
      </c>
      <c r="AL8" s="735">
        <v>-37148</v>
      </c>
      <c r="AM8" s="735">
        <v>-25359</v>
      </c>
      <c r="AN8" s="735">
        <v>-34782</v>
      </c>
      <c r="AO8" s="735">
        <v>-27628</v>
      </c>
      <c r="AP8" s="735">
        <v>-29399</v>
      </c>
      <c r="AQ8" s="735">
        <v>-27770</v>
      </c>
      <c r="AR8" s="735">
        <v>-29664</v>
      </c>
      <c r="AS8" s="735">
        <v>-34756</v>
      </c>
      <c r="AT8" s="735">
        <v>-29775</v>
      </c>
      <c r="AV8" s="1722"/>
      <c r="AX8" s="1722"/>
      <c r="XFB8" s="1684">
        <v>271</v>
      </c>
    </row>
    <row r="9" spans="1:197 16382:16382" s="526" customFormat="1" ht="15.75" customHeight="1">
      <c r="A9" s="263"/>
      <c r="B9" s="1736" t="str">
        <f>INDEX(tblTrans[[English]:[Polski]],MATCH(XFB9,tblTrans[ID],0),LangSelID)</f>
        <v xml:space="preserve"> - Consulting costs</v>
      </c>
      <c r="C9" s="1035"/>
      <c r="D9" s="1031"/>
      <c r="E9" s="1031"/>
      <c r="F9" s="1034"/>
      <c r="G9" s="1035"/>
      <c r="H9" s="1031"/>
      <c r="I9" s="734"/>
      <c r="J9" s="735"/>
      <c r="K9" s="736"/>
      <c r="L9" s="734"/>
      <c r="M9" s="734"/>
      <c r="N9" s="737"/>
      <c r="O9" s="733"/>
      <c r="P9" s="734"/>
      <c r="Q9" s="734"/>
      <c r="R9" s="735"/>
      <c r="S9" s="736"/>
      <c r="T9" s="734"/>
      <c r="U9" s="734"/>
      <c r="V9" s="737"/>
      <c r="W9" s="733"/>
      <c r="X9" s="734"/>
      <c r="Y9" s="734"/>
      <c r="Z9" s="735"/>
      <c r="AA9" s="736"/>
      <c r="AB9" s="734"/>
      <c r="AC9" s="734"/>
      <c r="AD9" s="737"/>
      <c r="AE9" s="733"/>
      <c r="AF9" s="734"/>
      <c r="AG9" s="734"/>
      <c r="AH9" s="735"/>
      <c r="AI9" s="735">
        <v>-13115</v>
      </c>
      <c r="AJ9" s="735">
        <v>-19818</v>
      </c>
      <c r="AK9" s="735">
        <v>-10617</v>
      </c>
      <c r="AL9" s="735">
        <v>-10972</v>
      </c>
      <c r="AM9" s="735">
        <v>-12043</v>
      </c>
      <c r="AN9" s="735">
        <v>-15613</v>
      </c>
      <c r="AO9" s="735">
        <v>-14655</v>
      </c>
      <c r="AP9" s="735">
        <v>-11862</v>
      </c>
      <c r="AQ9" s="735">
        <v>-11987</v>
      </c>
      <c r="AR9" s="735">
        <v>-10923</v>
      </c>
      <c r="AS9" s="735">
        <v>-18353</v>
      </c>
      <c r="AT9" s="735">
        <v>-12066</v>
      </c>
      <c r="AV9" s="1722"/>
      <c r="AX9" s="1722"/>
      <c r="XFB9" s="1684">
        <v>272</v>
      </c>
    </row>
    <row r="10" spans="1:197 16382:16382" s="526" customFormat="1" ht="15.75" customHeight="1">
      <c r="A10" s="263"/>
      <c r="B10" s="1736" t="str">
        <f>INDEX(tblTrans[[English]:[Polski]],MATCH(XFB10,tblTrans[ID],0),LangSelID)</f>
        <v xml:space="preserve"> - Other material costs</v>
      </c>
      <c r="C10" s="1035"/>
      <c r="D10" s="1031"/>
      <c r="E10" s="1031"/>
      <c r="F10" s="1034"/>
      <c r="G10" s="1035"/>
      <c r="H10" s="1031"/>
      <c r="I10" s="734"/>
      <c r="J10" s="735"/>
      <c r="K10" s="736"/>
      <c r="L10" s="734"/>
      <c r="M10" s="734"/>
      <c r="N10" s="737"/>
      <c r="O10" s="733"/>
      <c r="P10" s="734"/>
      <c r="Q10" s="734"/>
      <c r="R10" s="735"/>
      <c r="S10" s="736"/>
      <c r="T10" s="734"/>
      <c r="U10" s="734"/>
      <c r="V10" s="737"/>
      <c r="W10" s="733"/>
      <c r="X10" s="734"/>
      <c r="Y10" s="734"/>
      <c r="Z10" s="735"/>
      <c r="AA10" s="736"/>
      <c r="AB10" s="734"/>
      <c r="AC10" s="734"/>
      <c r="AD10" s="737"/>
      <c r="AE10" s="733"/>
      <c r="AF10" s="734"/>
      <c r="AG10" s="734"/>
      <c r="AH10" s="735"/>
      <c r="AI10" s="735">
        <v>-1318</v>
      </c>
      <c r="AJ10" s="735">
        <v>-1233</v>
      </c>
      <c r="AK10" s="735">
        <v>-3356</v>
      </c>
      <c r="AL10" s="735">
        <v>-1457</v>
      </c>
      <c r="AM10" s="735">
        <v>-2667</v>
      </c>
      <c r="AN10" s="735">
        <v>-2971</v>
      </c>
      <c r="AO10" s="735">
        <v>-1214</v>
      </c>
      <c r="AP10" s="735">
        <v>-2786</v>
      </c>
      <c r="AQ10" s="735">
        <v>-2592</v>
      </c>
      <c r="AR10" s="735">
        <v>-1886</v>
      </c>
      <c r="AS10" s="735">
        <v>-4343</v>
      </c>
      <c r="AT10" s="735">
        <v>-3365</v>
      </c>
      <c r="AV10" s="1722"/>
      <c r="AX10" s="1722"/>
      <c r="XFB10" s="1684">
        <v>273</v>
      </c>
    </row>
    <row r="11" spans="1:197 16382:16382" s="71" customFormat="1" ht="15.75" customHeight="1">
      <c r="A11" s="241"/>
      <c r="B11" s="1056" t="str">
        <f>INDEX(tblTrans[[English]:[Polski]],MATCH(XFB11,tblTrans[ID],0),LangSelID)</f>
        <v>Taxes and fees</v>
      </c>
      <c r="C11" s="1035">
        <v>-3202</v>
      </c>
      <c r="D11" s="1031">
        <v>-2841</v>
      </c>
      <c r="E11" s="1031">
        <v>-3076</v>
      </c>
      <c r="F11" s="1034">
        <v>-3449</v>
      </c>
      <c r="G11" s="1035">
        <v>-2953</v>
      </c>
      <c r="H11" s="1031">
        <v>-3342</v>
      </c>
      <c r="I11" s="734">
        <v>-3484</v>
      </c>
      <c r="J11" s="735">
        <v>-2412</v>
      </c>
      <c r="K11" s="736">
        <v>-5610</v>
      </c>
      <c r="L11" s="734">
        <v>-6582</v>
      </c>
      <c r="M11" s="734">
        <v>-6229</v>
      </c>
      <c r="N11" s="737">
        <v>-8099</v>
      </c>
      <c r="O11" s="733">
        <v>-6829</v>
      </c>
      <c r="P11" s="734">
        <v>-7560</v>
      </c>
      <c r="Q11" s="734">
        <v>-6665</v>
      </c>
      <c r="R11" s="735">
        <v>-4168</v>
      </c>
      <c r="S11" s="736">
        <v>-7324</v>
      </c>
      <c r="T11" s="734">
        <v>-7649</v>
      </c>
      <c r="U11" s="734">
        <v>-8106</v>
      </c>
      <c r="V11" s="737">
        <v>-3306</v>
      </c>
      <c r="W11" s="733">
        <v>-8275</v>
      </c>
      <c r="X11" s="734">
        <v>-9357</v>
      </c>
      <c r="Y11" s="734">
        <v>-7747</v>
      </c>
      <c r="Z11" s="735">
        <v>-4031</v>
      </c>
      <c r="AA11" s="736">
        <v>-7945</v>
      </c>
      <c r="AB11" s="734">
        <v>-7939</v>
      </c>
      <c r="AC11" s="734">
        <v>-3107</v>
      </c>
      <c r="AD11" s="1074">
        <v>-6078</v>
      </c>
      <c r="AE11" s="733">
        <v>-10703</v>
      </c>
      <c r="AF11" s="734">
        <v>-8917</v>
      </c>
      <c r="AG11" s="734">
        <v>-4528</v>
      </c>
      <c r="AH11" s="735">
        <v>-5863</v>
      </c>
      <c r="AI11" s="735">
        <v>-10060</v>
      </c>
      <c r="AJ11" s="735">
        <v>-10568</v>
      </c>
      <c r="AK11" s="735">
        <v>-5084</v>
      </c>
      <c r="AL11" s="735">
        <v>-4099</v>
      </c>
      <c r="AM11" s="735">
        <v>-8925</v>
      </c>
      <c r="AN11" s="735">
        <v>-9935</v>
      </c>
      <c r="AO11" s="735">
        <v>-3249</v>
      </c>
      <c r="AP11" s="735">
        <v>-54657</v>
      </c>
      <c r="AQ11" s="735">
        <v>-9409</v>
      </c>
      <c r="AR11" s="735">
        <v>-10706</v>
      </c>
      <c r="AS11" s="735">
        <v>-4205</v>
      </c>
      <c r="AT11" s="735">
        <v>1484</v>
      </c>
      <c r="AU11" s="526"/>
      <c r="AV11" s="1722"/>
      <c r="AX11" s="1722"/>
      <c r="XFB11" s="1682">
        <v>274</v>
      </c>
    </row>
    <row r="12" spans="1:197 16382:16382" s="71" customFormat="1" ht="15.75" customHeight="1">
      <c r="A12" s="241"/>
      <c r="B12" s="1079" t="str">
        <f>INDEX(tblTrans[[English]:[Polski]],MATCH(XFB12,tblTrans[ID],0),LangSelID)</f>
        <v>Contributions and transfers to the Bank Guarantee Fund</v>
      </c>
      <c r="C12" s="1035">
        <v>-981</v>
      </c>
      <c r="D12" s="1031">
        <v>-1207</v>
      </c>
      <c r="E12" s="1031">
        <v>-991</v>
      </c>
      <c r="F12" s="1034">
        <v>-981</v>
      </c>
      <c r="G12" s="1035">
        <v>-1560</v>
      </c>
      <c r="H12" s="1031">
        <v>-1292</v>
      </c>
      <c r="I12" s="831">
        <v>-1293</v>
      </c>
      <c r="J12" s="832">
        <v>-1293</v>
      </c>
      <c r="K12" s="833">
        <v>-1949</v>
      </c>
      <c r="L12" s="831">
        <v>-1690</v>
      </c>
      <c r="M12" s="831">
        <v>-1628</v>
      </c>
      <c r="N12" s="834">
        <v>-1656</v>
      </c>
      <c r="O12" s="830">
        <v>-6310</v>
      </c>
      <c r="P12" s="831">
        <v>-5467</v>
      </c>
      <c r="Q12" s="734">
        <v>-5467</v>
      </c>
      <c r="R12" s="735">
        <v>-5467</v>
      </c>
      <c r="S12" s="736">
        <v>-5279</v>
      </c>
      <c r="T12" s="734">
        <v>-5329</v>
      </c>
      <c r="U12" s="734">
        <v>-5490</v>
      </c>
      <c r="V12" s="737">
        <v>-5119</v>
      </c>
      <c r="W12" s="733">
        <v>-12696</v>
      </c>
      <c r="X12" s="734">
        <v>-11957</v>
      </c>
      <c r="Y12" s="734">
        <v>-12696</v>
      </c>
      <c r="Z12" s="735">
        <v>-11956</v>
      </c>
      <c r="AA12" s="736">
        <v>-15114</v>
      </c>
      <c r="AB12" s="734">
        <v>-15113</v>
      </c>
      <c r="AC12" s="734">
        <v>-15113</v>
      </c>
      <c r="AD12" s="1074">
        <v>-15114</v>
      </c>
      <c r="AE12" s="733">
        <v>-13413</v>
      </c>
      <c r="AF12" s="734">
        <v>-13402</v>
      </c>
      <c r="AG12" s="734">
        <v>-13402</v>
      </c>
      <c r="AH12" s="735">
        <v>-18011</v>
      </c>
      <c r="AI12" s="735">
        <v>-17696</v>
      </c>
      <c r="AJ12" s="735">
        <v>-17657</v>
      </c>
      <c r="AK12" s="735">
        <v>-17739</v>
      </c>
      <c r="AL12" s="735">
        <v>-17698</v>
      </c>
      <c r="AM12" s="735">
        <v>-34112</v>
      </c>
      <c r="AN12" s="735">
        <v>-34107</v>
      </c>
      <c r="AO12" s="735">
        <v>-34111</v>
      </c>
      <c r="AP12" s="735">
        <v>-175825</v>
      </c>
      <c r="AQ12" s="735">
        <v>-37146</v>
      </c>
      <c r="AR12" s="735">
        <v>-37033</v>
      </c>
      <c r="AS12" s="735">
        <v>-38338</v>
      </c>
      <c r="AT12" s="735">
        <v>-49231</v>
      </c>
      <c r="AU12" s="526"/>
      <c r="AV12" s="1722"/>
      <c r="AX12" s="1722"/>
      <c r="XFB12" s="1682">
        <v>275</v>
      </c>
    </row>
    <row r="13" spans="1:197 16382:16382" s="71" customFormat="1" ht="15.75" customHeight="1">
      <c r="A13" s="241"/>
      <c r="B13" s="1056" t="str">
        <f>INDEX(tblTrans[[English]:[Polski]],MATCH(XFB13,tblTrans[ID],0),LangSelID)</f>
        <v>Transfers to the Social Fund</v>
      </c>
      <c r="C13" s="1035">
        <v>-734</v>
      </c>
      <c r="D13" s="1031">
        <v>-1379</v>
      </c>
      <c r="E13" s="1031">
        <v>-749</v>
      </c>
      <c r="F13" s="1034">
        <v>-739</v>
      </c>
      <c r="G13" s="1035">
        <v>-938</v>
      </c>
      <c r="H13" s="1031">
        <v>-1080</v>
      </c>
      <c r="I13" s="734">
        <v>-1348</v>
      </c>
      <c r="J13" s="735">
        <v>-960</v>
      </c>
      <c r="K13" s="736">
        <v>-1422</v>
      </c>
      <c r="L13" s="734">
        <v>-1563</v>
      </c>
      <c r="M13" s="734">
        <v>-1734</v>
      </c>
      <c r="N13" s="737">
        <v>-777</v>
      </c>
      <c r="O13" s="733">
        <v>-1160</v>
      </c>
      <c r="P13" s="734">
        <v>-1452</v>
      </c>
      <c r="Q13" s="734">
        <v>-529</v>
      </c>
      <c r="R13" s="735">
        <v>-1893</v>
      </c>
      <c r="S13" s="736">
        <v>-1404</v>
      </c>
      <c r="T13" s="734">
        <v>-1674</v>
      </c>
      <c r="U13" s="734">
        <v>-1646</v>
      </c>
      <c r="V13" s="737">
        <v>-1249</v>
      </c>
      <c r="W13" s="733">
        <v>-1108</v>
      </c>
      <c r="X13" s="734">
        <v>-1949</v>
      </c>
      <c r="Y13" s="734">
        <v>-1720</v>
      </c>
      <c r="Z13" s="735">
        <v>-1603</v>
      </c>
      <c r="AA13" s="736">
        <v>-1595</v>
      </c>
      <c r="AB13" s="734">
        <v>-1537</v>
      </c>
      <c r="AC13" s="734">
        <v>-1949</v>
      </c>
      <c r="AD13" s="1074">
        <v>-1430</v>
      </c>
      <c r="AE13" s="733">
        <v>-1723</v>
      </c>
      <c r="AF13" s="734">
        <v>-1520</v>
      </c>
      <c r="AG13" s="734">
        <v>-2054</v>
      </c>
      <c r="AH13" s="735">
        <v>-1485</v>
      </c>
      <c r="AI13" s="735">
        <v>-1717</v>
      </c>
      <c r="AJ13" s="735">
        <v>-1538</v>
      </c>
      <c r="AK13" s="735">
        <v>-2100</v>
      </c>
      <c r="AL13" s="735">
        <v>-1638</v>
      </c>
      <c r="AM13" s="735">
        <v>-1745</v>
      </c>
      <c r="AN13" s="735">
        <v>-1729</v>
      </c>
      <c r="AO13" s="735">
        <v>-2267</v>
      </c>
      <c r="AP13" s="735">
        <v>-1615</v>
      </c>
      <c r="AQ13" s="735">
        <v>-1749</v>
      </c>
      <c r="AR13" s="735">
        <v>-1867</v>
      </c>
      <c r="AS13" s="735">
        <v>-1891</v>
      </c>
      <c r="AT13" s="735">
        <v>-1533</v>
      </c>
      <c r="AU13" s="526"/>
      <c r="AV13" s="1722"/>
      <c r="AX13" s="1722"/>
      <c r="XFB13" s="1682">
        <v>276</v>
      </c>
    </row>
    <row r="14" spans="1:197 16382:16382" s="71" customFormat="1" ht="15.75" customHeight="1" thickBot="1">
      <c r="A14" s="241"/>
      <c r="B14" s="1075" t="str">
        <f>INDEX(tblTrans[[English]:[Polski]],MATCH(XFB14,tblTrans[ID],0),LangSelID)</f>
        <v>Other</v>
      </c>
      <c r="C14" s="1045">
        <v>-3632</v>
      </c>
      <c r="D14" s="1038">
        <v>2967</v>
      </c>
      <c r="E14" s="1038">
        <v>-2086</v>
      </c>
      <c r="F14" s="1044">
        <v>-1410</v>
      </c>
      <c r="G14" s="1045">
        <v>-1668</v>
      </c>
      <c r="H14" s="1038">
        <v>-3003</v>
      </c>
      <c r="I14" s="740">
        <v>-2787</v>
      </c>
      <c r="J14" s="741">
        <v>-2987</v>
      </c>
      <c r="K14" s="742">
        <v>-1321</v>
      </c>
      <c r="L14" s="740">
        <v>-2581</v>
      </c>
      <c r="M14" s="740">
        <v>-1065</v>
      </c>
      <c r="N14" s="743">
        <v>-1969</v>
      </c>
      <c r="O14" s="739">
        <v>-1380</v>
      </c>
      <c r="P14" s="740">
        <v>257</v>
      </c>
      <c r="Q14" s="740">
        <v>-674</v>
      </c>
      <c r="R14" s="741">
        <v>-682</v>
      </c>
      <c r="S14" s="742">
        <v>-1411</v>
      </c>
      <c r="T14" s="740">
        <v>-460</v>
      </c>
      <c r="U14" s="740">
        <v>-554</v>
      </c>
      <c r="V14" s="743">
        <v>-670</v>
      </c>
      <c r="W14" s="739">
        <v>-709</v>
      </c>
      <c r="X14" s="740">
        <v>-759</v>
      </c>
      <c r="Y14" s="740">
        <v>-310</v>
      </c>
      <c r="Z14" s="741">
        <v>-711</v>
      </c>
      <c r="AA14" s="742">
        <v>-319.99999999999625</v>
      </c>
      <c r="AB14" s="740">
        <v>-300.00000000000375</v>
      </c>
      <c r="AC14" s="740">
        <v>-161</v>
      </c>
      <c r="AD14" s="1076">
        <v>-75</v>
      </c>
      <c r="AE14" s="739">
        <v>-125</v>
      </c>
      <c r="AF14" s="740">
        <v>-129</v>
      </c>
      <c r="AG14" s="740">
        <v>-145</v>
      </c>
      <c r="AH14" s="741">
        <v>184</v>
      </c>
      <c r="AI14" s="741">
        <v>-33</v>
      </c>
      <c r="AJ14" s="741">
        <v>-204</v>
      </c>
      <c r="AK14" s="741">
        <v>-118</v>
      </c>
      <c r="AL14" s="741">
        <v>-850</v>
      </c>
      <c r="AM14" s="741">
        <v>0</v>
      </c>
      <c r="AN14" s="741">
        <v>0</v>
      </c>
      <c r="AO14" s="741">
        <v>0</v>
      </c>
      <c r="AP14" s="741">
        <v>0</v>
      </c>
      <c r="AQ14" s="741">
        <v>0</v>
      </c>
      <c r="AR14" s="741">
        <v>0</v>
      </c>
      <c r="AS14" s="741">
        <v>0</v>
      </c>
      <c r="AT14" s="741">
        <v>0</v>
      </c>
      <c r="AU14" s="526"/>
      <c r="AV14" s="1722"/>
      <c r="AX14" s="1722"/>
      <c r="XFB14" s="1682">
        <v>277</v>
      </c>
    </row>
    <row r="15" spans="1:197 16382:16382" s="86" customFormat="1" ht="15.75" customHeight="1" thickBot="1">
      <c r="A15" s="106"/>
      <c r="B15" s="723" t="str">
        <f>INDEX(tblTrans[[English]:[Polski]],MATCH(XFB15,tblTrans[ID],0),LangSelID)</f>
        <v>Total overhead costs</v>
      </c>
      <c r="C15" s="724">
        <v>-205880</v>
      </c>
      <c r="D15" s="724">
        <v>-210928</v>
      </c>
      <c r="E15" s="724">
        <v>-218815</v>
      </c>
      <c r="F15" s="724">
        <v>-243869</v>
      </c>
      <c r="G15" s="724">
        <v>-245339</v>
      </c>
      <c r="H15" s="724">
        <v>-276580</v>
      </c>
      <c r="I15" s="724">
        <v>-252202</v>
      </c>
      <c r="J15" s="724">
        <v>-329182</v>
      </c>
      <c r="K15" s="724">
        <v>-301406</v>
      </c>
      <c r="L15" s="724">
        <v>-318503</v>
      </c>
      <c r="M15" s="724">
        <v>-312512</v>
      </c>
      <c r="N15" s="724">
        <v>-414180</v>
      </c>
      <c r="O15" s="724">
        <v>-300610</v>
      </c>
      <c r="P15" s="724">
        <v>-303890</v>
      </c>
      <c r="Q15" s="724">
        <v>-304820</v>
      </c>
      <c r="R15" s="724">
        <v>-376105</v>
      </c>
      <c r="S15" s="724">
        <v>-294936.7</v>
      </c>
      <c r="T15" s="724">
        <v>-332220.3</v>
      </c>
      <c r="U15" s="724">
        <v>-358253</v>
      </c>
      <c r="V15" s="724">
        <v>-394941</v>
      </c>
      <c r="W15" s="724">
        <v>-349783</v>
      </c>
      <c r="X15" s="724">
        <v>-367769.62832000002</v>
      </c>
      <c r="Y15" s="724">
        <v>-378621.37167999998</v>
      </c>
      <c r="Z15" s="724">
        <v>-375327</v>
      </c>
      <c r="AA15" s="724">
        <v>-343766</v>
      </c>
      <c r="AB15" s="724">
        <v>-356231</v>
      </c>
      <c r="AC15" s="724">
        <v>-383126</v>
      </c>
      <c r="AD15" s="724">
        <v>-382591</v>
      </c>
      <c r="AE15" s="724">
        <v>-356928</v>
      </c>
      <c r="AF15" s="724">
        <v>-372216</v>
      </c>
      <c r="AG15" s="724">
        <v>-371404</v>
      </c>
      <c r="AH15" s="724">
        <v>-389605</v>
      </c>
      <c r="AI15" s="724">
        <v>-384785</v>
      </c>
      <c r="AJ15" s="724">
        <v>-406665</v>
      </c>
      <c r="AK15" s="724">
        <v>-393523</v>
      </c>
      <c r="AL15" s="724">
        <v>-395570</v>
      </c>
      <c r="AM15" s="724">
        <v>-404801</v>
      </c>
      <c r="AN15" s="724">
        <v>-435245</v>
      </c>
      <c r="AO15" s="724">
        <v>-413084</v>
      </c>
      <c r="AP15" s="724">
        <v>-597816</v>
      </c>
      <c r="AQ15" s="724">
        <v>-427045</v>
      </c>
      <c r="AR15" s="724">
        <v>-427329</v>
      </c>
      <c r="AS15" s="724">
        <v>-447196</v>
      </c>
      <c r="AT15" s="724">
        <v>-438073</v>
      </c>
      <c r="AU15" s="172"/>
      <c r="AV15" s="1722"/>
      <c r="AW15" s="172"/>
      <c r="AX15" s="172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XFB15" s="1682">
        <v>278</v>
      </c>
    </row>
    <row r="16" spans="1:197 16382:16382">
      <c r="A16" s="272"/>
      <c r="B16" s="70"/>
      <c r="C16" s="163"/>
      <c r="D16" s="163"/>
      <c r="E16" s="163"/>
      <c r="F16" s="163"/>
      <c r="G16" s="163"/>
      <c r="H16" s="163"/>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145"/>
      <c r="AJ16" s="145"/>
      <c r="AK16" s="145"/>
      <c r="AL16" s="145"/>
      <c r="AM16" s="145"/>
      <c r="AN16" s="145"/>
      <c r="AO16" s="145"/>
      <c r="AP16" s="145"/>
      <c r="AU16" s="52"/>
      <c r="AX16" s="1722"/>
      <c r="XFB16" s="69"/>
    </row>
    <row r="17" spans="1:47">
      <c r="B17" s="147"/>
      <c r="C17" s="160"/>
      <c r="D17" s="160"/>
      <c r="E17" s="160"/>
      <c r="F17" s="160"/>
      <c r="G17" s="160"/>
      <c r="H17" s="160"/>
      <c r="I17" s="160"/>
      <c r="J17" s="160"/>
      <c r="K17" s="159"/>
      <c r="L17" s="159"/>
      <c r="M17" s="159"/>
      <c r="N17" s="159"/>
      <c r="O17" s="145"/>
      <c r="S17" s="73"/>
      <c r="T17" s="73"/>
      <c r="AF17" s="73"/>
      <c r="AG17" s="73"/>
      <c r="AI17" s="1367"/>
      <c r="AJ17" s="1367"/>
      <c r="AK17" s="1367"/>
      <c r="AL17" s="1367"/>
      <c r="AM17" s="1367"/>
      <c r="AN17" s="1367"/>
      <c r="AO17" s="73"/>
      <c r="AU17" s="52"/>
    </row>
    <row r="18" spans="1:47">
      <c r="B18" s="164"/>
      <c r="C18" s="164"/>
      <c r="D18" s="164"/>
      <c r="E18" s="164"/>
      <c r="F18" s="164"/>
      <c r="G18" s="164"/>
      <c r="H18" s="164"/>
      <c r="I18" s="164"/>
      <c r="J18" s="164"/>
      <c r="K18" s="164"/>
      <c r="L18" s="164"/>
      <c r="M18" s="164"/>
      <c r="N18" s="164"/>
      <c r="O18" s="164"/>
      <c r="AP18" s="73"/>
      <c r="AS18" s="52"/>
      <c r="AT18" s="52"/>
      <c r="AU18" s="52"/>
    </row>
    <row r="19" spans="1:47">
      <c r="B19" s="164"/>
      <c r="C19" s="164"/>
      <c r="D19" s="164"/>
      <c r="E19" s="164"/>
      <c r="F19" s="164"/>
      <c r="G19" s="164"/>
      <c r="H19" s="164"/>
      <c r="I19" s="164"/>
      <c r="J19" s="164"/>
      <c r="K19" s="164"/>
      <c r="L19" s="164"/>
      <c r="M19" s="164"/>
      <c r="N19" s="164"/>
      <c r="O19" s="164"/>
      <c r="AS19" s="52"/>
      <c r="AT19" s="52"/>
      <c r="AU19" s="52"/>
    </row>
    <row r="20" spans="1:47">
      <c r="B20" s="164"/>
      <c r="C20" s="164"/>
      <c r="D20" s="164"/>
      <c r="E20" s="164"/>
      <c r="F20" s="164"/>
      <c r="G20" s="164"/>
      <c r="H20" s="164"/>
      <c r="I20" s="164"/>
      <c r="J20" s="164"/>
      <c r="K20" s="164"/>
      <c r="L20" s="164"/>
      <c r="M20" s="164"/>
      <c r="N20" s="164"/>
      <c r="O20" s="164"/>
    </row>
    <row r="21" spans="1:47">
      <c r="B21" s="164"/>
      <c r="C21" s="164"/>
      <c r="D21" s="164"/>
      <c r="E21" s="164"/>
      <c r="F21" s="164"/>
      <c r="G21" s="164"/>
      <c r="H21" s="164"/>
      <c r="I21" s="164"/>
      <c r="J21" s="164"/>
      <c r="K21" s="164"/>
      <c r="L21" s="164"/>
      <c r="M21" s="164"/>
      <c r="N21" s="164"/>
      <c r="O21" s="164"/>
    </row>
    <row r="22" spans="1:47">
      <c r="B22" s="158"/>
      <c r="C22" s="157"/>
      <c r="D22" s="157"/>
      <c r="E22" s="157"/>
      <c r="F22" s="157"/>
      <c r="G22" s="157"/>
      <c r="H22" s="157"/>
      <c r="I22" s="52"/>
      <c r="J22" s="52"/>
      <c r="K22" s="52"/>
      <c r="L22" s="52"/>
      <c r="M22" s="52"/>
    </row>
    <row r="23" spans="1:47">
      <c r="B23" s="158"/>
      <c r="C23" s="157"/>
      <c r="D23" s="157"/>
      <c r="E23" s="157"/>
      <c r="F23" s="157"/>
      <c r="G23" s="157"/>
      <c r="H23" s="157"/>
      <c r="I23" s="52"/>
      <c r="J23" s="52"/>
      <c r="K23" s="52"/>
      <c r="L23" s="52"/>
      <c r="M23" s="52"/>
      <c r="AM23" s="73"/>
      <c r="AN23" s="73"/>
      <c r="AO23" s="73"/>
      <c r="AP23" s="73"/>
    </row>
    <row r="24" spans="1:47">
      <c r="A24" s="61"/>
      <c r="B24" s="158"/>
      <c r="C24" s="165"/>
      <c r="D24" s="165"/>
      <c r="E24" s="165"/>
      <c r="F24" s="165"/>
      <c r="G24" s="165"/>
      <c r="H24" s="157"/>
      <c r="I24" s="52"/>
      <c r="J24" s="52"/>
      <c r="K24" s="52"/>
      <c r="L24" s="52"/>
      <c r="M24" s="52"/>
    </row>
    <row r="25" spans="1:47">
      <c r="A25" s="61"/>
      <c r="C25" s="160"/>
      <c r="D25" s="160"/>
      <c r="E25" s="160"/>
      <c r="F25" s="160"/>
      <c r="G25" s="160"/>
    </row>
    <row r="26" spans="1:47">
      <c r="A26" s="61"/>
      <c r="C26" s="160"/>
      <c r="D26" s="160"/>
      <c r="E26" s="160"/>
      <c r="F26" s="160"/>
      <c r="G26" s="160"/>
    </row>
    <row r="27" spans="1:47">
      <c r="A27" s="61"/>
      <c r="C27" s="160"/>
      <c r="D27" s="160"/>
      <c r="E27" s="160"/>
      <c r="F27" s="160"/>
      <c r="G27" s="160"/>
      <c r="AM27" s="73"/>
      <c r="AN27" s="73"/>
      <c r="AO27" s="73"/>
      <c r="AP27" s="73"/>
      <c r="AQ27" s="73"/>
      <c r="AR27" s="73"/>
      <c r="AS27" s="73"/>
    </row>
    <row r="28" spans="1:47">
      <c r="A28" s="61"/>
      <c r="C28" s="160"/>
      <c r="D28" s="160"/>
      <c r="E28" s="160"/>
      <c r="F28" s="160"/>
      <c r="G28" s="160"/>
      <c r="AM28" s="73"/>
      <c r="AN28" s="73"/>
      <c r="AO28" s="73"/>
      <c r="AP28" s="73"/>
      <c r="AQ28" s="73"/>
      <c r="AR28" s="73"/>
      <c r="AS28" s="73"/>
    </row>
    <row r="29" spans="1:47">
      <c r="A29" s="61"/>
      <c r="C29" s="160"/>
      <c r="D29" s="160"/>
      <c r="E29" s="160"/>
      <c r="F29" s="160"/>
      <c r="G29" s="160"/>
      <c r="AM29" s="73"/>
      <c r="AN29" s="73"/>
      <c r="AO29" s="73"/>
      <c r="AP29" s="73"/>
      <c r="AQ29" s="73"/>
      <c r="AR29" s="73"/>
      <c r="AS29" s="73"/>
    </row>
    <row r="30" spans="1:47">
      <c r="A30" s="61"/>
      <c r="C30" s="160"/>
      <c r="D30" s="160"/>
      <c r="E30" s="160"/>
      <c r="F30" s="160"/>
      <c r="G30" s="160"/>
      <c r="AM30" s="73"/>
      <c r="AN30" s="73"/>
      <c r="AO30" s="73"/>
      <c r="AP30" s="73"/>
      <c r="AQ30" s="73"/>
      <c r="AR30" s="73"/>
      <c r="AS30" s="73"/>
    </row>
    <row r="31" spans="1:47">
      <c r="A31" s="61"/>
      <c r="C31" s="160"/>
      <c r="D31" s="160"/>
      <c r="E31" s="160"/>
      <c r="F31" s="160"/>
      <c r="G31" s="160"/>
      <c r="AM31" s="73"/>
      <c r="AN31" s="73"/>
      <c r="AO31" s="73"/>
      <c r="AP31" s="73"/>
      <c r="AQ31" s="73"/>
      <c r="AR31" s="73"/>
      <c r="AS31" s="73"/>
    </row>
    <row r="32" spans="1:47">
      <c r="A32" s="61"/>
      <c r="C32" s="160"/>
      <c r="D32" s="160"/>
      <c r="E32" s="160"/>
      <c r="F32" s="160"/>
      <c r="G32" s="160"/>
      <c r="AM32" s="73"/>
      <c r="AN32" s="73"/>
      <c r="AO32" s="73"/>
      <c r="AP32" s="73"/>
      <c r="AQ32" s="73"/>
      <c r="AR32" s="73"/>
      <c r="AS32" s="73"/>
    </row>
    <row r="33" spans="1:45">
      <c r="A33" s="61"/>
      <c r="C33" s="160"/>
      <c r="D33" s="160"/>
      <c r="E33" s="160"/>
      <c r="F33" s="160"/>
      <c r="G33" s="160"/>
      <c r="AM33" s="73"/>
      <c r="AN33" s="73"/>
      <c r="AO33" s="73"/>
      <c r="AP33" s="73"/>
      <c r="AQ33" s="73"/>
      <c r="AR33" s="73"/>
      <c r="AS33" s="73"/>
    </row>
    <row r="34" spans="1:45">
      <c r="A34" s="61"/>
      <c r="C34" s="160"/>
      <c r="D34" s="160"/>
      <c r="E34" s="160"/>
      <c r="F34" s="160"/>
      <c r="G34" s="160"/>
      <c r="AM34" s="73"/>
      <c r="AN34" s="73"/>
      <c r="AO34" s="73"/>
      <c r="AP34" s="73"/>
      <c r="AQ34" s="73"/>
      <c r="AR34" s="73"/>
      <c r="AS34" s="73"/>
    </row>
    <row r="35" spans="1:45">
      <c r="A35" s="61"/>
      <c r="C35" s="160"/>
      <c r="D35" s="160"/>
      <c r="E35" s="160"/>
      <c r="F35" s="160"/>
      <c r="G35" s="160"/>
      <c r="AM35" s="73"/>
      <c r="AN35" s="73"/>
      <c r="AO35" s="73"/>
      <c r="AP35" s="73"/>
      <c r="AQ35" s="73"/>
      <c r="AR35" s="73"/>
      <c r="AS35" s="73"/>
    </row>
    <row r="36" spans="1:45">
      <c r="A36" s="61"/>
      <c r="C36" s="160"/>
      <c r="D36" s="160"/>
      <c r="E36" s="160"/>
      <c r="F36" s="160"/>
      <c r="G36" s="160"/>
      <c r="AM36" s="73"/>
      <c r="AN36" s="73"/>
      <c r="AO36" s="73"/>
      <c r="AP36" s="73"/>
      <c r="AQ36" s="73"/>
      <c r="AR36" s="73"/>
      <c r="AS36" s="73"/>
    </row>
    <row r="37" spans="1:45">
      <c r="A37" s="61"/>
      <c r="C37" s="160"/>
      <c r="D37" s="160"/>
      <c r="E37" s="160"/>
      <c r="F37" s="160"/>
      <c r="G37" s="160"/>
      <c r="AM37" s="73"/>
      <c r="AN37" s="73"/>
      <c r="AO37" s="73"/>
      <c r="AP37" s="73"/>
      <c r="AQ37" s="73"/>
      <c r="AR37" s="73"/>
      <c r="AS37" s="73"/>
    </row>
    <row r="38" spans="1:45">
      <c r="A38" s="61"/>
      <c r="C38" s="160"/>
      <c r="D38" s="160"/>
      <c r="E38" s="160"/>
      <c r="F38" s="160"/>
      <c r="G38" s="160"/>
      <c r="AM38" s="73"/>
    </row>
    <row r="39" spans="1:45">
      <c r="A39" s="61"/>
      <c r="C39" s="160"/>
      <c r="D39" s="160"/>
      <c r="E39" s="160"/>
      <c r="F39" s="160"/>
      <c r="G39" s="160"/>
      <c r="AM39" s="73"/>
    </row>
    <row r="40" spans="1:45">
      <c r="A40" s="61"/>
      <c r="C40" s="160"/>
      <c r="D40" s="160"/>
      <c r="E40" s="160"/>
      <c r="F40" s="160"/>
      <c r="G40" s="160"/>
    </row>
    <row r="41" spans="1:45">
      <c r="A41" s="61"/>
      <c r="C41" s="160"/>
      <c r="D41" s="160"/>
      <c r="E41" s="160"/>
      <c r="F41" s="160"/>
      <c r="G41" s="160"/>
    </row>
    <row r="42" spans="1:45">
      <c r="A42" s="61"/>
      <c r="C42" s="160"/>
      <c r="D42" s="160"/>
      <c r="E42" s="160"/>
      <c r="F42" s="160"/>
      <c r="G42" s="160"/>
    </row>
    <row r="43" spans="1:45">
      <c r="A43" s="61"/>
      <c r="C43" s="160"/>
      <c r="D43" s="160"/>
      <c r="E43" s="160"/>
      <c r="F43" s="160"/>
      <c r="G43" s="160"/>
    </row>
    <row r="44" spans="1:45">
      <c r="A44" s="61"/>
      <c r="C44" s="160"/>
      <c r="D44" s="160"/>
      <c r="E44" s="160"/>
      <c r="F44" s="160"/>
      <c r="G44" s="160"/>
    </row>
    <row r="45" spans="1:45">
      <c r="A45" s="61"/>
      <c r="C45" s="160"/>
      <c r="D45" s="160"/>
      <c r="E45" s="160"/>
      <c r="F45" s="160"/>
      <c r="G45" s="160"/>
    </row>
    <row r="46" spans="1:45">
      <c r="A46" s="61"/>
      <c r="C46" s="160"/>
      <c r="D46" s="160"/>
      <c r="E46" s="160"/>
      <c r="F46" s="160"/>
      <c r="G46" s="160"/>
    </row>
    <row r="47" spans="1:45">
      <c r="A47" s="61"/>
      <c r="C47" s="160"/>
      <c r="D47" s="160"/>
      <c r="E47" s="160"/>
      <c r="F47" s="160"/>
      <c r="G47" s="160"/>
    </row>
    <row r="48" spans="1:45">
      <c r="A48" s="61"/>
      <c r="C48" s="160"/>
      <c r="D48" s="160"/>
      <c r="E48" s="160"/>
      <c r="F48" s="160"/>
      <c r="G48" s="160"/>
    </row>
    <row r="49" spans="1:7">
      <c r="A49" s="61"/>
      <c r="C49" s="160"/>
      <c r="D49" s="160"/>
      <c r="E49" s="160"/>
      <c r="F49" s="160"/>
      <c r="G49" s="160"/>
    </row>
    <row r="50" spans="1:7">
      <c r="A50" s="61"/>
      <c r="C50" s="160"/>
      <c r="D50" s="160"/>
      <c r="E50" s="160"/>
      <c r="F50" s="160"/>
      <c r="G50" s="160"/>
    </row>
    <row r="51" spans="1:7">
      <c r="A51" s="61"/>
      <c r="C51" s="160"/>
      <c r="D51" s="160"/>
      <c r="E51" s="160"/>
      <c r="F51" s="160"/>
      <c r="G51" s="160"/>
    </row>
    <row r="52" spans="1:7">
      <c r="A52" s="61"/>
      <c r="C52" s="160"/>
      <c r="D52" s="160"/>
      <c r="E52" s="160"/>
      <c r="F52" s="160"/>
      <c r="G52" s="160"/>
    </row>
    <row r="53" spans="1:7">
      <c r="A53" s="61"/>
      <c r="C53" s="160"/>
      <c r="D53" s="160"/>
      <c r="E53" s="160"/>
      <c r="F53" s="160"/>
      <c r="G53" s="160"/>
    </row>
    <row r="54" spans="1:7">
      <c r="A54" s="61"/>
      <c r="C54" s="160"/>
      <c r="D54" s="160"/>
      <c r="E54" s="160"/>
      <c r="F54" s="160"/>
      <c r="G54" s="160"/>
    </row>
    <row r="55" spans="1:7">
      <c r="A55" s="61"/>
      <c r="C55" s="160"/>
      <c r="D55" s="160"/>
      <c r="E55" s="160"/>
      <c r="F55" s="160"/>
      <c r="G55" s="160"/>
    </row>
    <row r="56" spans="1:7">
      <c r="A56" s="61"/>
      <c r="C56" s="160"/>
      <c r="D56" s="160"/>
      <c r="E56" s="160"/>
      <c r="F56" s="160"/>
      <c r="G56" s="160"/>
    </row>
    <row r="57" spans="1:7">
      <c r="A57" s="61"/>
      <c r="C57" s="160"/>
      <c r="D57" s="160"/>
      <c r="E57" s="160"/>
      <c r="F57" s="160"/>
      <c r="G57" s="160"/>
    </row>
    <row r="58" spans="1:7">
      <c r="A58" s="61"/>
      <c r="C58" s="160"/>
      <c r="D58" s="160"/>
      <c r="E58" s="160"/>
      <c r="F58" s="160"/>
      <c r="G58" s="160"/>
    </row>
    <row r="59" spans="1:7">
      <c r="A59" s="61"/>
      <c r="C59" s="160"/>
      <c r="D59" s="160"/>
      <c r="E59" s="160"/>
      <c r="F59" s="160"/>
      <c r="G59" s="160"/>
    </row>
    <row r="60" spans="1:7">
      <c r="A60" s="61"/>
      <c r="C60" s="160"/>
      <c r="D60" s="160"/>
      <c r="E60" s="160"/>
      <c r="F60" s="160"/>
      <c r="G60" s="160"/>
    </row>
    <row r="61" spans="1:7">
      <c r="A61" s="61"/>
      <c r="C61" s="160"/>
      <c r="D61" s="160"/>
      <c r="E61" s="160"/>
      <c r="F61" s="160"/>
      <c r="G61" s="160"/>
    </row>
    <row r="62" spans="1:7">
      <c r="A62" s="61"/>
      <c r="C62" s="160"/>
      <c r="D62" s="160"/>
      <c r="E62" s="160"/>
      <c r="F62" s="160"/>
      <c r="G62" s="160"/>
    </row>
    <row r="63" spans="1:7">
      <c r="A63" s="61"/>
      <c r="C63" s="160"/>
      <c r="D63" s="160"/>
      <c r="E63" s="160"/>
      <c r="F63" s="160"/>
      <c r="G63" s="160"/>
    </row>
    <row r="64" spans="1:7">
      <c r="A64" s="61"/>
      <c r="C64" s="160"/>
      <c r="D64" s="160"/>
      <c r="E64" s="160"/>
      <c r="F64" s="160"/>
      <c r="G64" s="160"/>
    </row>
    <row r="65" spans="1:7">
      <c r="A65" s="61"/>
      <c r="C65" s="160"/>
      <c r="D65" s="160"/>
      <c r="E65" s="160"/>
      <c r="F65" s="160"/>
      <c r="G65" s="160"/>
    </row>
    <row r="66" spans="1:7">
      <c r="A66" s="61"/>
      <c r="C66" s="160"/>
      <c r="D66" s="160"/>
      <c r="E66" s="160"/>
      <c r="F66" s="160"/>
      <c r="G66" s="160"/>
    </row>
    <row r="67" spans="1:7">
      <c r="A67" s="61"/>
      <c r="C67" s="160"/>
      <c r="D67" s="160"/>
      <c r="E67" s="160"/>
      <c r="F67" s="160"/>
      <c r="G67" s="160"/>
    </row>
    <row r="68" spans="1:7">
      <c r="A68" s="61"/>
      <c r="C68" s="160"/>
      <c r="D68" s="160"/>
      <c r="E68" s="160"/>
      <c r="F68" s="160"/>
      <c r="G68" s="160"/>
    </row>
    <row r="69" spans="1:7">
      <c r="A69" s="61"/>
      <c r="C69" s="160"/>
      <c r="D69" s="160"/>
      <c r="E69" s="160"/>
      <c r="F69" s="160"/>
      <c r="G69" s="160"/>
    </row>
    <row r="70" spans="1:7">
      <c r="C70" s="160"/>
      <c r="D70" s="160"/>
      <c r="E70" s="160"/>
      <c r="F70" s="160"/>
      <c r="G70" s="160"/>
    </row>
    <row r="71" spans="1:7">
      <c r="C71" s="160"/>
      <c r="D71" s="160"/>
      <c r="E71" s="160"/>
      <c r="F71" s="160"/>
      <c r="G71" s="160"/>
    </row>
    <row r="72" spans="1:7">
      <c r="C72" s="160"/>
      <c r="D72" s="160"/>
      <c r="E72" s="160"/>
      <c r="F72" s="160"/>
      <c r="G72" s="160"/>
    </row>
    <row r="73" spans="1:7">
      <c r="C73" s="160"/>
      <c r="D73" s="160"/>
      <c r="E73" s="160"/>
      <c r="F73" s="160"/>
      <c r="G73" s="160"/>
    </row>
    <row r="74" spans="1:7">
      <c r="C74" s="160"/>
      <c r="D74" s="160"/>
      <c r="E74" s="160"/>
      <c r="F74" s="160"/>
      <c r="G74" s="160"/>
    </row>
    <row r="75" spans="1:7">
      <c r="C75" s="160"/>
      <c r="D75" s="160"/>
      <c r="E75" s="160"/>
      <c r="F75" s="160"/>
      <c r="G75" s="160"/>
    </row>
    <row r="76" spans="1:7">
      <c r="C76" s="160"/>
      <c r="D76" s="160"/>
      <c r="E76" s="160"/>
      <c r="F76" s="160"/>
      <c r="G76" s="160"/>
    </row>
    <row r="77" spans="1:7">
      <c r="C77" s="160"/>
      <c r="D77" s="160"/>
      <c r="E77" s="160"/>
      <c r="F77" s="160"/>
      <c r="G77" s="160"/>
    </row>
    <row r="78" spans="1:7">
      <c r="C78" s="160"/>
      <c r="D78" s="160"/>
      <c r="E78" s="160"/>
      <c r="F78" s="160"/>
      <c r="G78" s="160"/>
    </row>
    <row r="79" spans="1:7">
      <c r="C79" s="160"/>
      <c r="D79" s="160"/>
      <c r="E79" s="160"/>
      <c r="F79" s="160"/>
      <c r="G79" s="160"/>
    </row>
    <row r="80" spans="1:7">
      <c r="C80" s="160"/>
      <c r="D80" s="160"/>
      <c r="E80" s="160"/>
      <c r="F80" s="160"/>
      <c r="G80" s="160"/>
    </row>
    <row r="81" spans="3:7">
      <c r="C81" s="160"/>
      <c r="D81" s="160"/>
      <c r="E81" s="160"/>
      <c r="F81" s="160"/>
      <c r="G81" s="160"/>
    </row>
    <row r="82" spans="3:7">
      <c r="C82" s="160"/>
      <c r="D82" s="160"/>
      <c r="E82" s="160"/>
      <c r="F82" s="160"/>
      <c r="G82" s="160"/>
    </row>
    <row r="83" spans="3:7">
      <c r="C83" s="160"/>
      <c r="D83" s="160"/>
      <c r="E83" s="160"/>
      <c r="F83" s="160"/>
      <c r="G83" s="160"/>
    </row>
    <row r="84" spans="3:7">
      <c r="C84" s="160"/>
      <c r="D84" s="160"/>
      <c r="E84" s="160"/>
      <c r="F84" s="160"/>
      <c r="G84" s="160"/>
    </row>
    <row r="85" spans="3:7">
      <c r="C85" s="160"/>
      <c r="D85" s="160"/>
      <c r="E85" s="160"/>
      <c r="F85" s="160"/>
      <c r="G85" s="160"/>
    </row>
    <row r="86" spans="3:7">
      <c r="C86" s="160"/>
      <c r="D86" s="160"/>
      <c r="E86" s="160"/>
      <c r="F86" s="160"/>
      <c r="G86" s="160"/>
    </row>
    <row r="87" spans="3:7">
      <c r="C87" s="160"/>
      <c r="D87" s="160"/>
      <c r="E87" s="160"/>
      <c r="F87" s="160"/>
      <c r="G87" s="160"/>
    </row>
    <row r="88" spans="3:7">
      <c r="C88" s="160"/>
      <c r="D88" s="160"/>
      <c r="E88" s="160"/>
      <c r="F88" s="160"/>
      <c r="G88" s="160"/>
    </row>
    <row r="89" spans="3:7">
      <c r="C89" s="160"/>
      <c r="D89" s="160"/>
      <c r="E89" s="160"/>
      <c r="F89" s="160"/>
      <c r="G89" s="160"/>
    </row>
    <row r="90" spans="3:7">
      <c r="C90" s="160"/>
      <c r="D90" s="160"/>
      <c r="E90" s="160"/>
      <c r="F90" s="160"/>
      <c r="G90" s="160"/>
    </row>
    <row r="91" spans="3:7">
      <c r="C91" s="160"/>
      <c r="D91" s="160"/>
      <c r="E91" s="160"/>
      <c r="F91" s="160"/>
      <c r="G91" s="160"/>
    </row>
    <row r="92" spans="3:7">
      <c r="C92" s="160"/>
      <c r="D92" s="160"/>
      <c r="E92" s="160"/>
      <c r="F92" s="160"/>
      <c r="G92" s="160"/>
    </row>
    <row r="93" spans="3:7">
      <c r="C93" s="160"/>
      <c r="D93" s="160"/>
      <c r="E93" s="160"/>
      <c r="F93" s="160"/>
      <c r="G93" s="160"/>
    </row>
    <row r="94" spans="3:7">
      <c r="C94" s="160"/>
      <c r="D94" s="160"/>
      <c r="E94" s="160"/>
      <c r="F94" s="160"/>
      <c r="G94" s="160"/>
    </row>
    <row r="95" spans="3:7">
      <c r="C95" s="160"/>
      <c r="D95" s="160"/>
      <c r="E95" s="160"/>
      <c r="F95" s="160"/>
      <c r="G95" s="160"/>
    </row>
    <row r="96" spans="3:7">
      <c r="C96" s="160"/>
      <c r="D96" s="160"/>
      <c r="E96" s="160"/>
      <c r="F96" s="160"/>
      <c r="G96" s="160"/>
    </row>
    <row r="97" spans="3:7">
      <c r="C97" s="160"/>
      <c r="D97" s="160"/>
      <c r="E97" s="160"/>
      <c r="F97" s="160"/>
      <c r="G97" s="160"/>
    </row>
    <row r="98" spans="3:7">
      <c r="C98" s="160"/>
      <c r="D98" s="160"/>
      <c r="E98" s="160"/>
      <c r="F98" s="160"/>
      <c r="G98" s="160"/>
    </row>
    <row r="99" spans="3:7">
      <c r="C99" s="160"/>
      <c r="D99" s="160"/>
      <c r="E99" s="160"/>
      <c r="F99" s="160"/>
      <c r="G99" s="160"/>
    </row>
    <row r="100" spans="3:7">
      <c r="C100" s="160"/>
      <c r="D100" s="160"/>
      <c r="E100" s="160"/>
      <c r="F100" s="160"/>
      <c r="G100" s="160"/>
    </row>
    <row r="101" spans="3:7">
      <c r="C101" s="160"/>
      <c r="D101" s="160"/>
      <c r="E101" s="160"/>
      <c r="F101" s="160"/>
      <c r="G101" s="160"/>
    </row>
    <row r="102" spans="3:7">
      <c r="C102" s="160"/>
      <c r="D102" s="160"/>
      <c r="E102" s="160"/>
      <c r="F102" s="160"/>
      <c r="G102" s="160"/>
    </row>
    <row r="103" spans="3:7">
      <c r="C103" s="160"/>
      <c r="D103" s="160"/>
      <c r="E103" s="160"/>
      <c r="F103" s="160"/>
      <c r="G103" s="160"/>
    </row>
    <row r="104" spans="3:7">
      <c r="C104" s="160"/>
      <c r="D104" s="160"/>
      <c r="E104" s="160"/>
      <c r="F104" s="160"/>
      <c r="G104" s="160"/>
    </row>
    <row r="105" spans="3:7">
      <c r="C105" s="160"/>
      <c r="D105" s="160"/>
      <c r="E105" s="160"/>
      <c r="F105" s="160"/>
      <c r="G105" s="160"/>
    </row>
    <row r="106" spans="3:7">
      <c r="C106" s="160"/>
      <c r="D106" s="160"/>
      <c r="E106" s="160"/>
      <c r="F106" s="160"/>
      <c r="G106" s="160"/>
    </row>
    <row r="107" spans="3:7">
      <c r="C107" s="160"/>
      <c r="D107" s="160"/>
      <c r="E107" s="160"/>
      <c r="F107" s="160"/>
      <c r="G107" s="160"/>
    </row>
    <row r="108" spans="3:7">
      <c r="C108" s="160"/>
      <c r="D108" s="160"/>
      <c r="E108" s="160"/>
      <c r="F108" s="160"/>
      <c r="G108" s="160"/>
    </row>
    <row r="109" spans="3:7">
      <c r="C109" s="160"/>
      <c r="D109" s="160"/>
      <c r="E109" s="160"/>
      <c r="F109" s="160"/>
      <c r="G109" s="160"/>
    </row>
    <row r="110" spans="3:7">
      <c r="C110" s="160"/>
      <c r="D110" s="160"/>
      <c r="E110" s="160"/>
      <c r="F110" s="160"/>
      <c r="G110" s="160"/>
    </row>
    <row r="111" spans="3:7">
      <c r="C111" s="160"/>
      <c r="D111" s="160"/>
      <c r="E111" s="160"/>
      <c r="F111" s="160"/>
      <c r="G111" s="160"/>
    </row>
    <row r="112" spans="3:7">
      <c r="C112" s="160"/>
      <c r="D112" s="160"/>
      <c r="E112" s="160"/>
      <c r="F112" s="160"/>
      <c r="G112" s="160"/>
    </row>
    <row r="113" spans="3:7">
      <c r="C113" s="160"/>
      <c r="D113" s="160"/>
      <c r="E113" s="160"/>
      <c r="F113" s="160"/>
      <c r="G113" s="160"/>
    </row>
    <row r="114" spans="3:7">
      <c r="C114" s="160"/>
      <c r="D114" s="160"/>
      <c r="E114" s="160"/>
      <c r="F114" s="160"/>
      <c r="G114" s="160"/>
    </row>
    <row r="115" spans="3:7">
      <c r="C115" s="160"/>
      <c r="D115" s="160"/>
      <c r="E115" s="160"/>
      <c r="F115" s="160"/>
      <c r="G115" s="160"/>
    </row>
    <row r="116" spans="3:7">
      <c r="C116" s="160"/>
      <c r="D116" s="160"/>
      <c r="E116" s="160"/>
      <c r="F116" s="160"/>
      <c r="G116" s="160"/>
    </row>
    <row r="117" spans="3:7">
      <c r="C117" s="160"/>
      <c r="D117" s="160"/>
      <c r="E117" s="160"/>
      <c r="F117" s="160"/>
      <c r="G117" s="160"/>
    </row>
    <row r="118" spans="3:7">
      <c r="C118" s="160"/>
      <c r="D118" s="160"/>
      <c r="E118" s="160"/>
      <c r="F118" s="160"/>
      <c r="G118" s="160"/>
    </row>
    <row r="119" spans="3:7">
      <c r="C119" s="160"/>
      <c r="D119" s="160"/>
      <c r="E119" s="160"/>
      <c r="F119" s="160"/>
      <c r="G119" s="160"/>
    </row>
    <row r="120" spans="3:7">
      <c r="C120" s="160"/>
      <c r="D120" s="160"/>
      <c r="E120" s="160"/>
      <c r="F120" s="160"/>
      <c r="G120" s="160"/>
    </row>
    <row r="121" spans="3:7">
      <c r="C121" s="160"/>
      <c r="D121" s="160"/>
      <c r="E121" s="160"/>
      <c r="F121" s="160"/>
      <c r="G121" s="160"/>
    </row>
    <row r="122" spans="3:7">
      <c r="C122" s="160"/>
      <c r="D122" s="160"/>
      <c r="E122" s="160"/>
      <c r="F122" s="160"/>
      <c r="G122" s="160"/>
    </row>
    <row r="123" spans="3:7">
      <c r="C123" s="160"/>
      <c r="D123" s="160"/>
      <c r="E123" s="160"/>
      <c r="F123" s="160"/>
      <c r="G123" s="160"/>
    </row>
    <row r="124" spans="3:7">
      <c r="C124" s="160"/>
      <c r="D124" s="160"/>
      <c r="E124" s="160"/>
      <c r="F124" s="160"/>
      <c r="G124" s="160"/>
    </row>
    <row r="125" spans="3:7">
      <c r="C125" s="160"/>
      <c r="D125" s="160"/>
      <c r="E125" s="160"/>
      <c r="F125" s="160"/>
      <c r="G125" s="160"/>
    </row>
    <row r="126" spans="3:7">
      <c r="C126" s="160"/>
      <c r="D126" s="160"/>
      <c r="E126" s="160"/>
      <c r="F126" s="160"/>
      <c r="G126" s="160"/>
    </row>
    <row r="127" spans="3:7">
      <c r="C127" s="160"/>
      <c r="D127" s="160"/>
      <c r="E127" s="160"/>
      <c r="F127" s="160"/>
      <c r="G127" s="160"/>
    </row>
    <row r="128" spans="3:7">
      <c r="C128" s="160"/>
      <c r="D128" s="160"/>
      <c r="E128" s="160"/>
      <c r="F128" s="160"/>
      <c r="G128" s="160"/>
    </row>
    <row r="129" spans="3:7">
      <c r="C129" s="160"/>
      <c r="D129" s="160"/>
      <c r="E129" s="160"/>
      <c r="F129" s="160"/>
      <c r="G129" s="160"/>
    </row>
    <row r="130" spans="3:7">
      <c r="C130" s="160"/>
      <c r="D130" s="160"/>
      <c r="E130" s="160"/>
      <c r="F130" s="160"/>
      <c r="G130" s="160"/>
    </row>
    <row r="131" spans="3:7">
      <c r="C131" s="160"/>
      <c r="D131" s="160"/>
      <c r="E131" s="160"/>
      <c r="F131" s="160"/>
      <c r="G131" s="160"/>
    </row>
    <row r="132" spans="3:7">
      <c r="C132" s="160"/>
      <c r="D132" s="160"/>
      <c r="E132" s="160"/>
      <c r="F132" s="160"/>
      <c r="G132" s="160"/>
    </row>
    <row r="133" spans="3:7">
      <c r="C133" s="160"/>
      <c r="D133" s="160"/>
      <c r="E133" s="160"/>
      <c r="F133" s="160"/>
      <c r="G133" s="160"/>
    </row>
    <row r="134" spans="3:7">
      <c r="C134" s="160"/>
      <c r="D134" s="160"/>
      <c r="E134" s="160"/>
      <c r="F134" s="160"/>
      <c r="G134" s="160"/>
    </row>
    <row r="135" spans="3:7">
      <c r="C135" s="160"/>
      <c r="D135" s="160"/>
      <c r="E135" s="160"/>
      <c r="F135" s="160"/>
      <c r="G135" s="160"/>
    </row>
    <row r="136" spans="3:7">
      <c r="C136" s="160"/>
      <c r="D136" s="160"/>
      <c r="E136" s="160"/>
      <c r="F136" s="160"/>
      <c r="G136" s="160"/>
    </row>
    <row r="137" spans="3:7">
      <c r="C137" s="160"/>
      <c r="D137" s="160"/>
      <c r="E137" s="160"/>
      <c r="F137" s="160"/>
      <c r="G137" s="160"/>
    </row>
    <row r="138" spans="3:7">
      <c r="C138" s="160"/>
      <c r="D138" s="160"/>
      <c r="E138" s="160"/>
      <c r="F138" s="160"/>
      <c r="G138" s="160"/>
    </row>
    <row r="139" spans="3:7">
      <c r="C139" s="160"/>
      <c r="D139" s="160"/>
      <c r="E139" s="160"/>
      <c r="F139" s="160"/>
      <c r="G139" s="160"/>
    </row>
    <row r="140" spans="3:7">
      <c r="C140" s="160"/>
      <c r="D140" s="160"/>
      <c r="E140" s="160"/>
      <c r="F140" s="160"/>
      <c r="G140" s="160"/>
    </row>
    <row r="141" spans="3:7">
      <c r="C141" s="160"/>
      <c r="D141" s="160"/>
      <c r="E141" s="160"/>
      <c r="F141" s="160"/>
      <c r="G141" s="160"/>
    </row>
    <row r="142" spans="3:7">
      <c r="C142" s="160"/>
      <c r="D142" s="160"/>
      <c r="E142" s="160"/>
      <c r="F142" s="160"/>
      <c r="G142" s="160"/>
    </row>
    <row r="143" spans="3:7">
      <c r="C143" s="160"/>
      <c r="D143" s="160"/>
      <c r="E143" s="160"/>
      <c r="F143" s="160"/>
      <c r="G143" s="160"/>
    </row>
    <row r="144" spans="3:7">
      <c r="C144" s="160"/>
      <c r="D144" s="160"/>
      <c r="E144" s="160"/>
      <c r="F144" s="160"/>
      <c r="G144" s="160"/>
    </row>
    <row r="145" spans="3:7">
      <c r="C145" s="160"/>
      <c r="D145" s="160"/>
      <c r="E145" s="160"/>
      <c r="F145" s="160"/>
      <c r="G145" s="160"/>
    </row>
    <row r="146" spans="3:7">
      <c r="C146" s="160"/>
      <c r="D146" s="160"/>
      <c r="E146" s="160"/>
      <c r="F146" s="160"/>
      <c r="G146" s="160"/>
    </row>
    <row r="147" spans="3:7">
      <c r="C147" s="160"/>
      <c r="D147" s="160"/>
      <c r="E147" s="160"/>
      <c r="F147" s="160"/>
      <c r="G147" s="160"/>
    </row>
    <row r="148" spans="3:7">
      <c r="C148" s="160"/>
      <c r="D148" s="160"/>
      <c r="E148" s="160"/>
      <c r="F148" s="160"/>
      <c r="G148" s="160"/>
    </row>
    <row r="149" spans="3:7">
      <c r="C149" s="160"/>
      <c r="D149" s="160"/>
      <c r="E149" s="160"/>
      <c r="F149" s="160"/>
      <c r="G149" s="160"/>
    </row>
    <row r="150" spans="3:7">
      <c r="C150" s="160"/>
      <c r="D150" s="160"/>
      <c r="E150" s="160"/>
      <c r="F150" s="160"/>
      <c r="G150" s="160"/>
    </row>
    <row r="151" spans="3:7">
      <c r="C151" s="160"/>
      <c r="D151" s="160"/>
      <c r="E151" s="160"/>
      <c r="F151" s="160"/>
      <c r="G151" s="160"/>
    </row>
    <row r="152" spans="3:7">
      <c r="C152" s="160"/>
      <c r="D152" s="160"/>
      <c r="E152" s="160"/>
      <c r="F152" s="160"/>
      <c r="G152" s="160"/>
    </row>
    <row r="153" spans="3:7">
      <c r="C153" s="160"/>
      <c r="D153" s="160"/>
      <c r="E153" s="160"/>
      <c r="F153" s="160"/>
      <c r="G153" s="160"/>
    </row>
    <row r="154" spans="3:7">
      <c r="C154" s="160"/>
      <c r="D154" s="160"/>
      <c r="E154" s="160"/>
      <c r="F154" s="160"/>
      <c r="G154" s="160"/>
    </row>
    <row r="155" spans="3:7">
      <c r="C155" s="160"/>
      <c r="D155" s="160"/>
      <c r="E155" s="160"/>
      <c r="F155" s="160"/>
      <c r="G155" s="160"/>
    </row>
    <row r="156" spans="3:7">
      <c r="C156" s="160"/>
      <c r="D156" s="160"/>
      <c r="E156" s="160"/>
      <c r="F156" s="160"/>
      <c r="G156" s="160"/>
    </row>
    <row r="157" spans="3:7">
      <c r="C157" s="160"/>
      <c r="D157" s="160"/>
      <c r="E157" s="160"/>
      <c r="F157" s="160"/>
      <c r="G157" s="160"/>
    </row>
    <row r="158" spans="3:7">
      <c r="C158" s="160"/>
      <c r="D158" s="160"/>
      <c r="E158" s="160"/>
      <c r="F158" s="160"/>
      <c r="G158" s="160"/>
    </row>
    <row r="159" spans="3:7">
      <c r="C159" s="160"/>
      <c r="D159" s="160"/>
      <c r="E159" s="160"/>
      <c r="F159" s="160"/>
      <c r="G159" s="160"/>
    </row>
    <row r="160" spans="3:7">
      <c r="C160" s="160"/>
      <c r="D160" s="160"/>
      <c r="E160" s="160"/>
      <c r="F160" s="160"/>
      <c r="G160" s="160"/>
    </row>
    <row r="161" spans="3:7">
      <c r="C161" s="160"/>
      <c r="D161" s="160"/>
      <c r="E161" s="160"/>
      <c r="F161" s="160"/>
      <c r="G161" s="160"/>
    </row>
    <row r="162" spans="3:7">
      <c r="C162" s="160"/>
      <c r="D162" s="160"/>
      <c r="E162" s="160"/>
      <c r="F162" s="160"/>
      <c r="G162" s="160"/>
    </row>
    <row r="163" spans="3:7">
      <c r="C163" s="160"/>
      <c r="D163" s="160"/>
      <c r="E163" s="160"/>
      <c r="F163" s="160"/>
      <c r="G163" s="160"/>
    </row>
    <row r="164" spans="3:7">
      <c r="C164" s="160"/>
      <c r="D164" s="160"/>
      <c r="E164" s="160"/>
      <c r="F164" s="160"/>
      <c r="G164" s="160"/>
    </row>
    <row r="165" spans="3:7">
      <c r="C165" s="160"/>
      <c r="D165" s="160"/>
      <c r="E165" s="160"/>
      <c r="F165" s="160"/>
      <c r="G165" s="160"/>
    </row>
    <row r="166" spans="3:7">
      <c r="C166" s="160"/>
      <c r="D166" s="160"/>
      <c r="E166" s="160"/>
      <c r="F166" s="160"/>
      <c r="G166" s="160"/>
    </row>
    <row r="167" spans="3:7">
      <c r="C167" s="160"/>
      <c r="D167" s="160"/>
      <c r="E167" s="160"/>
      <c r="F167" s="160"/>
      <c r="G167" s="160"/>
    </row>
    <row r="168" spans="3:7">
      <c r="C168" s="160"/>
      <c r="D168" s="160"/>
      <c r="E168" s="160"/>
      <c r="F168" s="160"/>
      <c r="G168" s="160"/>
    </row>
    <row r="169" spans="3:7">
      <c r="C169" s="160"/>
      <c r="D169" s="160"/>
      <c r="E169" s="160"/>
      <c r="F169" s="160"/>
      <c r="G169" s="160"/>
    </row>
    <row r="170" spans="3:7">
      <c r="C170" s="160"/>
      <c r="D170" s="160"/>
      <c r="E170" s="160"/>
      <c r="F170" s="160"/>
      <c r="G170" s="160"/>
    </row>
    <row r="171" spans="3:7">
      <c r="C171" s="160"/>
      <c r="D171" s="160"/>
      <c r="E171" s="160"/>
      <c r="F171" s="160"/>
      <c r="G171" s="160"/>
    </row>
    <row r="172" spans="3:7">
      <c r="C172" s="160"/>
      <c r="D172" s="160"/>
      <c r="E172" s="160"/>
      <c r="F172" s="160"/>
      <c r="G172" s="160"/>
    </row>
    <row r="173" spans="3:7">
      <c r="C173" s="160"/>
      <c r="D173" s="160"/>
      <c r="E173" s="160"/>
      <c r="F173" s="160"/>
      <c r="G173" s="160"/>
    </row>
    <row r="174" spans="3:7">
      <c r="C174" s="160"/>
      <c r="D174" s="160"/>
      <c r="E174" s="160"/>
      <c r="F174" s="160"/>
      <c r="G174" s="160"/>
    </row>
    <row r="175" spans="3:7">
      <c r="C175" s="160"/>
      <c r="D175" s="160"/>
      <c r="E175" s="160"/>
      <c r="F175" s="160"/>
      <c r="G175" s="160"/>
    </row>
    <row r="176" spans="3:7">
      <c r="C176" s="160"/>
      <c r="D176" s="160"/>
      <c r="E176" s="160"/>
      <c r="F176" s="160"/>
      <c r="G176" s="160"/>
    </row>
    <row r="177" spans="3:7">
      <c r="C177" s="160"/>
      <c r="D177" s="160"/>
      <c r="E177" s="160"/>
      <c r="F177" s="160"/>
      <c r="G177" s="160"/>
    </row>
    <row r="178" spans="3:7">
      <c r="C178" s="160"/>
      <c r="D178" s="160"/>
      <c r="E178" s="160"/>
      <c r="F178" s="160"/>
      <c r="G178" s="160"/>
    </row>
    <row r="179" spans="3:7">
      <c r="C179" s="160"/>
      <c r="D179" s="160"/>
      <c r="E179" s="160"/>
      <c r="F179" s="160"/>
      <c r="G179" s="160"/>
    </row>
    <row r="180" spans="3:7">
      <c r="C180" s="160"/>
      <c r="D180" s="160"/>
      <c r="E180" s="160"/>
      <c r="F180" s="160"/>
      <c r="G180" s="160"/>
    </row>
    <row r="181" spans="3:7">
      <c r="C181" s="160"/>
      <c r="D181" s="160"/>
      <c r="E181" s="160"/>
      <c r="F181" s="160"/>
      <c r="G181" s="160"/>
    </row>
    <row r="182" spans="3:7">
      <c r="C182" s="160"/>
      <c r="D182" s="160"/>
      <c r="E182" s="160"/>
      <c r="F182" s="160"/>
      <c r="G182" s="160"/>
    </row>
    <row r="183" spans="3:7">
      <c r="C183" s="160"/>
      <c r="D183" s="160"/>
      <c r="E183" s="160"/>
      <c r="F183" s="160"/>
      <c r="G183" s="160"/>
    </row>
    <row r="184" spans="3:7">
      <c r="C184" s="160"/>
      <c r="D184" s="160"/>
      <c r="E184" s="160"/>
      <c r="F184" s="160"/>
      <c r="G184" s="160"/>
    </row>
    <row r="185" spans="3:7">
      <c r="C185" s="160"/>
      <c r="D185" s="160"/>
      <c r="E185" s="160"/>
      <c r="F185" s="160"/>
      <c r="G185" s="160"/>
    </row>
    <row r="186" spans="3:7">
      <c r="C186" s="160"/>
      <c r="D186" s="160"/>
      <c r="E186" s="160"/>
      <c r="F186" s="160"/>
      <c r="G186" s="160"/>
    </row>
    <row r="187" spans="3:7">
      <c r="C187" s="160"/>
      <c r="D187" s="160"/>
      <c r="E187" s="160"/>
      <c r="F187" s="160"/>
      <c r="G187" s="160"/>
    </row>
    <row r="188" spans="3:7">
      <c r="C188" s="160"/>
      <c r="D188" s="160"/>
      <c r="E188" s="160"/>
      <c r="F188" s="160"/>
      <c r="G188" s="160"/>
    </row>
    <row r="189" spans="3:7">
      <c r="C189" s="160"/>
      <c r="D189" s="160"/>
      <c r="E189" s="160"/>
      <c r="F189" s="160"/>
      <c r="G189" s="160"/>
    </row>
    <row r="190" spans="3:7">
      <c r="C190" s="160"/>
      <c r="D190" s="160"/>
      <c r="E190" s="160"/>
      <c r="F190" s="160"/>
      <c r="G190" s="160"/>
    </row>
    <row r="191" spans="3:7">
      <c r="C191" s="160"/>
      <c r="D191" s="160"/>
      <c r="E191" s="160"/>
      <c r="F191" s="160"/>
      <c r="G191" s="160"/>
    </row>
    <row r="192" spans="3:7">
      <c r="C192" s="160"/>
      <c r="D192" s="160"/>
      <c r="E192" s="160"/>
      <c r="F192" s="160"/>
      <c r="G192" s="160"/>
    </row>
    <row r="193" spans="3:7">
      <c r="C193" s="160"/>
      <c r="D193" s="160"/>
      <c r="E193" s="160"/>
      <c r="F193" s="160"/>
      <c r="G193" s="160"/>
    </row>
    <row r="194" spans="3:7">
      <c r="C194" s="160"/>
      <c r="D194" s="160"/>
      <c r="E194" s="160"/>
      <c r="F194" s="160"/>
      <c r="G194" s="160"/>
    </row>
    <row r="195" spans="3:7">
      <c r="C195" s="160"/>
      <c r="D195" s="160"/>
      <c r="E195" s="160"/>
      <c r="F195" s="160"/>
      <c r="G195" s="160"/>
    </row>
    <row r="196" spans="3:7">
      <c r="C196" s="160"/>
      <c r="D196" s="160"/>
      <c r="E196" s="160"/>
      <c r="F196" s="160"/>
      <c r="G196" s="160"/>
    </row>
    <row r="197" spans="3:7">
      <c r="C197" s="160"/>
      <c r="D197" s="160"/>
      <c r="E197" s="160"/>
      <c r="F197" s="160"/>
      <c r="G197" s="160"/>
    </row>
    <row r="198" spans="3:7">
      <c r="C198" s="160"/>
      <c r="D198" s="160"/>
      <c r="E198" s="160"/>
      <c r="F198" s="160"/>
      <c r="G198" s="160"/>
    </row>
    <row r="199" spans="3:7">
      <c r="C199" s="160"/>
      <c r="D199" s="160"/>
      <c r="E199" s="160"/>
      <c r="F199" s="160"/>
      <c r="G199" s="160"/>
    </row>
    <row r="200" spans="3:7">
      <c r="C200" s="160"/>
      <c r="D200" s="160"/>
      <c r="E200" s="160"/>
      <c r="F200" s="160"/>
      <c r="G200" s="160"/>
    </row>
    <row r="201" spans="3:7">
      <c r="C201" s="160"/>
      <c r="D201" s="160"/>
      <c r="E201" s="160"/>
      <c r="F201" s="160"/>
      <c r="G201" s="160"/>
    </row>
    <row r="202" spans="3:7">
      <c r="C202" s="160"/>
      <c r="D202" s="160"/>
      <c r="E202" s="160"/>
      <c r="F202" s="160"/>
      <c r="G202" s="160"/>
    </row>
    <row r="203" spans="3:7">
      <c r="C203" s="160"/>
      <c r="D203" s="160"/>
      <c r="E203" s="160"/>
      <c r="F203" s="160"/>
      <c r="G203" s="160"/>
    </row>
    <row r="204" spans="3:7">
      <c r="C204" s="160"/>
      <c r="D204" s="160"/>
      <c r="E204" s="160"/>
      <c r="F204" s="160"/>
      <c r="G204" s="160"/>
    </row>
    <row r="205" spans="3:7">
      <c r="C205" s="160"/>
      <c r="D205" s="160"/>
      <c r="E205" s="160"/>
      <c r="F205" s="160"/>
      <c r="G205" s="160"/>
    </row>
    <row r="206" spans="3:7">
      <c r="C206" s="160"/>
      <c r="D206" s="160"/>
      <c r="E206" s="160"/>
      <c r="F206" s="160"/>
      <c r="G206" s="160"/>
    </row>
    <row r="207" spans="3:7">
      <c r="C207" s="160"/>
      <c r="D207" s="160"/>
      <c r="E207" s="160"/>
      <c r="F207" s="160"/>
      <c r="G207" s="160"/>
    </row>
    <row r="208" spans="3:7">
      <c r="C208" s="160"/>
      <c r="D208" s="160"/>
      <c r="E208" s="160"/>
      <c r="F208" s="160"/>
      <c r="G208" s="160"/>
    </row>
    <row r="209" spans="3:7">
      <c r="C209" s="160"/>
      <c r="D209" s="160"/>
      <c r="E209" s="160"/>
      <c r="F209" s="160"/>
      <c r="G209" s="160"/>
    </row>
    <row r="210" spans="3:7">
      <c r="C210" s="160"/>
      <c r="D210" s="160"/>
      <c r="E210" s="160"/>
      <c r="F210" s="160"/>
      <c r="G210" s="160"/>
    </row>
    <row r="211" spans="3:7">
      <c r="C211" s="160"/>
      <c r="D211" s="160"/>
      <c r="E211" s="160"/>
      <c r="F211" s="160"/>
      <c r="G211" s="160"/>
    </row>
    <row r="212" spans="3:7">
      <c r="C212" s="160"/>
      <c r="D212" s="160"/>
      <c r="E212" s="160"/>
      <c r="F212" s="160"/>
      <c r="G212" s="160"/>
    </row>
    <row r="213" spans="3:7">
      <c r="C213" s="160"/>
      <c r="D213" s="160"/>
      <c r="E213" s="160"/>
      <c r="F213" s="160"/>
      <c r="G213" s="160"/>
    </row>
    <row r="214" spans="3:7">
      <c r="C214" s="160"/>
      <c r="D214" s="160"/>
      <c r="E214" s="160"/>
      <c r="F214" s="160"/>
      <c r="G214" s="160"/>
    </row>
    <row r="215" spans="3:7">
      <c r="C215" s="160"/>
      <c r="D215" s="160"/>
      <c r="E215" s="160"/>
      <c r="F215" s="160"/>
      <c r="G215" s="160"/>
    </row>
    <row r="216" spans="3:7">
      <c r="C216" s="160"/>
      <c r="D216" s="160"/>
      <c r="E216" s="160"/>
      <c r="F216" s="160"/>
      <c r="G216" s="160"/>
    </row>
    <row r="217" spans="3:7">
      <c r="C217" s="160"/>
      <c r="D217" s="160"/>
      <c r="E217" s="160"/>
      <c r="F217" s="160"/>
      <c r="G217" s="160"/>
    </row>
    <row r="218" spans="3:7">
      <c r="C218" s="160"/>
      <c r="D218" s="160"/>
      <c r="E218" s="160"/>
      <c r="F218" s="160"/>
      <c r="G218" s="160"/>
    </row>
    <row r="219" spans="3:7">
      <c r="C219" s="160"/>
      <c r="D219" s="160"/>
      <c r="E219" s="160"/>
      <c r="F219" s="160"/>
      <c r="G219" s="160"/>
    </row>
    <row r="220" spans="3:7">
      <c r="C220" s="160"/>
      <c r="D220" s="160"/>
      <c r="E220" s="160"/>
      <c r="F220" s="160"/>
      <c r="G220" s="160"/>
    </row>
    <row r="221" spans="3:7">
      <c r="C221" s="160"/>
      <c r="D221" s="160"/>
      <c r="E221" s="160"/>
      <c r="F221" s="160"/>
      <c r="G221" s="160"/>
    </row>
    <row r="222" spans="3:7">
      <c r="C222" s="160"/>
      <c r="D222" s="160"/>
      <c r="E222" s="160"/>
      <c r="F222" s="160"/>
      <c r="G222" s="160"/>
    </row>
    <row r="223" spans="3:7">
      <c r="C223" s="160"/>
      <c r="D223" s="160"/>
      <c r="E223" s="160"/>
      <c r="F223" s="160"/>
      <c r="G223" s="160"/>
    </row>
    <row r="224" spans="3:7">
      <c r="C224" s="160"/>
      <c r="D224" s="160"/>
      <c r="E224" s="160"/>
      <c r="F224" s="160"/>
      <c r="G224" s="160"/>
    </row>
    <row r="225" spans="3:7">
      <c r="C225" s="160"/>
      <c r="D225" s="160"/>
      <c r="E225" s="160"/>
      <c r="F225" s="160"/>
      <c r="G225" s="160"/>
    </row>
    <row r="226" spans="3:7">
      <c r="C226" s="160"/>
      <c r="D226" s="160"/>
      <c r="E226" s="160"/>
      <c r="F226" s="160"/>
      <c r="G226" s="160"/>
    </row>
    <row r="227" spans="3:7">
      <c r="C227" s="160"/>
      <c r="D227" s="160"/>
      <c r="E227" s="160"/>
      <c r="F227" s="160"/>
      <c r="G227" s="160"/>
    </row>
    <row r="228" spans="3:7">
      <c r="C228" s="160"/>
      <c r="D228" s="160"/>
      <c r="E228" s="160"/>
      <c r="F228" s="160"/>
      <c r="G228" s="160"/>
    </row>
    <row r="229" spans="3:7">
      <c r="C229" s="160"/>
      <c r="D229" s="160"/>
      <c r="E229" s="160"/>
      <c r="F229" s="160"/>
      <c r="G229" s="160"/>
    </row>
    <row r="230" spans="3:7">
      <c r="C230" s="160"/>
      <c r="D230" s="160"/>
      <c r="E230" s="160"/>
      <c r="F230" s="160"/>
      <c r="G230" s="160"/>
    </row>
    <row r="231" spans="3:7">
      <c r="C231" s="160"/>
      <c r="D231" s="160"/>
      <c r="E231" s="160"/>
      <c r="F231" s="160"/>
      <c r="G231" s="160"/>
    </row>
    <row r="232" spans="3:7">
      <c r="C232" s="160"/>
      <c r="D232" s="160"/>
      <c r="E232" s="160"/>
      <c r="F232" s="160"/>
      <c r="G232" s="160"/>
    </row>
    <row r="233" spans="3:7">
      <c r="C233" s="160"/>
      <c r="D233" s="160"/>
      <c r="E233" s="160"/>
      <c r="F233" s="160"/>
      <c r="G233" s="160"/>
    </row>
    <row r="234" spans="3:7">
      <c r="C234" s="160"/>
      <c r="D234" s="160"/>
      <c r="E234" s="160"/>
      <c r="F234" s="160"/>
      <c r="G234" s="160"/>
    </row>
    <row r="235" spans="3:7">
      <c r="C235" s="160"/>
      <c r="D235" s="160"/>
      <c r="E235" s="160"/>
      <c r="F235" s="160"/>
      <c r="G235" s="160"/>
    </row>
    <row r="236" spans="3:7">
      <c r="C236" s="160"/>
      <c r="D236" s="160"/>
      <c r="E236" s="160"/>
      <c r="F236" s="160"/>
      <c r="G236" s="160"/>
    </row>
    <row r="237" spans="3:7">
      <c r="C237" s="160"/>
      <c r="D237" s="160"/>
      <c r="E237" s="160"/>
      <c r="F237" s="160"/>
      <c r="G237" s="160"/>
    </row>
    <row r="238" spans="3:7">
      <c r="C238" s="160"/>
      <c r="D238" s="160"/>
      <c r="E238" s="160"/>
      <c r="F238" s="160"/>
      <c r="G238" s="160"/>
    </row>
    <row r="239" spans="3:7">
      <c r="C239" s="160"/>
      <c r="D239" s="160"/>
      <c r="E239" s="160"/>
      <c r="F239" s="160"/>
      <c r="G239" s="160"/>
    </row>
    <row r="240" spans="3:7">
      <c r="C240" s="160"/>
      <c r="D240" s="160"/>
      <c r="E240" s="160"/>
      <c r="F240" s="160"/>
      <c r="G240" s="160"/>
    </row>
    <row r="241" spans="3:7">
      <c r="C241" s="160"/>
      <c r="D241" s="160"/>
      <c r="E241" s="160"/>
      <c r="F241" s="160"/>
      <c r="G241" s="160"/>
    </row>
    <row r="242" spans="3:7">
      <c r="C242" s="160"/>
      <c r="D242" s="160"/>
      <c r="E242" s="160"/>
      <c r="F242" s="160"/>
      <c r="G242" s="160"/>
    </row>
    <row r="243" spans="3:7">
      <c r="C243" s="160"/>
      <c r="D243" s="160"/>
      <c r="E243" s="160"/>
      <c r="F243" s="160"/>
      <c r="G243" s="160"/>
    </row>
    <row r="244" spans="3:7">
      <c r="C244" s="160"/>
      <c r="D244" s="160"/>
      <c r="E244" s="160"/>
      <c r="F244" s="160"/>
      <c r="G244" s="160"/>
    </row>
    <row r="245" spans="3:7">
      <c r="C245" s="160"/>
      <c r="D245" s="160"/>
      <c r="E245" s="160"/>
      <c r="F245" s="160"/>
      <c r="G245" s="160"/>
    </row>
    <row r="246" spans="3:7">
      <c r="C246" s="160"/>
      <c r="D246" s="160"/>
      <c r="E246" s="160"/>
      <c r="F246" s="160"/>
      <c r="G246" s="160"/>
    </row>
    <row r="247" spans="3:7">
      <c r="C247" s="160"/>
      <c r="D247" s="160"/>
      <c r="E247" s="160"/>
      <c r="F247" s="160"/>
      <c r="G247" s="160"/>
    </row>
    <row r="248" spans="3:7">
      <c r="C248" s="160"/>
      <c r="D248" s="160"/>
      <c r="E248" s="160"/>
      <c r="F248" s="160"/>
      <c r="G248" s="160"/>
    </row>
    <row r="249" spans="3:7">
      <c r="C249" s="160"/>
      <c r="D249" s="160"/>
      <c r="E249" s="160"/>
      <c r="F249" s="160"/>
      <c r="G249" s="160"/>
    </row>
    <row r="250" spans="3:7">
      <c r="C250" s="160"/>
      <c r="D250" s="160"/>
      <c r="E250" s="160"/>
      <c r="F250" s="160"/>
      <c r="G250" s="160"/>
    </row>
    <row r="251" spans="3:7">
      <c r="C251" s="160"/>
      <c r="D251" s="160"/>
      <c r="E251" s="160"/>
      <c r="F251" s="160"/>
      <c r="G251" s="160"/>
    </row>
    <row r="252" spans="3:7">
      <c r="C252" s="160"/>
      <c r="D252" s="160"/>
      <c r="E252" s="160"/>
      <c r="F252" s="160"/>
      <c r="G252" s="160"/>
    </row>
    <row r="253" spans="3:7">
      <c r="C253" s="160"/>
      <c r="D253" s="160"/>
      <c r="E253" s="160"/>
      <c r="F253" s="160"/>
      <c r="G253" s="160"/>
    </row>
    <row r="254" spans="3:7">
      <c r="C254" s="160"/>
      <c r="D254" s="160"/>
      <c r="E254" s="160"/>
      <c r="F254" s="160"/>
      <c r="G254" s="160"/>
    </row>
    <row r="255" spans="3:7">
      <c r="C255" s="160"/>
      <c r="D255" s="160"/>
      <c r="E255" s="160"/>
      <c r="F255" s="160"/>
      <c r="G255" s="160"/>
    </row>
    <row r="256" spans="3:7">
      <c r="C256" s="160"/>
      <c r="D256" s="160"/>
      <c r="E256" s="160"/>
      <c r="F256" s="160"/>
      <c r="G256" s="160"/>
    </row>
    <row r="257" spans="3:7">
      <c r="C257" s="160"/>
      <c r="D257" s="160"/>
      <c r="E257" s="160"/>
      <c r="F257" s="160"/>
      <c r="G257" s="160"/>
    </row>
    <row r="258" spans="3:7">
      <c r="C258" s="160"/>
      <c r="D258" s="160"/>
      <c r="E258" s="160"/>
      <c r="F258" s="160"/>
      <c r="G258" s="160"/>
    </row>
    <row r="259" spans="3:7">
      <c r="C259" s="160"/>
      <c r="D259" s="160"/>
      <c r="E259" s="160"/>
      <c r="F259" s="160"/>
      <c r="G259" s="160"/>
    </row>
    <row r="260" spans="3:7">
      <c r="C260" s="160"/>
      <c r="D260" s="160"/>
      <c r="E260" s="160"/>
      <c r="F260" s="160"/>
      <c r="G260" s="160"/>
    </row>
    <row r="261" spans="3:7">
      <c r="C261" s="160"/>
      <c r="D261" s="160"/>
      <c r="E261" s="160"/>
      <c r="F261" s="160"/>
      <c r="G261" s="160"/>
    </row>
    <row r="262" spans="3:7">
      <c r="C262" s="160"/>
      <c r="D262" s="160"/>
      <c r="E262" s="160"/>
      <c r="F262" s="160"/>
      <c r="G262" s="160"/>
    </row>
    <row r="263" spans="3:7">
      <c r="C263" s="160"/>
      <c r="D263" s="160"/>
      <c r="E263" s="160"/>
      <c r="F263" s="160"/>
      <c r="G263" s="160"/>
    </row>
    <row r="264" spans="3:7">
      <c r="C264" s="160"/>
      <c r="D264" s="160"/>
      <c r="E264" s="160"/>
      <c r="F264" s="160"/>
      <c r="G264" s="160"/>
    </row>
    <row r="265" spans="3:7">
      <c r="C265" s="160"/>
      <c r="D265" s="160"/>
      <c r="E265" s="160"/>
      <c r="F265" s="160"/>
      <c r="G265" s="160"/>
    </row>
    <row r="266" spans="3:7">
      <c r="C266" s="160"/>
      <c r="D266" s="160"/>
      <c r="E266" s="160"/>
      <c r="F266" s="160"/>
      <c r="G266" s="160"/>
    </row>
    <row r="267" spans="3:7">
      <c r="C267" s="162"/>
      <c r="D267" s="162"/>
      <c r="E267" s="162"/>
      <c r="F267" s="162"/>
      <c r="G267" s="162"/>
    </row>
    <row r="268" spans="3:7">
      <c r="C268" s="162"/>
      <c r="D268" s="162"/>
      <c r="E268" s="162"/>
      <c r="F268" s="162"/>
      <c r="G268" s="162"/>
    </row>
    <row r="269" spans="3:7">
      <c r="C269" s="162"/>
      <c r="D269" s="162"/>
      <c r="E269" s="162"/>
      <c r="F269" s="162"/>
      <c r="G269" s="162"/>
    </row>
    <row r="270" spans="3:7">
      <c r="C270" s="162"/>
      <c r="D270" s="162"/>
      <c r="E270" s="162"/>
      <c r="F270" s="162"/>
      <c r="G270" s="162"/>
    </row>
    <row r="271" spans="3:7">
      <c r="C271" s="162"/>
      <c r="D271" s="162"/>
      <c r="E271" s="162"/>
      <c r="F271" s="162"/>
      <c r="G271" s="162"/>
    </row>
    <row r="272" spans="3:7">
      <c r="C272" s="162"/>
      <c r="D272" s="162"/>
      <c r="E272" s="162"/>
      <c r="F272" s="162"/>
      <c r="G272" s="162"/>
    </row>
    <row r="273" spans="3:7">
      <c r="C273" s="162"/>
      <c r="D273" s="162"/>
      <c r="E273" s="162"/>
      <c r="F273" s="162"/>
      <c r="G273" s="162"/>
    </row>
    <row r="274" spans="3:7">
      <c r="C274" s="162"/>
      <c r="D274" s="162"/>
      <c r="E274" s="162"/>
      <c r="F274" s="162"/>
      <c r="G274" s="162"/>
    </row>
    <row r="275" spans="3:7">
      <c r="C275" s="162"/>
      <c r="D275" s="162"/>
      <c r="E275" s="162"/>
      <c r="F275" s="162"/>
      <c r="G275" s="162"/>
    </row>
    <row r="276" spans="3:7">
      <c r="C276" s="162"/>
      <c r="D276" s="162"/>
      <c r="E276" s="162"/>
      <c r="F276" s="162"/>
      <c r="G276" s="162"/>
    </row>
    <row r="277" spans="3:7">
      <c r="C277" s="162"/>
      <c r="D277" s="162"/>
      <c r="E277" s="162"/>
      <c r="F277" s="162"/>
      <c r="G277" s="162"/>
    </row>
    <row r="278" spans="3:7">
      <c r="C278" s="162"/>
      <c r="D278" s="162"/>
      <c r="E278" s="162"/>
      <c r="F278" s="162"/>
      <c r="G278" s="162"/>
    </row>
    <row r="279" spans="3:7">
      <c r="C279" s="162"/>
      <c r="D279" s="162"/>
      <c r="E279" s="162"/>
      <c r="F279" s="162"/>
      <c r="G279" s="162"/>
    </row>
    <row r="280" spans="3:7">
      <c r="C280" s="162"/>
      <c r="D280" s="162"/>
      <c r="E280" s="162"/>
      <c r="F280" s="162"/>
      <c r="G280" s="162"/>
    </row>
    <row r="281" spans="3:7">
      <c r="C281" s="162"/>
      <c r="D281" s="162"/>
      <c r="E281" s="162"/>
      <c r="F281" s="162"/>
      <c r="G281" s="162"/>
    </row>
    <row r="282" spans="3:7">
      <c r="C282" s="162"/>
      <c r="D282" s="162"/>
      <c r="E282" s="162"/>
      <c r="F282" s="162"/>
      <c r="G282" s="162"/>
    </row>
    <row r="283" spans="3:7">
      <c r="C283" s="162"/>
      <c r="D283" s="162"/>
      <c r="E283" s="162"/>
      <c r="F283" s="162"/>
      <c r="G283" s="162"/>
    </row>
    <row r="284" spans="3:7">
      <c r="C284" s="162"/>
      <c r="D284" s="162"/>
      <c r="E284" s="162"/>
      <c r="F284" s="162"/>
      <c r="G284" s="162"/>
    </row>
    <row r="285" spans="3:7">
      <c r="C285" s="162"/>
      <c r="D285" s="162"/>
      <c r="E285" s="162"/>
      <c r="F285" s="162"/>
      <c r="G285" s="162"/>
    </row>
    <row r="286" spans="3:7">
      <c r="C286" s="162"/>
      <c r="D286" s="162"/>
      <c r="E286" s="162"/>
      <c r="F286" s="162"/>
      <c r="G286" s="162"/>
    </row>
    <row r="287" spans="3:7">
      <c r="C287" s="162"/>
      <c r="D287" s="162"/>
      <c r="E287" s="162"/>
      <c r="F287" s="162"/>
      <c r="G287" s="162"/>
    </row>
    <row r="288" spans="3:7">
      <c r="C288" s="162"/>
      <c r="D288" s="162"/>
      <c r="E288" s="162"/>
      <c r="F288" s="162"/>
      <c r="G288" s="162"/>
    </row>
    <row r="289" spans="3:7">
      <c r="C289" s="162"/>
      <c r="D289" s="162"/>
      <c r="E289" s="162"/>
      <c r="F289" s="162"/>
      <c r="G289" s="162"/>
    </row>
    <row r="290" spans="3:7">
      <c r="C290" s="162"/>
      <c r="D290" s="162"/>
      <c r="E290" s="162"/>
      <c r="F290" s="162"/>
      <c r="G290" s="162"/>
    </row>
    <row r="291" spans="3:7">
      <c r="C291" s="162"/>
      <c r="D291" s="162"/>
      <c r="E291" s="162"/>
      <c r="F291" s="162"/>
      <c r="G291" s="162"/>
    </row>
    <row r="292" spans="3:7">
      <c r="C292" s="162"/>
      <c r="D292" s="162"/>
      <c r="E292" s="162"/>
      <c r="F292" s="162"/>
      <c r="G292" s="162"/>
    </row>
    <row r="293" spans="3:7">
      <c r="C293" s="162"/>
      <c r="D293" s="162"/>
      <c r="E293" s="162"/>
      <c r="F293" s="162"/>
      <c r="G293" s="162"/>
    </row>
    <row r="294" spans="3:7">
      <c r="C294" s="162"/>
      <c r="D294" s="162"/>
      <c r="E294" s="162"/>
      <c r="F294" s="162"/>
      <c r="G294" s="162"/>
    </row>
    <row r="295" spans="3:7">
      <c r="C295" s="162"/>
      <c r="D295" s="162"/>
      <c r="E295" s="162"/>
      <c r="F295" s="162"/>
      <c r="G295" s="162"/>
    </row>
    <row r="296" spans="3:7">
      <c r="C296" s="162"/>
      <c r="D296" s="162"/>
      <c r="E296" s="162"/>
      <c r="F296" s="162"/>
      <c r="G296" s="162"/>
    </row>
    <row r="297" spans="3:7">
      <c r="C297" s="162"/>
      <c r="D297" s="162"/>
      <c r="E297" s="162"/>
      <c r="F297" s="162"/>
      <c r="G297" s="162"/>
    </row>
    <row r="298" spans="3:7">
      <c r="C298" s="162"/>
      <c r="D298" s="162"/>
      <c r="E298" s="162"/>
      <c r="F298" s="162"/>
      <c r="G298" s="162"/>
    </row>
    <row r="299" spans="3:7">
      <c r="C299" s="162"/>
      <c r="D299" s="162"/>
      <c r="E299" s="162"/>
      <c r="F299" s="162"/>
      <c r="G299" s="162"/>
    </row>
    <row r="300" spans="3:7">
      <c r="C300" s="162"/>
      <c r="D300" s="162"/>
      <c r="E300" s="162"/>
      <c r="F300" s="162"/>
      <c r="G300" s="162"/>
    </row>
    <row r="301" spans="3:7">
      <c r="C301" s="162"/>
      <c r="D301" s="162"/>
      <c r="E301" s="162"/>
      <c r="F301" s="162"/>
      <c r="G301" s="162"/>
    </row>
    <row r="302" spans="3:7">
      <c r="C302" s="162"/>
      <c r="D302" s="162"/>
      <c r="E302" s="162"/>
      <c r="F302" s="162"/>
      <c r="G302" s="162"/>
    </row>
    <row r="303" spans="3:7">
      <c r="C303" s="162"/>
      <c r="D303" s="162"/>
      <c r="E303" s="162"/>
      <c r="F303" s="162"/>
      <c r="G303" s="162"/>
    </row>
    <row r="304" spans="3:7">
      <c r="C304" s="162"/>
      <c r="D304" s="162"/>
      <c r="E304" s="162"/>
      <c r="F304" s="162"/>
      <c r="G304" s="162"/>
    </row>
    <row r="305" spans="3:7">
      <c r="C305" s="162"/>
      <c r="D305" s="162"/>
      <c r="E305" s="162"/>
      <c r="F305" s="162"/>
      <c r="G305" s="162"/>
    </row>
    <row r="306" spans="3:7">
      <c r="C306" s="162"/>
      <c r="D306" s="162"/>
      <c r="E306" s="162"/>
      <c r="F306" s="162"/>
      <c r="G306" s="162"/>
    </row>
    <row r="307" spans="3:7">
      <c r="C307" s="162"/>
      <c r="D307" s="162"/>
      <c r="E307" s="162"/>
      <c r="F307" s="162"/>
      <c r="G307" s="162"/>
    </row>
    <row r="308" spans="3:7">
      <c r="C308" s="162"/>
      <c r="D308" s="162"/>
      <c r="E308" s="162"/>
      <c r="F308" s="162"/>
      <c r="G308" s="162"/>
    </row>
    <row r="309" spans="3:7">
      <c r="C309" s="162"/>
      <c r="D309" s="162"/>
      <c r="E309" s="162"/>
      <c r="F309" s="162"/>
      <c r="G309" s="162"/>
    </row>
    <row r="310" spans="3:7">
      <c r="C310" s="162"/>
      <c r="D310" s="162"/>
      <c r="E310" s="162"/>
      <c r="F310" s="162"/>
      <c r="G310" s="162"/>
    </row>
    <row r="311" spans="3:7">
      <c r="C311" s="162"/>
      <c r="D311" s="162"/>
      <c r="E311" s="162"/>
      <c r="F311" s="162"/>
      <c r="G311" s="162"/>
    </row>
    <row r="312" spans="3:7">
      <c r="C312" s="162"/>
      <c r="D312" s="162"/>
      <c r="E312" s="162"/>
      <c r="F312" s="162"/>
      <c r="G312" s="162"/>
    </row>
    <row r="313" spans="3:7">
      <c r="C313" s="162"/>
      <c r="D313" s="162"/>
      <c r="E313" s="162"/>
      <c r="F313" s="162"/>
      <c r="G313" s="162"/>
    </row>
    <row r="314" spans="3:7">
      <c r="C314" s="162"/>
      <c r="D314" s="162"/>
      <c r="E314" s="162"/>
      <c r="F314" s="162"/>
      <c r="G314" s="162"/>
    </row>
    <row r="315" spans="3:7">
      <c r="C315" s="162"/>
      <c r="D315" s="162"/>
      <c r="E315" s="162"/>
      <c r="F315" s="162"/>
      <c r="G315" s="162"/>
    </row>
    <row r="316" spans="3:7">
      <c r="C316" s="162"/>
      <c r="D316" s="162"/>
      <c r="E316" s="162"/>
      <c r="F316" s="162"/>
      <c r="G316" s="162"/>
    </row>
    <row r="317" spans="3:7">
      <c r="C317" s="162"/>
      <c r="D317" s="162"/>
      <c r="E317" s="162"/>
      <c r="F317" s="162"/>
      <c r="G317" s="162"/>
    </row>
    <row r="318" spans="3:7">
      <c r="C318" s="162"/>
      <c r="D318" s="162"/>
      <c r="E318" s="162"/>
      <c r="F318" s="162"/>
      <c r="G318" s="162"/>
    </row>
    <row r="319" spans="3:7">
      <c r="C319" s="162"/>
      <c r="D319" s="162"/>
      <c r="E319" s="162"/>
      <c r="F319" s="162"/>
      <c r="G319" s="162"/>
    </row>
    <row r="320" spans="3:7">
      <c r="C320" s="162"/>
      <c r="D320" s="162"/>
      <c r="E320" s="162"/>
      <c r="F320" s="162"/>
      <c r="G320" s="162"/>
    </row>
    <row r="321" spans="3:7">
      <c r="C321" s="162"/>
      <c r="D321" s="162"/>
      <c r="E321" s="162"/>
      <c r="F321" s="162"/>
      <c r="G321" s="162"/>
    </row>
    <row r="322" spans="3:7">
      <c r="C322" s="162"/>
      <c r="D322" s="162"/>
      <c r="E322" s="162"/>
      <c r="F322" s="162"/>
      <c r="G322" s="162"/>
    </row>
    <row r="323" spans="3:7">
      <c r="C323" s="162"/>
      <c r="D323" s="162"/>
      <c r="E323" s="162"/>
      <c r="F323" s="162"/>
      <c r="G323" s="162"/>
    </row>
    <row r="324" spans="3:7">
      <c r="C324" s="162"/>
      <c r="D324" s="162"/>
      <c r="E324" s="162"/>
      <c r="F324" s="162"/>
      <c r="G324" s="162"/>
    </row>
    <row r="325" spans="3:7">
      <c r="C325" s="162"/>
      <c r="D325" s="162"/>
      <c r="E325" s="162"/>
      <c r="F325" s="162"/>
      <c r="G325" s="162"/>
    </row>
    <row r="326" spans="3:7">
      <c r="C326" s="162"/>
      <c r="D326" s="162"/>
      <c r="E326" s="162"/>
      <c r="F326" s="162"/>
      <c r="G326" s="162"/>
    </row>
    <row r="327" spans="3:7">
      <c r="C327" s="162"/>
      <c r="D327" s="162"/>
      <c r="E327" s="162"/>
      <c r="F327" s="162"/>
      <c r="G327" s="162"/>
    </row>
    <row r="328" spans="3:7">
      <c r="C328" s="162"/>
      <c r="D328" s="162"/>
      <c r="E328" s="162"/>
      <c r="F328" s="162"/>
      <c r="G328" s="162"/>
    </row>
    <row r="329" spans="3:7">
      <c r="C329" s="162"/>
      <c r="D329" s="162"/>
      <c r="E329" s="162"/>
      <c r="F329" s="162"/>
      <c r="G329" s="162"/>
    </row>
    <row r="330" spans="3:7">
      <c r="C330" s="162"/>
      <c r="D330" s="162"/>
      <c r="E330" s="162"/>
      <c r="F330" s="162"/>
      <c r="G330" s="162"/>
    </row>
    <row r="331" spans="3:7">
      <c r="C331" s="162"/>
      <c r="D331" s="162"/>
      <c r="E331" s="162"/>
      <c r="F331" s="162"/>
      <c r="G331" s="162"/>
    </row>
    <row r="332" spans="3:7">
      <c r="C332" s="162"/>
      <c r="D332" s="162"/>
      <c r="E332" s="162"/>
      <c r="F332" s="162"/>
      <c r="G332" s="162"/>
    </row>
    <row r="333" spans="3:7">
      <c r="C333" s="162"/>
      <c r="D333" s="162"/>
      <c r="E333" s="162"/>
      <c r="F333" s="162"/>
      <c r="G333" s="162"/>
    </row>
    <row r="334" spans="3:7">
      <c r="C334" s="162"/>
      <c r="D334" s="162"/>
      <c r="E334" s="162"/>
      <c r="F334" s="162"/>
      <c r="G334" s="162"/>
    </row>
    <row r="335" spans="3:7">
      <c r="C335" s="162"/>
      <c r="D335" s="162"/>
      <c r="E335" s="162"/>
      <c r="F335" s="162"/>
      <c r="G335" s="162"/>
    </row>
    <row r="336" spans="3:7">
      <c r="C336" s="162"/>
      <c r="D336" s="162"/>
      <c r="E336" s="162"/>
      <c r="F336" s="162"/>
      <c r="G336" s="162"/>
    </row>
    <row r="337" spans="3:7">
      <c r="C337" s="162"/>
      <c r="D337" s="162"/>
      <c r="E337" s="162"/>
      <c r="F337" s="162"/>
      <c r="G337" s="162"/>
    </row>
    <row r="338" spans="3:7">
      <c r="C338" s="162"/>
      <c r="D338" s="162"/>
      <c r="E338" s="162"/>
      <c r="F338" s="162"/>
      <c r="G338" s="162"/>
    </row>
    <row r="339" spans="3:7">
      <c r="C339" s="162"/>
      <c r="D339" s="162"/>
      <c r="E339" s="162"/>
      <c r="F339" s="162"/>
      <c r="G339" s="162"/>
    </row>
    <row r="340" spans="3:7">
      <c r="C340" s="162"/>
      <c r="D340" s="162"/>
      <c r="E340" s="162"/>
      <c r="F340" s="162"/>
      <c r="G340" s="162"/>
    </row>
    <row r="341" spans="3:7">
      <c r="C341" s="162"/>
      <c r="D341" s="162"/>
      <c r="E341" s="162"/>
      <c r="F341" s="162"/>
      <c r="G341" s="162"/>
    </row>
    <row r="342" spans="3:7">
      <c r="C342" s="162"/>
      <c r="D342" s="162"/>
      <c r="E342" s="162"/>
      <c r="F342" s="162"/>
      <c r="G342" s="162"/>
    </row>
    <row r="343" spans="3:7">
      <c r="C343" s="162"/>
      <c r="D343" s="162"/>
      <c r="E343" s="162"/>
      <c r="F343" s="162"/>
      <c r="G343" s="162"/>
    </row>
    <row r="344" spans="3:7">
      <c r="C344" s="162"/>
      <c r="D344" s="162"/>
      <c r="E344" s="162"/>
      <c r="F344" s="162"/>
      <c r="G344" s="162"/>
    </row>
    <row r="345" spans="3:7">
      <c r="C345" s="162"/>
      <c r="D345" s="162"/>
      <c r="E345" s="162"/>
      <c r="F345" s="162"/>
      <c r="G345" s="162"/>
    </row>
    <row r="346" spans="3:7">
      <c r="C346" s="162"/>
      <c r="D346" s="162"/>
      <c r="E346" s="162"/>
      <c r="F346" s="162"/>
      <c r="G346" s="162"/>
    </row>
    <row r="347" spans="3:7">
      <c r="C347" s="162"/>
      <c r="D347" s="162"/>
      <c r="E347" s="162"/>
      <c r="F347" s="162"/>
      <c r="G347" s="162"/>
    </row>
    <row r="348" spans="3:7">
      <c r="C348" s="162"/>
      <c r="D348" s="162"/>
      <c r="E348" s="162"/>
      <c r="F348" s="162"/>
      <c r="G348" s="162"/>
    </row>
    <row r="349" spans="3:7">
      <c r="C349" s="162"/>
      <c r="D349" s="162"/>
      <c r="E349" s="162"/>
      <c r="F349" s="162"/>
      <c r="G349" s="162"/>
    </row>
    <row r="350" spans="3:7">
      <c r="C350" s="162"/>
      <c r="D350" s="162"/>
      <c r="E350" s="162"/>
      <c r="F350" s="162"/>
      <c r="G350" s="162"/>
    </row>
    <row r="351" spans="3:7">
      <c r="C351" s="162"/>
      <c r="D351" s="162"/>
      <c r="E351" s="162"/>
      <c r="F351" s="162"/>
      <c r="G351" s="162"/>
    </row>
    <row r="352" spans="3:7">
      <c r="C352" s="162"/>
      <c r="D352" s="162"/>
      <c r="E352" s="162"/>
      <c r="F352" s="162"/>
      <c r="G352" s="162"/>
    </row>
    <row r="353" spans="3:7">
      <c r="C353" s="162"/>
      <c r="D353" s="162"/>
      <c r="E353" s="162"/>
      <c r="F353" s="162"/>
      <c r="G353" s="162"/>
    </row>
    <row r="354" spans="3:7">
      <c r="C354" s="162"/>
      <c r="D354" s="162"/>
      <c r="E354" s="162"/>
      <c r="F354" s="162"/>
      <c r="G354" s="162"/>
    </row>
    <row r="355" spans="3:7">
      <c r="C355" s="162"/>
      <c r="D355" s="162"/>
      <c r="E355" s="162"/>
      <c r="F355" s="162"/>
      <c r="G355" s="162"/>
    </row>
    <row r="356" spans="3:7">
      <c r="C356" s="162"/>
      <c r="D356" s="162"/>
      <c r="E356" s="162"/>
      <c r="F356" s="162"/>
      <c r="G356" s="162"/>
    </row>
    <row r="357" spans="3:7">
      <c r="C357" s="162"/>
      <c r="D357" s="162"/>
      <c r="E357" s="162"/>
      <c r="F357" s="162"/>
      <c r="G357" s="162"/>
    </row>
    <row r="358" spans="3:7">
      <c r="C358" s="162"/>
      <c r="D358" s="162"/>
      <c r="E358" s="162"/>
      <c r="F358" s="162"/>
      <c r="G358" s="162"/>
    </row>
    <row r="359" spans="3:7">
      <c r="C359" s="162"/>
      <c r="D359" s="162"/>
      <c r="E359" s="162"/>
      <c r="F359" s="162"/>
      <c r="G359" s="162"/>
    </row>
    <row r="360" spans="3:7">
      <c r="C360" s="162"/>
      <c r="D360" s="162"/>
      <c r="E360" s="162"/>
      <c r="F360" s="162"/>
      <c r="G360" s="162"/>
    </row>
    <row r="361" spans="3:7">
      <c r="C361" s="162"/>
      <c r="D361" s="162"/>
      <c r="E361" s="162"/>
      <c r="F361" s="162"/>
      <c r="G361" s="162"/>
    </row>
    <row r="362" spans="3:7">
      <c r="C362" s="162"/>
      <c r="D362" s="162"/>
      <c r="E362" s="162"/>
      <c r="F362" s="162"/>
      <c r="G362" s="162"/>
    </row>
    <row r="363" spans="3:7">
      <c r="C363" s="162"/>
      <c r="D363" s="162"/>
      <c r="E363" s="162"/>
      <c r="F363" s="162"/>
      <c r="G363" s="162"/>
    </row>
    <row r="364" spans="3:7">
      <c r="C364" s="162"/>
      <c r="D364" s="162"/>
      <c r="E364" s="162"/>
      <c r="F364" s="162"/>
      <c r="G364" s="162"/>
    </row>
    <row r="365" spans="3:7">
      <c r="C365" s="162"/>
      <c r="D365" s="162"/>
      <c r="E365" s="162"/>
      <c r="F365" s="162"/>
      <c r="G365" s="162"/>
    </row>
    <row r="366" spans="3:7">
      <c r="C366" s="162"/>
      <c r="D366" s="162"/>
      <c r="E366" s="162"/>
      <c r="F366" s="162"/>
      <c r="G366" s="162"/>
    </row>
    <row r="367" spans="3:7">
      <c r="C367" s="162"/>
      <c r="D367" s="162"/>
      <c r="E367" s="162"/>
      <c r="F367" s="162"/>
      <c r="G367" s="162"/>
    </row>
    <row r="368" spans="3:7">
      <c r="C368" s="162"/>
      <c r="D368" s="162"/>
      <c r="E368" s="162"/>
      <c r="F368" s="162"/>
      <c r="G368" s="162"/>
    </row>
    <row r="369" spans="3:7">
      <c r="C369" s="162"/>
      <c r="D369" s="162"/>
      <c r="E369" s="162"/>
      <c r="F369" s="162"/>
      <c r="G369" s="162"/>
    </row>
    <row r="370" spans="3:7">
      <c r="C370" s="162"/>
      <c r="D370" s="162"/>
      <c r="E370" s="162"/>
      <c r="F370" s="162"/>
      <c r="G370" s="162"/>
    </row>
    <row r="371" spans="3:7">
      <c r="C371" s="162"/>
      <c r="D371" s="162"/>
      <c r="E371" s="162"/>
      <c r="F371" s="162"/>
      <c r="G371" s="162"/>
    </row>
    <row r="372" spans="3:7">
      <c r="C372" s="162"/>
      <c r="D372" s="162"/>
      <c r="E372" s="162"/>
      <c r="F372" s="162"/>
      <c r="G372" s="162"/>
    </row>
    <row r="373" spans="3:7">
      <c r="C373" s="162"/>
      <c r="D373" s="162"/>
      <c r="E373" s="162"/>
      <c r="F373" s="162"/>
      <c r="G373" s="162"/>
    </row>
    <row r="374" spans="3:7">
      <c r="C374" s="162"/>
      <c r="D374" s="162"/>
      <c r="E374" s="162"/>
      <c r="F374" s="162"/>
      <c r="G374" s="162"/>
    </row>
    <row r="375" spans="3:7">
      <c r="C375" s="162"/>
      <c r="D375" s="162"/>
      <c r="E375" s="162"/>
      <c r="F375" s="162"/>
      <c r="G375" s="162"/>
    </row>
    <row r="376" spans="3:7">
      <c r="C376" s="162"/>
      <c r="D376" s="162"/>
      <c r="E376" s="162"/>
      <c r="F376" s="162"/>
      <c r="G376" s="162"/>
    </row>
    <row r="377" spans="3:7">
      <c r="C377" s="162"/>
      <c r="D377" s="162"/>
      <c r="E377" s="162"/>
      <c r="F377" s="162"/>
      <c r="G377" s="162"/>
    </row>
    <row r="378" spans="3:7">
      <c r="C378" s="162"/>
      <c r="D378" s="162"/>
      <c r="E378" s="162"/>
      <c r="F378" s="162"/>
      <c r="G378" s="162"/>
    </row>
    <row r="379" spans="3:7">
      <c r="C379" s="162"/>
      <c r="D379" s="162"/>
      <c r="E379" s="162"/>
      <c r="F379" s="162"/>
      <c r="G379" s="162"/>
    </row>
    <row r="380" spans="3:7">
      <c r="C380" s="162"/>
      <c r="D380" s="162"/>
      <c r="E380" s="162"/>
      <c r="F380" s="162"/>
      <c r="G380" s="162"/>
    </row>
    <row r="381" spans="3:7">
      <c r="C381" s="162"/>
      <c r="D381" s="162"/>
      <c r="E381" s="162"/>
      <c r="F381" s="162"/>
      <c r="G381" s="162"/>
    </row>
    <row r="382" spans="3:7">
      <c r="C382" s="162"/>
      <c r="D382" s="162"/>
      <c r="E382" s="162"/>
      <c r="F382" s="162"/>
      <c r="G382" s="162"/>
    </row>
    <row r="383" spans="3:7">
      <c r="C383" s="162"/>
      <c r="D383" s="162"/>
      <c r="E383" s="162"/>
      <c r="F383" s="162"/>
      <c r="G383" s="162"/>
    </row>
    <row r="384" spans="3:7">
      <c r="C384" s="162"/>
      <c r="D384" s="162"/>
      <c r="E384" s="162"/>
      <c r="F384" s="162"/>
      <c r="G384" s="162"/>
    </row>
    <row r="385" spans="3:7">
      <c r="C385" s="162"/>
      <c r="D385" s="162"/>
      <c r="E385" s="162"/>
      <c r="F385" s="162"/>
      <c r="G385" s="162"/>
    </row>
    <row r="386" spans="3:7">
      <c r="C386" s="162"/>
      <c r="D386" s="162"/>
      <c r="E386" s="162"/>
      <c r="F386" s="162"/>
      <c r="G386" s="162"/>
    </row>
    <row r="387" spans="3:7">
      <c r="C387" s="162"/>
      <c r="D387" s="162"/>
      <c r="E387" s="162"/>
      <c r="F387" s="162"/>
      <c r="G387" s="162"/>
    </row>
    <row r="388" spans="3:7">
      <c r="C388" s="162"/>
      <c r="D388" s="162"/>
      <c r="E388" s="162"/>
      <c r="F388" s="162"/>
      <c r="G388" s="162"/>
    </row>
    <row r="389" spans="3:7">
      <c r="C389" s="162"/>
      <c r="D389" s="162"/>
      <c r="E389" s="162"/>
      <c r="F389" s="162"/>
      <c r="G389" s="162"/>
    </row>
    <row r="390" spans="3:7">
      <c r="C390" s="162"/>
      <c r="D390" s="162"/>
      <c r="E390" s="162"/>
      <c r="F390" s="162"/>
      <c r="G390" s="162"/>
    </row>
    <row r="391" spans="3:7">
      <c r="C391" s="162"/>
      <c r="D391" s="162"/>
      <c r="E391" s="162"/>
      <c r="F391" s="162"/>
      <c r="G391" s="162"/>
    </row>
    <row r="392" spans="3:7">
      <c r="C392" s="162"/>
      <c r="D392" s="162"/>
      <c r="E392" s="162"/>
      <c r="F392" s="162"/>
      <c r="G392" s="162"/>
    </row>
    <row r="393" spans="3:7">
      <c r="C393" s="162"/>
      <c r="D393" s="162"/>
      <c r="E393" s="162"/>
      <c r="F393" s="162"/>
      <c r="G393" s="162"/>
    </row>
    <row r="394" spans="3:7">
      <c r="C394" s="162"/>
      <c r="D394" s="162"/>
      <c r="E394" s="162"/>
      <c r="F394" s="162"/>
      <c r="G394" s="162"/>
    </row>
    <row r="395" spans="3:7">
      <c r="C395" s="162"/>
      <c r="D395" s="162"/>
      <c r="E395" s="162"/>
      <c r="F395" s="162"/>
      <c r="G395" s="162"/>
    </row>
    <row r="396" spans="3:7">
      <c r="C396" s="162"/>
      <c r="D396" s="162"/>
      <c r="E396" s="162"/>
      <c r="F396" s="162"/>
      <c r="G396" s="162"/>
    </row>
    <row r="397" spans="3:7">
      <c r="C397" s="162"/>
      <c r="D397" s="162"/>
      <c r="E397" s="162"/>
      <c r="F397" s="162"/>
      <c r="G397" s="162"/>
    </row>
    <row r="398" spans="3:7">
      <c r="C398" s="162"/>
      <c r="D398" s="162"/>
      <c r="E398" s="162"/>
      <c r="F398" s="162"/>
      <c r="G398" s="162"/>
    </row>
    <row r="399" spans="3:7">
      <c r="C399" s="162"/>
      <c r="D399" s="162"/>
      <c r="E399" s="162"/>
      <c r="F399" s="162"/>
      <c r="G399" s="162"/>
    </row>
    <row r="400" spans="3:7">
      <c r="C400" s="162"/>
      <c r="D400" s="162"/>
      <c r="E400" s="162"/>
      <c r="F400" s="162"/>
      <c r="G400" s="162"/>
    </row>
    <row r="401" spans="3:7">
      <c r="C401" s="162"/>
      <c r="D401" s="162"/>
      <c r="E401" s="162"/>
      <c r="F401" s="162"/>
      <c r="G401" s="162"/>
    </row>
    <row r="402" spans="3:7">
      <c r="C402" s="162"/>
      <c r="D402" s="162"/>
      <c r="E402" s="162"/>
      <c r="F402" s="162"/>
      <c r="G402" s="162"/>
    </row>
    <row r="403" spans="3:7">
      <c r="C403" s="162"/>
      <c r="D403" s="162"/>
      <c r="E403" s="162"/>
      <c r="F403" s="162"/>
      <c r="G403" s="162"/>
    </row>
    <row r="404" spans="3:7">
      <c r="C404" s="162"/>
      <c r="D404" s="162"/>
      <c r="E404" s="162"/>
      <c r="F404" s="162"/>
      <c r="G404" s="162"/>
    </row>
    <row r="405" spans="3:7">
      <c r="C405" s="162"/>
      <c r="D405" s="162"/>
      <c r="E405" s="162"/>
      <c r="F405" s="162"/>
      <c r="G405" s="162"/>
    </row>
    <row r="406" spans="3:7">
      <c r="C406" s="162"/>
      <c r="D406" s="162"/>
      <c r="E406" s="162"/>
      <c r="F406" s="162"/>
      <c r="G406" s="162"/>
    </row>
    <row r="407" spans="3:7">
      <c r="C407" s="162"/>
      <c r="D407" s="162"/>
      <c r="E407" s="162"/>
      <c r="F407" s="162"/>
      <c r="G407" s="162"/>
    </row>
    <row r="408" spans="3:7">
      <c r="C408" s="162"/>
      <c r="D408" s="162"/>
      <c r="E408" s="162"/>
      <c r="F408" s="162"/>
      <c r="G408" s="162"/>
    </row>
    <row r="409" spans="3:7">
      <c r="C409" s="162"/>
      <c r="D409" s="162"/>
      <c r="E409" s="162"/>
      <c r="F409" s="162"/>
      <c r="G409" s="162"/>
    </row>
    <row r="410" spans="3:7">
      <c r="C410" s="162"/>
      <c r="D410" s="162"/>
      <c r="E410" s="162"/>
      <c r="F410" s="162"/>
      <c r="G410" s="162"/>
    </row>
    <row r="411" spans="3:7">
      <c r="C411" s="162"/>
      <c r="D411" s="162"/>
      <c r="E411" s="162"/>
      <c r="F411" s="162"/>
      <c r="G411" s="162"/>
    </row>
    <row r="412" spans="3:7">
      <c r="C412" s="162"/>
      <c r="D412" s="162"/>
      <c r="E412" s="162"/>
      <c r="F412" s="162"/>
      <c r="G412" s="162"/>
    </row>
    <row r="413" spans="3:7">
      <c r="C413" s="162"/>
      <c r="D413" s="162"/>
      <c r="E413" s="162"/>
      <c r="F413" s="162"/>
      <c r="G413" s="162"/>
    </row>
    <row r="414" spans="3:7">
      <c r="C414" s="162"/>
      <c r="D414" s="162"/>
      <c r="E414" s="162"/>
      <c r="F414" s="162"/>
      <c r="G414" s="162"/>
    </row>
    <row r="415" spans="3:7">
      <c r="C415" s="162"/>
      <c r="D415" s="162"/>
      <c r="E415" s="162"/>
      <c r="F415" s="162"/>
      <c r="G415" s="162"/>
    </row>
    <row r="416" spans="3:7">
      <c r="C416" s="162"/>
      <c r="D416" s="162"/>
      <c r="E416" s="162"/>
      <c r="F416" s="162"/>
      <c r="G416" s="162"/>
    </row>
    <row r="417" spans="3:7">
      <c r="C417" s="162"/>
      <c r="D417" s="162"/>
      <c r="E417" s="162"/>
      <c r="F417" s="162"/>
      <c r="G417" s="162"/>
    </row>
    <row r="418" spans="3:7">
      <c r="C418" s="162"/>
      <c r="D418" s="162"/>
      <c r="E418" s="162"/>
      <c r="F418" s="162"/>
      <c r="G418" s="162"/>
    </row>
    <row r="419" spans="3:7">
      <c r="C419" s="162"/>
      <c r="D419" s="162"/>
      <c r="E419" s="162"/>
      <c r="F419" s="162"/>
      <c r="G419" s="162"/>
    </row>
    <row r="420" spans="3:7">
      <c r="C420" s="162"/>
      <c r="D420" s="162"/>
      <c r="E420" s="162"/>
      <c r="F420" s="162"/>
      <c r="G420" s="162"/>
    </row>
    <row r="421" spans="3:7">
      <c r="C421" s="162"/>
      <c r="D421" s="162"/>
      <c r="E421" s="162"/>
      <c r="F421" s="162"/>
      <c r="G421" s="162"/>
    </row>
    <row r="422" spans="3:7">
      <c r="C422" s="162"/>
      <c r="D422" s="162"/>
      <c r="E422" s="162"/>
      <c r="F422" s="162"/>
      <c r="G422" s="162"/>
    </row>
    <row r="423" spans="3:7">
      <c r="C423" s="162"/>
      <c r="D423" s="162"/>
      <c r="E423" s="162"/>
      <c r="F423" s="162"/>
      <c r="G423" s="162"/>
    </row>
    <row r="424" spans="3:7">
      <c r="C424" s="162"/>
      <c r="D424" s="162"/>
      <c r="E424" s="162"/>
      <c r="F424" s="162"/>
      <c r="G424" s="162"/>
    </row>
    <row r="425" spans="3:7">
      <c r="C425" s="162"/>
      <c r="D425" s="162"/>
      <c r="E425" s="162"/>
      <c r="F425" s="162"/>
      <c r="G425" s="162"/>
    </row>
    <row r="426" spans="3:7">
      <c r="C426" s="162"/>
      <c r="D426" s="162"/>
      <c r="E426" s="162"/>
      <c r="F426" s="162"/>
      <c r="G426" s="162"/>
    </row>
    <row r="427" spans="3:7">
      <c r="C427" s="162"/>
      <c r="D427" s="162"/>
      <c r="E427" s="162"/>
      <c r="F427" s="162"/>
      <c r="G427" s="162"/>
    </row>
    <row r="428" spans="3:7">
      <c r="C428" s="162"/>
      <c r="D428" s="162"/>
      <c r="E428" s="162"/>
      <c r="F428" s="162"/>
      <c r="G428" s="162"/>
    </row>
    <row r="429" spans="3:7">
      <c r="C429" s="162"/>
      <c r="D429" s="162"/>
      <c r="E429" s="162"/>
      <c r="F429" s="162"/>
      <c r="G429" s="162"/>
    </row>
    <row r="430" spans="3:7">
      <c r="C430" s="162"/>
      <c r="D430" s="162"/>
      <c r="E430" s="162"/>
      <c r="F430" s="162"/>
      <c r="G430" s="162"/>
    </row>
    <row r="431" spans="3:7">
      <c r="C431" s="162"/>
      <c r="D431" s="162"/>
      <c r="E431" s="162"/>
      <c r="F431" s="162"/>
      <c r="G431" s="162"/>
    </row>
    <row r="432" spans="3:7">
      <c r="C432" s="162"/>
      <c r="D432" s="162"/>
      <c r="E432" s="162"/>
      <c r="F432" s="162"/>
      <c r="G432" s="162"/>
    </row>
    <row r="433" spans="3:7">
      <c r="C433" s="162"/>
      <c r="D433" s="162"/>
      <c r="E433" s="162"/>
      <c r="F433" s="162"/>
      <c r="G433" s="162"/>
    </row>
    <row r="434" spans="3:7">
      <c r="C434" s="162"/>
      <c r="D434" s="162"/>
      <c r="E434" s="162"/>
      <c r="F434" s="162"/>
      <c r="G434" s="162"/>
    </row>
    <row r="435" spans="3:7">
      <c r="C435" s="162"/>
      <c r="D435" s="162"/>
      <c r="E435" s="162"/>
      <c r="F435" s="162"/>
      <c r="G435" s="162"/>
    </row>
    <row r="436" spans="3:7">
      <c r="C436" s="162"/>
      <c r="D436" s="162"/>
      <c r="E436" s="162"/>
      <c r="F436" s="162"/>
      <c r="G436" s="162"/>
    </row>
    <row r="437" spans="3:7">
      <c r="C437" s="162"/>
      <c r="D437" s="162"/>
      <c r="E437" s="162"/>
      <c r="F437" s="162"/>
      <c r="G437" s="162"/>
    </row>
    <row r="438" spans="3:7">
      <c r="C438" s="162"/>
      <c r="D438" s="162"/>
      <c r="E438" s="162"/>
      <c r="F438" s="162"/>
      <c r="G438" s="162"/>
    </row>
    <row r="439" spans="3:7">
      <c r="C439" s="162"/>
      <c r="D439" s="162"/>
      <c r="E439" s="162"/>
      <c r="F439" s="162"/>
      <c r="G439" s="162"/>
    </row>
    <row r="440" spans="3:7">
      <c r="C440" s="162"/>
      <c r="D440" s="162"/>
      <c r="E440" s="162"/>
      <c r="F440" s="162"/>
      <c r="G440" s="162"/>
    </row>
    <row r="441" spans="3:7">
      <c r="C441" s="162"/>
      <c r="D441" s="162"/>
      <c r="E441" s="162"/>
      <c r="F441" s="162"/>
      <c r="G441" s="162"/>
    </row>
    <row r="442" spans="3:7">
      <c r="C442" s="162"/>
      <c r="D442" s="162"/>
      <c r="E442" s="162"/>
      <c r="F442" s="162"/>
      <c r="G442" s="162"/>
    </row>
    <row r="443" spans="3:7">
      <c r="C443" s="162"/>
      <c r="D443" s="162"/>
      <c r="E443" s="162"/>
      <c r="F443" s="162"/>
      <c r="G443" s="162"/>
    </row>
    <row r="444" spans="3:7">
      <c r="C444" s="162"/>
      <c r="D444" s="162"/>
      <c r="E444" s="162"/>
      <c r="F444" s="162"/>
      <c r="G444" s="162"/>
    </row>
    <row r="445" spans="3:7">
      <c r="C445" s="162"/>
      <c r="D445" s="162"/>
      <c r="E445" s="162"/>
      <c r="F445" s="162"/>
      <c r="G445" s="162"/>
    </row>
    <row r="446" spans="3:7">
      <c r="C446" s="162"/>
      <c r="D446" s="162"/>
      <c r="E446" s="162"/>
      <c r="F446" s="162"/>
      <c r="G446" s="162"/>
    </row>
    <row r="447" spans="3:7">
      <c r="C447" s="162"/>
      <c r="D447" s="162"/>
      <c r="E447" s="162"/>
      <c r="F447" s="162"/>
      <c r="G447" s="162"/>
    </row>
    <row r="448" spans="3:7">
      <c r="C448" s="162"/>
      <c r="D448" s="162"/>
      <c r="E448" s="162"/>
      <c r="F448" s="162"/>
      <c r="G448" s="162"/>
    </row>
    <row r="449" spans="3:7">
      <c r="C449" s="162"/>
      <c r="D449" s="162"/>
      <c r="E449" s="162"/>
      <c r="F449" s="162"/>
      <c r="G449" s="162"/>
    </row>
    <row r="450" spans="3:7">
      <c r="C450" s="162"/>
      <c r="D450" s="162"/>
      <c r="E450" s="162"/>
      <c r="F450" s="162"/>
      <c r="G450" s="162"/>
    </row>
    <row r="451" spans="3:7">
      <c r="C451" s="162"/>
      <c r="D451" s="162"/>
      <c r="E451" s="162"/>
      <c r="F451" s="162"/>
      <c r="G451" s="162"/>
    </row>
    <row r="452" spans="3:7">
      <c r="C452" s="162"/>
      <c r="D452" s="162"/>
      <c r="E452" s="162"/>
      <c r="F452" s="162"/>
      <c r="G452" s="162"/>
    </row>
    <row r="453" spans="3:7">
      <c r="C453" s="162"/>
      <c r="D453" s="162"/>
      <c r="E453" s="162"/>
      <c r="F453" s="162"/>
      <c r="G453" s="162"/>
    </row>
    <row r="454" spans="3:7">
      <c r="C454" s="162"/>
      <c r="D454" s="162"/>
      <c r="E454" s="162"/>
      <c r="F454" s="162"/>
      <c r="G454" s="162"/>
    </row>
    <row r="455" spans="3:7">
      <c r="C455" s="162"/>
      <c r="D455" s="162"/>
      <c r="E455" s="162"/>
      <c r="F455" s="162"/>
      <c r="G455" s="162"/>
    </row>
    <row r="456" spans="3:7">
      <c r="C456" s="162"/>
      <c r="D456" s="162"/>
      <c r="E456" s="162"/>
      <c r="F456" s="162"/>
      <c r="G456" s="162"/>
    </row>
    <row r="457" spans="3:7">
      <c r="C457" s="162"/>
      <c r="D457" s="162"/>
      <c r="E457" s="162"/>
      <c r="F457" s="162"/>
      <c r="G457" s="162"/>
    </row>
    <row r="458" spans="3:7">
      <c r="C458" s="162"/>
      <c r="D458" s="162"/>
      <c r="E458" s="162"/>
      <c r="F458" s="162"/>
      <c r="G458" s="162"/>
    </row>
    <row r="459" spans="3:7">
      <c r="C459" s="162"/>
      <c r="D459" s="162"/>
      <c r="E459" s="162"/>
      <c r="F459" s="162"/>
      <c r="G459" s="162"/>
    </row>
    <row r="460" spans="3:7">
      <c r="C460" s="162"/>
      <c r="D460" s="162"/>
      <c r="E460" s="162"/>
      <c r="F460" s="162"/>
      <c r="G460" s="162"/>
    </row>
    <row r="461" spans="3:7">
      <c r="C461" s="162"/>
      <c r="D461" s="162"/>
      <c r="E461" s="162"/>
      <c r="F461" s="162"/>
      <c r="G461" s="162"/>
    </row>
    <row r="462" spans="3:7">
      <c r="C462" s="162"/>
      <c r="D462" s="162"/>
      <c r="E462" s="162"/>
      <c r="F462" s="162"/>
      <c r="G462" s="162"/>
    </row>
    <row r="463" spans="3:7">
      <c r="C463" s="162"/>
      <c r="D463" s="162"/>
      <c r="E463" s="162"/>
      <c r="F463" s="162"/>
      <c r="G463" s="162"/>
    </row>
    <row r="464" spans="3:7">
      <c r="C464" s="162"/>
      <c r="D464" s="162"/>
      <c r="E464" s="162"/>
      <c r="F464" s="162"/>
      <c r="G464" s="162"/>
    </row>
    <row r="465" spans="3:7">
      <c r="C465" s="162"/>
      <c r="D465" s="162"/>
      <c r="E465" s="162"/>
      <c r="F465" s="162"/>
      <c r="G465" s="162"/>
    </row>
    <row r="466" spans="3:7">
      <c r="C466" s="162"/>
      <c r="D466" s="162"/>
      <c r="E466" s="162"/>
      <c r="F466" s="162"/>
      <c r="G466" s="162"/>
    </row>
    <row r="467" spans="3:7">
      <c r="C467" s="162"/>
      <c r="D467" s="162"/>
      <c r="E467" s="162"/>
      <c r="F467" s="162"/>
      <c r="G467" s="162"/>
    </row>
    <row r="468" spans="3:7">
      <c r="C468" s="162"/>
      <c r="D468" s="162"/>
      <c r="E468" s="162"/>
      <c r="F468" s="162"/>
      <c r="G468" s="162"/>
    </row>
    <row r="469" spans="3:7">
      <c r="C469" s="162"/>
      <c r="D469" s="162"/>
      <c r="E469" s="162"/>
      <c r="F469" s="162"/>
      <c r="G469" s="162"/>
    </row>
    <row r="470" spans="3:7">
      <c r="C470" s="162"/>
      <c r="D470" s="162"/>
      <c r="E470" s="162"/>
      <c r="F470" s="162"/>
      <c r="G470" s="162"/>
    </row>
    <row r="471" spans="3:7">
      <c r="C471" s="162"/>
      <c r="D471" s="162"/>
      <c r="E471" s="162"/>
      <c r="F471" s="162"/>
      <c r="G471" s="162"/>
    </row>
    <row r="472" spans="3:7">
      <c r="C472" s="162"/>
      <c r="D472" s="162"/>
      <c r="E472" s="162"/>
      <c r="F472" s="162"/>
      <c r="G472" s="162"/>
    </row>
    <row r="473" spans="3:7">
      <c r="C473" s="162"/>
      <c r="D473" s="162"/>
      <c r="E473" s="162"/>
      <c r="F473" s="162"/>
      <c r="G473" s="162"/>
    </row>
    <row r="474" spans="3:7">
      <c r="C474" s="162"/>
      <c r="D474" s="162"/>
      <c r="E474" s="162"/>
      <c r="F474" s="162"/>
      <c r="G474" s="162"/>
    </row>
    <row r="475" spans="3:7">
      <c r="C475" s="162"/>
      <c r="D475" s="162"/>
      <c r="E475" s="162"/>
      <c r="F475" s="162"/>
      <c r="G475" s="162"/>
    </row>
    <row r="476" spans="3:7">
      <c r="C476" s="162"/>
      <c r="D476" s="162"/>
      <c r="E476" s="162"/>
      <c r="F476" s="162"/>
      <c r="G476" s="162"/>
    </row>
    <row r="477" spans="3:7">
      <c r="C477" s="162"/>
      <c r="D477" s="162"/>
      <c r="E477" s="162"/>
      <c r="F477" s="162"/>
      <c r="G477" s="162"/>
    </row>
    <row r="478" spans="3:7">
      <c r="C478" s="162"/>
      <c r="D478" s="162"/>
      <c r="E478" s="162"/>
      <c r="F478" s="162"/>
      <c r="G478" s="162"/>
    </row>
    <row r="479" spans="3:7">
      <c r="C479" s="162"/>
      <c r="D479" s="162"/>
      <c r="E479" s="162"/>
      <c r="F479" s="162"/>
      <c r="G479" s="162"/>
    </row>
    <row r="480" spans="3:7">
      <c r="C480" s="162"/>
      <c r="D480" s="162"/>
      <c r="E480" s="162"/>
      <c r="F480" s="162"/>
      <c r="G480" s="162"/>
    </row>
    <row r="481" spans="3:7">
      <c r="C481" s="162"/>
      <c r="D481" s="162"/>
      <c r="E481" s="162"/>
      <c r="F481" s="162"/>
      <c r="G481" s="162"/>
    </row>
    <row r="482" spans="3:7">
      <c r="C482" s="162"/>
      <c r="D482" s="162"/>
      <c r="E482" s="162"/>
      <c r="F482" s="162"/>
      <c r="G482" s="162"/>
    </row>
    <row r="483" spans="3:7">
      <c r="C483" s="162"/>
      <c r="D483" s="162"/>
      <c r="E483" s="162"/>
      <c r="F483" s="162"/>
      <c r="G483" s="162"/>
    </row>
    <row r="484" spans="3:7">
      <c r="C484" s="162"/>
      <c r="D484" s="162"/>
      <c r="E484" s="162"/>
      <c r="F484" s="162"/>
      <c r="G484" s="162"/>
    </row>
    <row r="485" spans="3:7">
      <c r="C485" s="162"/>
      <c r="D485" s="162"/>
      <c r="E485" s="162"/>
      <c r="F485" s="162"/>
      <c r="G485" s="162"/>
    </row>
    <row r="486" spans="3:7">
      <c r="C486" s="162"/>
      <c r="D486" s="162"/>
      <c r="E486" s="162"/>
      <c r="F486" s="162"/>
      <c r="G486" s="162"/>
    </row>
    <row r="487" spans="3:7">
      <c r="C487" s="162"/>
      <c r="D487" s="162"/>
      <c r="E487" s="162"/>
      <c r="F487" s="162"/>
      <c r="G487" s="162"/>
    </row>
    <row r="488" spans="3:7">
      <c r="C488" s="162"/>
      <c r="D488" s="162"/>
      <c r="E488" s="162"/>
      <c r="F488" s="162"/>
      <c r="G488" s="162"/>
    </row>
    <row r="489" spans="3:7">
      <c r="C489" s="162"/>
      <c r="D489" s="162"/>
      <c r="E489" s="162"/>
      <c r="F489" s="162"/>
      <c r="G489" s="162"/>
    </row>
    <row r="490" spans="3:7">
      <c r="C490" s="162"/>
      <c r="D490" s="162"/>
      <c r="E490" s="162"/>
      <c r="F490" s="162"/>
      <c r="G490" s="162"/>
    </row>
    <row r="491" spans="3:7">
      <c r="C491" s="162"/>
      <c r="D491" s="162"/>
      <c r="E491" s="162"/>
      <c r="F491" s="162"/>
      <c r="G491" s="162"/>
    </row>
    <row r="492" spans="3:7">
      <c r="C492" s="162"/>
      <c r="D492" s="162"/>
      <c r="E492" s="162"/>
      <c r="F492" s="162"/>
      <c r="G492" s="162"/>
    </row>
    <row r="493" spans="3:7">
      <c r="C493" s="162"/>
      <c r="D493" s="162"/>
      <c r="E493" s="162"/>
      <c r="F493" s="162"/>
      <c r="G493" s="162"/>
    </row>
    <row r="494" spans="3:7">
      <c r="C494" s="162"/>
      <c r="D494" s="162"/>
      <c r="E494" s="162"/>
      <c r="F494" s="162"/>
      <c r="G494" s="162"/>
    </row>
    <row r="495" spans="3:7">
      <c r="C495" s="162"/>
      <c r="D495" s="162"/>
      <c r="E495" s="162"/>
      <c r="F495" s="162"/>
      <c r="G495" s="162"/>
    </row>
    <row r="496" spans="3:7">
      <c r="C496" s="162"/>
      <c r="D496" s="162"/>
      <c r="E496" s="162"/>
      <c r="F496" s="162"/>
      <c r="G496" s="162"/>
    </row>
    <row r="497" spans="3:7">
      <c r="C497" s="162"/>
      <c r="D497" s="162"/>
      <c r="E497" s="162"/>
      <c r="F497" s="162"/>
      <c r="G497" s="162"/>
    </row>
    <row r="498" spans="3:7">
      <c r="C498" s="162"/>
      <c r="D498" s="162"/>
      <c r="E498" s="162"/>
      <c r="F498" s="162"/>
      <c r="G498" s="162"/>
    </row>
    <row r="499" spans="3:7">
      <c r="C499" s="162"/>
      <c r="D499" s="162"/>
      <c r="E499" s="162"/>
      <c r="F499" s="162"/>
      <c r="G499" s="162"/>
    </row>
    <row r="500" spans="3:7">
      <c r="C500" s="162"/>
      <c r="D500" s="162"/>
      <c r="E500" s="162"/>
      <c r="F500" s="162"/>
      <c r="G500" s="162"/>
    </row>
    <row r="501" spans="3:7">
      <c r="C501" s="162"/>
      <c r="D501" s="162"/>
      <c r="E501" s="162"/>
      <c r="F501" s="162"/>
      <c r="G501" s="162"/>
    </row>
    <row r="502" spans="3:7">
      <c r="C502" s="162"/>
      <c r="D502" s="162"/>
      <c r="E502" s="162"/>
      <c r="F502" s="162"/>
      <c r="G502" s="162"/>
    </row>
    <row r="503" spans="3:7">
      <c r="C503" s="162"/>
      <c r="D503" s="162"/>
      <c r="E503" s="162"/>
      <c r="F503" s="162"/>
      <c r="G503" s="162"/>
    </row>
    <row r="504" spans="3:7">
      <c r="C504" s="162"/>
      <c r="D504" s="162"/>
      <c r="E504" s="162"/>
      <c r="F504" s="162"/>
      <c r="G504" s="162"/>
    </row>
    <row r="505" spans="3:7">
      <c r="C505" s="162"/>
      <c r="D505" s="162"/>
      <c r="E505" s="162"/>
      <c r="F505" s="162"/>
      <c r="G505" s="162"/>
    </row>
    <row r="506" spans="3:7">
      <c r="C506" s="162"/>
      <c r="D506" s="162"/>
      <c r="E506" s="162"/>
      <c r="F506" s="162"/>
      <c r="G506" s="162"/>
    </row>
    <row r="507" spans="3:7">
      <c r="C507" s="162"/>
      <c r="D507" s="162"/>
      <c r="E507" s="162"/>
      <c r="F507" s="162"/>
      <c r="G507" s="162"/>
    </row>
    <row r="508" spans="3:7">
      <c r="C508" s="162"/>
      <c r="D508" s="162"/>
      <c r="E508" s="162"/>
      <c r="F508" s="162"/>
      <c r="G508" s="162"/>
    </row>
    <row r="509" spans="3:7">
      <c r="C509" s="162"/>
      <c r="D509" s="162"/>
      <c r="E509" s="162"/>
      <c r="F509" s="162"/>
      <c r="G509" s="162"/>
    </row>
    <row r="510" spans="3:7">
      <c r="C510" s="162"/>
      <c r="D510" s="162"/>
      <c r="E510" s="162"/>
      <c r="F510" s="162"/>
      <c r="G510" s="162"/>
    </row>
    <row r="511" spans="3:7">
      <c r="C511" s="162"/>
      <c r="D511" s="162"/>
      <c r="E511" s="162"/>
      <c r="F511" s="162"/>
      <c r="G511" s="162"/>
    </row>
    <row r="512" spans="3:7">
      <c r="C512" s="162"/>
      <c r="D512" s="162"/>
      <c r="E512" s="162"/>
      <c r="F512" s="162"/>
      <c r="G512" s="162"/>
    </row>
    <row r="513" spans="3:7">
      <c r="C513" s="162"/>
      <c r="D513" s="162"/>
      <c r="E513" s="162"/>
      <c r="F513" s="162"/>
      <c r="G513" s="162"/>
    </row>
    <row r="514" spans="3:7">
      <c r="C514" s="162"/>
      <c r="D514" s="162"/>
      <c r="E514" s="162"/>
      <c r="F514" s="162"/>
      <c r="G514" s="162"/>
    </row>
    <row r="515" spans="3:7">
      <c r="C515" s="162"/>
      <c r="D515" s="162"/>
      <c r="E515" s="162"/>
      <c r="F515" s="162"/>
      <c r="G515" s="162"/>
    </row>
    <row r="516" spans="3:7">
      <c r="C516" s="162"/>
      <c r="D516" s="162"/>
      <c r="E516" s="162"/>
      <c r="F516" s="162"/>
      <c r="G516" s="162"/>
    </row>
    <row r="517" spans="3:7">
      <c r="C517" s="162"/>
      <c r="D517" s="162"/>
      <c r="E517" s="162"/>
      <c r="F517" s="162"/>
      <c r="G517" s="162"/>
    </row>
    <row r="518" spans="3:7">
      <c r="C518" s="162"/>
      <c r="D518" s="162"/>
      <c r="E518" s="162"/>
      <c r="F518" s="162"/>
      <c r="G518" s="162"/>
    </row>
    <row r="519" spans="3:7">
      <c r="C519" s="162"/>
      <c r="D519" s="162"/>
      <c r="E519" s="162"/>
      <c r="F519" s="162"/>
      <c r="G519" s="162"/>
    </row>
    <row r="520" spans="3:7">
      <c r="C520" s="162"/>
      <c r="D520" s="162"/>
      <c r="E520" s="162"/>
      <c r="F520" s="162"/>
      <c r="G520" s="162"/>
    </row>
    <row r="521" spans="3:7">
      <c r="C521" s="162"/>
      <c r="D521" s="162"/>
      <c r="E521" s="162"/>
      <c r="F521" s="162"/>
      <c r="G521" s="162"/>
    </row>
    <row r="522" spans="3:7">
      <c r="C522" s="162"/>
      <c r="D522" s="162"/>
      <c r="E522" s="162"/>
      <c r="F522" s="162"/>
      <c r="G522" s="162"/>
    </row>
    <row r="523" spans="3:7">
      <c r="C523" s="162"/>
      <c r="D523" s="162"/>
      <c r="E523" s="162"/>
      <c r="F523" s="162"/>
      <c r="G523" s="162"/>
    </row>
    <row r="524" spans="3:7">
      <c r="C524" s="162"/>
      <c r="D524" s="162"/>
      <c r="E524" s="162"/>
      <c r="F524" s="162"/>
      <c r="G524" s="162"/>
    </row>
    <row r="525" spans="3:7">
      <c r="C525" s="162"/>
      <c r="D525" s="162"/>
      <c r="E525" s="162"/>
      <c r="F525" s="162"/>
      <c r="G525" s="162"/>
    </row>
    <row r="526" spans="3:7">
      <c r="C526" s="162"/>
      <c r="D526" s="162"/>
      <c r="E526" s="162"/>
      <c r="F526" s="162"/>
      <c r="G526" s="162"/>
    </row>
    <row r="527" spans="3:7">
      <c r="C527" s="162"/>
      <c r="D527" s="162"/>
      <c r="E527" s="162"/>
      <c r="F527" s="162"/>
      <c r="G527" s="162"/>
    </row>
    <row r="528" spans="3:7">
      <c r="C528" s="162"/>
      <c r="D528" s="162"/>
      <c r="E528" s="162"/>
      <c r="F528" s="162"/>
      <c r="G528" s="162"/>
    </row>
    <row r="529" spans="3:7">
      <c r="C529" s="162"/>
      <c r="D529" s="162"/>
      <c r="E529" s="162"/>
      <c r="F529" s="162"/>
      <c r="G529" s="162"/>
    </row>
    <row r="530" spans="3:7">
      <c r="C530" s="162"/>
      <c r="D530" s="162"/>
      <c r="E530" s="162"/>
      <c r="F530" s="162"/>
      <c r="G530" s="162"/>
    </row>
    <row r="531" spans="3:7">
      <c r="C531" s="162"/>
      <c r="D531" s="162"/>
      <c r="E531" s="162"/>
      <c r="F531" s="162"/>
      <c r="G531" s="162"/>
    </row>
    <row r="532" spans="3:7">
      <c r="C532" s="162"/>
      <c r="D532" s="162"/>
      <c r="E532" s="162"/>
      <c r="F532" s="162"/>
      <c r="G532" s="162"/>
    </row>
    <row r="533" spans="3:7">
      <c r="C533" s="162"/>
      <c r="D533" s="162"/>
      <c r="E533" s="162"/>
      <c r="F533" s="162"/>
      <c r="G533" s="162"/>
    </row>
    <row r="534" spans="3:7">
      <c r="C534" s="162"/>
      <c r="D534" s="162"/>
      <c r="E534" s="162"/>
      <c r="F534" s="162"/>
      <c r="G534" s="162"/>
    </row>
    <row r="535" spans="3:7">
      <c r="C535" s="162"/>
      <c r="D535" s="162"/>
      <c r="E535" s="162"/>
      <c r="F535" s="162"/>
      <c r="G535" s="162"/>
    </row>
    <row r="536" spans="3:7">
      <c r="C536" s="162"/>
      <c r="D536" s="162"/>
      <c r="E536" s="162"/>
      <c r="F536" s="162"/>
      <c r="G536" s="162"/>
    </row>
    <row r="537" spans="3:7">
      <c r="C537" s="162"/>
      <c r="D537" s="162"/>
      <c r="E537" s="162"/>
      <c r="F537" s="162"/>
      <c r="G537" s="162"/>
    </row>
    <row r="538" spans="3:7">
      <c r="C538" s="162"/>
      <c r="D538" s="162"/>
      <c r="E538" s="162"/>
      <c r="F538" s="162"/>
      <c r="G538" s="162"/>
    </row>
    <row r="539" spans="3:7">
      <c r="C539" s="162"/>
      <c r="D539" s="162"/>
      <c r="E539" s="162"/>
      <c r="F539" s="162"/>
      <c r="G539" s="162"/>
    </row>
    <row r="540" spans="3:7">
      <c r="C540" s="162"/>
      <c r="D540" s="162"/>
      <c r="E540" s="162"/>
      <c r="F540" s="162"/>
      <c r="G540" s="162"/>
    </row>
    <row r="541" spans="3:7">
      <c r="C541" s="162"/>
      <c r="D541" s="162"/>
      <c r="E541" s="162"/>
      <c r="F541" s="162"/>
      <c r="G541" s="162"/>
    </row>
    <row r="542" spans="3:7">
      <c r="C542" s="162"/>
      <c r="D542" s="162"/>
      <c r="E542" s="162"/>
      <c r="F542" s="162"/>
      <c r="G542" s="162"/>
    </row>
    <row r="543" spans="3:7">
      <c r="C543" s="162"/>
      <c r="D543" s="162"/>
      <c r="E543" s="162"/>
      <c r="F543" s="162"/>
      <c r="G543" s="162"/>
    </row>
    <row r="544" spans="3:7">
      <c r="C544" s="162"/>
      <c r="D544" s="162"/>
      <c r="E544" s="162"/>
      <c r="F544" s="162"/>
      <c r="G544" s="162"/>
    </row>
    <row r="545" spans="3:7">
      <c r="C545" s="162"/>
      <c r="D545" s="162"/>
      <c r="E545" s="162"/>
      <c r="F545" s="162"/>
      <c r="G545" s="162"/>
    </row>
    <row r="546" spans="3:7">
      <c r="C546" s="162"/>
      <c r="D546" s="162"/>
      <c r="E546" s="162"/>
      <c r="F546" s="162"/>
      <c r="G546" s="162"/>
    </row>
    <row r="547" spans="3:7">
      <c r="C547" s="162"/>
      <c r="D547" s="162"/>
      <c r="E547" s="162"/>
      <c r="F547" s="162"/>
      <c r="G547" s="162"/>
    </row>
    <row r="548" spans="3:7">
      <c r="C548" s="162"/>
      <c r="D548" s="162"/>
      <c r="E548" s="162"/>
      <c r="F548" s="162"/>
      <c r="G548" s="162"/>
    </row>
    <row r="549" spans="3:7">
      <c r="C549" s="162"/>
      <c r="D549" s="162"/>
      <c r="E549" s="162"/>
      <c r="F549" s="162"/>
      <c r="G549" s="162"/>
    </row>
    <row r="550" spans="3:7">
      <c r="C550" s="162"/>
      <c r="D550" s="162"/>
      <c r="E550" s="162"/>
      <c r="F550" s="162"/>
      <c r="G550" s="162"/>
    </row>
    <row r="551" spans="3:7">
      <c r="C551" s="162"/>
      <c r="D551" s="162"/>
      <c r="E551" s="162"/>
      <c r="F551" s="162"/>
      <c r="G551" s="162"/>
    </row>
    <row r="552" spans="3:7">
      <c r="C552" s="162"/>
      <c r="D552" s="162"/>
      <c r="E552" s="162"/>
      <c r="F552" s="162"/>
      <c r="G552" s="162"/>
    </row>
    <row r="553" spans="3:7">
      <c r="C553" s="162"/>
      <c r="D553" s="162"/>
      <c r="E553" s="162"/>
      <c r="F553" s="162"/>
      <c r="G553" s="162"/>
    </row>
    <row r="554" spans="3:7">
      <c r="C554" s="162"/>
      <c r="D554" s="162"/>
      <c r="E554" s="162"/>
      <c r="F554" s="162"/>
      <c r="G554" s="162"/>
    </row>
    <row r="555" spans="3:7">
      <c r="C555" s="162"/>
      <c r="D555" s="162"/>
      <c r="E555" s="162"/>
      <c r="F555" s="162"/>
      <c r="G555" s="162"/>
    </row>
    <row r="556" spans="3:7">
      <c r="C556" s="162"/>
      <c r="D556" s="162"/>
      <c r="E556" s="162"/>
      <c r="F556" s="162"/>
      <c r="G556" s="162"/>
    </row>
    <row r="557" spans="3:7">
      <c r="C557" s="162"/>
      <c r="D557" s="162"/>
      <c r="E557" s="162"/>
      <c r="F557" s="162"/>
      <c r="G557" s="162"/>
    </row>
    <row r="558" spans="3:7">
      <c r="C558" s="162"/>
      <c r="D558" s="162"/>
      <c r="E558" s="162"/>
      <c r="F558" s="162"/>
      <c r="G558" s="162"/>
    </row>
    <row r="559" spans="3:7">
      <c r="C559" s="162"/>
      <c r="D559" s="162"/>
      <c r="E559" s="162"/>
      <c r="F559" s="162"/>
      <c r="G559" s="162"/>
    </row>
    <row r="560" spans="3:7">
      <c r="C560" s="162"/>
      <c r="D560" s="162"/>
      <c r="E560" s="162"/>
      <c r="F560" s="162"/>
      <c r="G560" s="162"/>
    </row>
    <row r="561" spans="3:7">
      <c r="C561" s="162"/>
      <c r="D561" s="162"/>
      <c r="E561" s="162"/>
      <c r="F561" s="162"/>
      <c r="G561" s="162"/>
    </row>
    <row r="562" spans="3:7">
      <c r="C562" s="162"/>
      <c r="D562" s="162"/>
      <c r="E562" s="162"/>
      <c r="F562" s="162"/>
      <c r="G562" s="162"/>
    </row>
    <row r="563" spans="3:7">
      <c r="C563" s="162"/>
      <c r="D563" s="162"/>
      <c r="E563" s="162"/>
      <c r="F563" s="162"/>
      <c r="G563" s="162"/>
    </row>
    <row r="564" spans="3:7">
      <c r="C564" s="162"/>
      <c r="D564" s="162"/>
      <c r="E564" s="162"/>
      <c r="F564" s="162"/>
      <c r="G564" s="162"/>
    </row>
    <row r="565" spans="3:7">
      <c r="C565" s="162"/>
      <c r="D565" s="162"/>
      <c r="E565" s="162"/>
      <c r="F565" s="162"/>
      <c r="G565" s="162"/>
    </row>
    <row r="566" spans="3:7">
      <c r="C566" s="162"/>
      <c r="D566" s="162"/>
      <c r="E566" s="162"/>
      <c r="F566" s="162"/>
      <c r="G566" s="162"/>
    </row>
    <row r="567" spans="3:7">
      <c r="C567" s="162"/>
      <c r="D567" s="162"/>
      <c r="E567" s="162"/>
      <c r="F567" s="162"/>
      <c r="G567" s="162"/>
    </row>
    <row r="568" spans="3:7">
      <c r="C568" s="162"/>
      <c r="D568" s="162"/>
      <c r="E568" s="162"/>
      <c r="F568" s="162"/>
      <c r="G568" s="162"/>
    </row>
    <row r="569" spans="3:7">
      <c r="C569" s="162"/>
      <c r="D569" s="162"/>
      <c r="E569" s="162"/>
      <c r="F569" s="162"/>
      <c r="G569" s="162"/>
    </row>
    <row r="570" spans="3:7">
      <c r="C570" s="162"/>
      <c r="D570" s="162"/>
      <c r="E570" s="162"/>
      <c r="F570" s="162"/>
      <c r="G570" s="162"/>
    </row>
    <row r="571" spans="3:7">
      <c r="C571" s="162"/>
      <c r="D571" s="162"/>
      <c r="E571" s="162"/>
      <c r="F571" s="162"/>
      <c r="G571" s="162"/>
    </row>
    <row r="572" spans="3:7">
      <c r="C572" s="162"/>
      <c r="D572" s="162"/>
      <c r="E572" s="162"/>
      <c r="F572" s="162"/>
      <c r="G572" s="162"/>
    </row>
    <row r="573" spans="3:7">
      <c r="C573" s="162"/>
      <c r="D573" s="162"/>
      <c r="E573" s="162"/>
      <c r="F573" s="162"/>
      <c r="G573" s="162"/>
    </row>
    <row r="574" spans="3:7">
      <c r="C574" s="162"/>
      <c r="D574" s="162"/>
      <c r="E574" s="162"/>
      <c r="F574" s="162"/>
      <c r="G574" s="162"/>
    </row>
    <row r="575" spans="3:7">
      <c r="C575" s="162"/>
      <c r="D575" s="162"/>
      <c r="E575" s="162"/>
      <c r="F575" s="162"/>
      <c r="G575" s="162"/>
    </row>
    <row r="576" spans="3:7">
      <c r="C576" s="162"/>
      <c r="D576" s="162"/>
      <c r="E576" s="162"/>
      <c r="F576" s="162"/>
      <c r="G576" s="162"/>
    </row>
    <row r="577" spans="3:7">
      <c r="C577" s="162"/>
      <c r="D577" s="162"/>
      <c r="E577" s="162"/>
      <c r="F577" s="162"/>
      <c r="G577" s="162"/>
    </row>
    <row r="578" spans="3:7">
      <c r="C578" s="162"/>
      <c r="D578" s="162"/>
      <c r="E578" s="162"/>
      <c r="F578" s="162"/>
      <c r="G578" s="162"/>
    </row>
    <row r="579" spans="3:7">
      <c r="C579" s="162"/>
      <c r="D579" s="162"/>
      <c r="E579" s="162"/>
      <c r="F579" s="162"/>
      <c r="G579" s="162"/>
    </row>
    <row r="580" spans="3:7">
      <c r="C580" s="162"/>
      <c r="D580" s="162"/>
      <c r="E580" s="162"/>
      <c r="F580" s="162"/>
      <c r="G580" s="162"/>
    </row>
    <row r="581" spans="3:7">
      <c r="C581" s="162"/>
      <c r="D581" s="162"/>
      <c r="E581" s="162"/>
      <c r="F581" s="162"/>
      <c r="G581" s="162"/>
    </row>
    <row r="582" spans="3:7">
      <c r="C582" s="162"/>
      <c r="D582" s="162"/>
      <c r="E582" s="162"/>
      <c r="F582" s="162"/>
      <c r="G582" s="162"/>
    </row>
    <row r="583" spans="3:7">
      <c r="C583" s="162"/>
      <c r="D583" s="162"/>
      <c r="E583" s="162"/>
      <c r="F583" s="162"/>
      <c r="G583" s="162"/>
    </row>
    <row r="584" spans="3:7">
      <c r="C584" s="162"/>
      <c r="D584" s="162"/>
      <c r="E584" s="162"/>
      <c r="F584" s="162"/>
      <c r="G584" s="162"/>
    </row>
    <row r="585" spans="3:7">
      <c r="C585" s="162"/>
      <c r="D585" s="162"/>
      <c r="E585" s="162"/>
      <c r="F585" s="162"/>
      <c r="G585" s="162"/>
    </row>
    <row r="586" spans="3:7">
      <c r="C586" s="162"/>
      <c r="D586" s="162"/>
      <c r="E586" s="162"/>
      <c r="F586" s="162"/>
      <c r="G586" s="162"/>
    </row>
    <row r="587" spans="3:7">
      <c r="C587" s="162"/>
      <c r="D587" s="162"/>
      <c r="E587" s="162"/>
      <c r="F587" s="162"/>
      <c r="G587" s="162"/>
    </row>
    <row r="588" spans="3:7">
      <c r="C588" s="162"/>
      <c r="D588" s="162"/>
      <c r="E588" s="162"/>
      <c r="F588" s="162"/>
      <c r="G588" s="162"/>
    </row>
    <row r="589" spans="3:7">
      <c r="C589" s="162"/>
      <c r="D589" s="162"/>
      <c r="E589" s="162"/>
      <c r="F589" s="162"/>
      <c r="G589" s="162"/>
    </row>
    <row r="590" spans="3:7">
      <c r="C590" s="162"/>
      <c r="D590" s="162"/>
      <c r="E590" s="162"/>
      <c r="F590" s="162"/>
      <c r="G590" s="162"/>
    </row>
    <row r="591" spans="3:7">
      <c r="C591" s="162"/>
      <c r="D591" s="162"/>
      <c r="E591" s="162"/>
      <c r="F591" s="162"/>
      <c r="G591" s="162"/>
    </row>
    <row r="592" spans="3:7">
      <c r="C592" s="162"/>
      <c r="D592" s="162"/>
      <c r="E592" s="162"/>
      <c r="F592" s="162"/>
      <c r="G592" s="162"/>
    </row>
    <row r="593" spans="3:7">
      <c r="C593" s="162"/>
      <c r="D593" s="162"/>
      <c r="E593" s="162"/>
      <c r="F593" s="162"/>
      <c r="G593" s="162"/>
    </row>
    <row r="594" spans="3:7">
      <c r="C594" s="162"/>
      <c r="D594" s="162"/>
      <c r="E594" s="162"/>
      <c r="F594" s="162"/>
      <c r="G594" s="162"/>
    </row>
    <row r="595" spans="3:7">
      <c r="C595" s="162"/>
      <c r="D595" s="162"/>
      <c r="E595" s="162"/>
      <c r="F595" s="162"/>
      <c r="G595" s="162"/>
    </row>
    <row r="596" spans="3:7">
      <c r="C596" s="162"/>
      <c r="D596" s="162"/>
      <c r="E596" s="162"/>
      <c r="F596" s="162"/>
      <c r="G596" s="162"/>
    </row>
    <row r="597" spans="3:7">
      <c r="C597" s="162"/>
      <c r="D597" s="162"/>
      <c r="E597" s="162"/>
      <c r="F597" s="162"/>
      <c r="G597" s="162"/>
    </row>
    <row r="598" spans="3:7">
      <c r="C598" s="162"/>
      <c r="D598" s="162"/>
      <c r="E598" s="162"/>
      <c r="F598" s="162"/>
      <c r="G598" s="162"/>
    </row>
    <row r="599" spans="3:7">
      <c r="C599" s="162"/>
      <c r="D599" s="162"/>
      <c r="E599" s="162"/>
      <c r="F599" s="162"/>
      <c r="G599" s="162"/>
    </row>
    <row r="600" spans="3:7">
      <c r="C600" s="162"/>
      <c r="D600" s="162"/>
      <c r="E600" s="162"/>
      <c r="F600" s="162"/>
      <c r="G600" s="162"/>
    </row>
    <row r="601" spans="3:7">
      <c r="C601" s="162"/>
      <c r="D601" s="162"/>
      <c r="E601" s="162"/>
      <c r="F601" s="162"/>
      <c r="G601" s="162"/>
    </row>
    <row r="602" spans="3:7">
      <c r="C602" s="162"/>
      <c r="D602" s="162"/>
      <c r="E602" s="162"/>
      <c r="F602" s="162"/>
      <c r="G602" s="162"/>
    </row>
    <row r="603" spans="3:7">
      <c r="C603" s="162"/>
      <c r="D603" s="162"/>
      <c r="E603" s="162"/>
      <c r="F603" s="162"/>
      <c r="G603" s="162"/>
    </row>
    <row r="604" spans="3:7">
      <c r="C604" s="162"/>
      <c r="D604" s="162"/>
      <c r="E604" s="162"/>
      <c r="F604" s="162"/>
      <c r="G604" s="162"/>
    </row>
    <row r="605" spans="3:7">
      <c r="C605" s="162"/>
      <c r="D605" s="162"/>
      <c r="E605" s="162"/>
      <c r="F605" s="162"/>
      <c r="G605" s="162"/>
    </row>
    <row r="606" spans="3:7">
      <c r="C606" s="162"/>
      <c r="D606" s="162"/>
      <c r="E606" s="162"/>
      <c r="F606" s="162"/>
      <c r="G606" s="162"/>
    </row>
    <row r="607" spans="3:7">
      <c r="C607" s="162"/>
      <c r="D607" s="162"/>
      <c r="E607" s="162"/>
      <c r="F607" s="162"/>
      <c r="G607" s="162"/>
    </row>
    <row r="608" spans="3:7">
      <c r="C608" s="162"/>
      <c r="D608" s="162"/>
      <c r="E608" s="162"/>
      <c r="F608" s="162"/>
      <c r="G608" s="162"/>
    </row>
    <row r="609" spans="3:7">
      <c r="C609" s="162"/>
      <c r="D609" s="162"/>
      <c r="E609" s="162"/>
      <c r="F609" s="162"/>
      <c r="G609" s="162"/>
    </row>
    <row r="610" spans="3:7">
      <c r="C610" s="162"/>
      <c r="D610" s="162"/>
      <c r="E610" s="162"/>
      <c r="F610" s="162"/>
      <c r="G610" s="162"/>
    </row>
    <row r="611" spans="3:7">
      <c r="C611" s="162"/>
      <c r="D611" s="162"/>
      <c r="E611" s="162"/>
      <c r="F611" s="162"/>
      <c r="G611" s="162"/>
    </row>
    <row r="612" spans="3:7">
      <c r="C612" s="162"/>
      <c r="D612" s="162"/>
      <c r="E612" s="162"/>
      <c r="F612" s="162"/>
      <c r="G612" s="162"/>
    </row>
    <row r="613" spans="3:7">
      <c r="C613" s="162"/>
      <c r="D613" s="162"/>
      <c r="E613" s="162"/>
      <c r="F613" s="162"/>
      <c r="G613" s="162"/>
    </row>
    <row r="614" spans="3:7">
      <c r="C614" s="162"/>
      <c r="D614" s="162"/>
      <c r="E614" s="162"/>
      <c r="F614" s="162"/>
      <c r="G614" s="162"/>
    </row>
    <row r="615" spans="3:7">
      <c r="C615" s="162"/>
      <c r="D615" s="162"/>
      <c r="E615" s="162"/>
      <c r="F615" s="162"/>
      <c r="G615" s="162"/>
    </row>
    <row r="616" spans="3:7">
      <c r="C616" s="162"/>
      <c r="D616" s="162"/>
      <c r="E616" s="162"/>
      <c r="F616" s="162"/>
      <c r="G616" s="162"/>
    </row>
    <row r="617" spans="3:7">
      <c r="C617" s="162"/>
      <c r="D617" s="162"/>
      <c r="E617" s="162"/>
      <c r="F617" s="162"/>
      <c r="G617" s="162"/>
    </row>
    <row r="618" spans="3:7">
      <c r="C618" s="162"/>
      <c r="D618" s="162"/>
      <c r="E618" s="162"/>
      <c r="F618" s="162"/>
      <c r="G618" s="162"/>
    </row>
    <row r="619" spans="3:7">
      <c r="C619" s="162"/>
      <c r="D619" s="162"/>
      <c r="E619" s="162"/>
      <c r="F619" s="162"/>
      <c r="G619" s="162"/>
    </row>
    <row r="620" spans="3:7">
      <c r="C620" s="162"/>
      <c r="D620" s="162"/>
      <c r="E620" s="162"/>
      <c r="F620" s="162"/>
      <c r="G620" s="162"/>
    </row>
    <row r="621" spans="3:7">
      <c r="C621" s="162"/>
      <c r="D621" s="162"/>
      <c r="E621" s="162"/>
      <c r="F621" s="162"/>
      <c r="G621" s="162"/>
    </row>
    <row r="622" spans="3:7">
      <c r="C622" s="162"/>
      <c r="D622" s="162"/>
      <c r="E622" s="162"/>
      <c r="F622" s="162"/>
      <c r="G622" s="162"/>
    </row>
    <row r="623" spans="3:7">
      <c r="C623" s="162"/>
      <c r="D623" s="162"/>
      <c r="E623" s="162"/>
      <c r="F623" s="162"/>
      <c r="G623" s="162"/>
    </row>
    <row r="624" spans="3:7">
      <c r="C624" s="162"/>
      <c r="D624" s="162"/>
      <c r="E624" s="162"/>
      <c r="F624" s="162"/>
      <c r="G624" s="162"/>
    </row>
    <row r="625" spans="3:7">
      <c r="C625" s="162"/>
      <c r="D625" s="162"/>
      <c r="E625" s="162"/>
      <c r="F625" s="162"/>
      <c r="G625" s="162"/>
    </row>
    <row r="626" spans="3:7">
      <c r="C626" s="162"/>
      <c r="D626" s="162"/>
      <c r="E626" s="162"/>
      <c r="F626" s="162"/>
      <c r="G626" s="162"/>
    </row>
    <row r="627" spans="3:7">
      <c r="C627" s="162"/>
      <c r="D627" s="162"/>
      <c r="E627" s="162"/>
      <c r="F627" s="162"/>
      <c r="G627" s="162"/>
    </row>
    <row r="628" spans="3:7">
      <c r="C628" s="162"/>
      <c r="D628" s="162"/>
      <c r="E628" s="162"/>
      <c r="F628" s="162"/>
      <c r="G628" s="162"/>
    </row>
    <row r="629" spans="3:7">
      <c r="C629" s="162"/>
      <c r="D629" s="162"/>
      <c r="E629" s="162"/>
      <c r="F629" s="162"/>
      <c r="G629" s="162"/>
    </row>
    <row r="630" spans="3:7">
      <c r="C630" s="162"/>
      <c r="D630" s="162"/>
      <c r="E630" s="162"/>
      <c r="F630" s="162"/>
      <c r="G630" s="162"/>
    </row>
    <row r="631" spans="3:7">
      <c r="C631" s="162"/>
      <c r="D631" s="162"/>
      <c r="E631" s="162"/>
      <c r="F631" s="162"/>
      <c r="G631" s="162"/>
    </row>
    <row r="632" spans="3:7">
      <c r="C632" s="162"/>
      <c r="D632" s="162"/>
      <c r="E632" s="162"/>
      <c r="F632" s="162"/>
      <c r="G632" s="162"/>
    </row>
    <row r="633" spans="3:7">
      <c r="C633" s="162"/>
      <c r="D633" s="162"/>
      <c r="E633" s="162"/>
      <c r="F633" s="162"/>
      <c r="G633" s="162"/>
    </row>
    <row r="634" spans="3:7">
      <c r="C634" s="162"/>
      <c r="D634" s="162"/>
      <c r="E634" s="162"/>
      <c r="F634" s="162"/>
      <c r="G634" s="162"/>
    </row>
    <row r="635" spans="3:7">
      <c r="C635" s="162"/>
      <c r="D635" s="162"/>
      <c r="E635" s="162"/>
      <c r="F635" s="162"/>
      <c r="G635" s="162"/>
    </row>
    <row r="636" spans="3:7">
      <c r="C636" s="162"/>
      <c r="D636" s="162"/>
      <c r="E636" s="162"/>
      <c r="F636" s="162"/>
      <c r="G636" s="162"/>
    </row>
    <row r="637" spans="3:7">
      <c r="C637" s="162"/>
      <c r="D637" s="162"/>
      <c r="E637" s="162"/>
      <c r="F637" s="162"/>
      <c r="G637" s="162"/>
    </row>
    <row r="638" spans="3:7">
      <c r="C638" s="162"/>
      <c r="D638" s="162"/>
      <c r="E638" s="162"/>
      <c r="F638" s="162"/>
      <c r="G638" s="162"/>
    </row>
    <row r="639" spans="3:7">
      <c r="C639" s="162"/>
      <c r="D639" s="162"/>
      <c r="E639" s="162"/>
      <c r="F639" s="162"/>
      <c r="G639" s="162"/>
    </row>
    <row r="640" spans="3:7">
      <c r="C640" s="162"/>
      <c r="D640" s="162"/>
      <c r="E640" s="162"/>
      <c r="F640" s="162"/>
      <c r="G640" s="162"/>
    </row>
    <row r="641" spans="3:7">
      <c r="C641" s="162"/>
      <c r="D641" s="162"/>
      <c r="E641" s="162"/>
      <c r="F641" s="162"/>
      <c r="G641" s="162"/>
    </row>
    <row r="642" spans="3:7">
      <c r="C642" s="162"/>
      <c r="D642" s="162"/>
      <c r="E642" s="162"/>
      <c r="F642" s="162"/>
      <c r="G642" s="162"/>
    </row>
    <row r="643" spans="3:7">
      <c r="C643" s="162"/>
      <c r="D643" s="162"/>
      <c r="E643" s="162"/>
      <c r="F643" s="162"/>
      <c r="G643" s="162"/>
    </row>
    <row r="644" spans="3:7">
      <c r="C644" s="162"/>
      <c r="D644" s="162"/>
      <c r="E644" s="162"/>
      <c r="F644" s="162"/>
      <c r="G644" s="162"/>
    </row>
    <row r="645" spans="3:7">
      <c r="C645" s="162"/>
      <c r="D645" s="162"/>
      <c r="E645" s="162"/>
      <c r="F645" s="162"/>
      <c r="G645" s="162"/>
    </row>
    <row r="646" spans="3:7">
      <c r="C646" s="162"/>
      <c r="D646" s="162"/>
      <c r="E646" s="162"/>
      <c r="F646" s="162"/>
      <c r="G646" s="162"/>
    </row>
    <row r="647" spans="3:7">
      <c r="C647" s="162"/>
      <c r="D647" s="162"/>
      <c r="E647" s="162"/>
      <c r="F647" s="162"/>
      <c r="G647" s="162"/>
    </row>
    <row r="648" spans="3:7">
      <c r="C648" s="162"/>
      <c r="D648" s="162"/>
      <c r="E648" s="162"/>
      <c r="F648" s="162"/>
      <c r="G648" s="162"/>
    </row>
    <row r="649" spans="3:7">
      <c r="C649" s="162"/>
      <c r="D649" s="162"/>
      <c r="E649" s="162"/>
      <c r="F649" s="162"/>
      <c r="G649" s="162"/>
    </row>
    <row r="650" spans="3:7">
      <c r="C650" s="162"/>
      <c r="D650" s="162"/>
      <c r="E650" s="162"/>
      <c r="F650" s="162"/>
      <c r="G650" s="162"/>
    </row>
    <row r="651" spans="3:7">
      <c r="C651" s="162"/>
      <c r="D651" s="162"/>
      <c r="E651" s="162"/>
      <c r="F651" s="162"/>
      <c r="G651" s="162"/>
    </row>
    <row r="652" spans="3:7">
      <c r="C652" s="162"/>
      <c r="D652" s="162"/>
      <c r="E652" s="162"/>
      <c r="F652" s="162"/>
      <c r="G652" s="162"/>
    </row>
    <row r="653" spans="3:7">
      <c r="C653" s="162"/>
      <c r="D653" s="162"/>
      <c r="E653" s="162"/>
      <c r="F653" s="162"/>
      <c r="G653" s="162"/>
    </row>
    <row r="654" spans="3:7">
      <c r="C654" s="162"/>
      <c r="D654" s="162"/>
      <c r="E654" s="162"/>
      <c r="F654" s="162"/>
      <c r="G654" s="162"/>
    </row>
    <row r="655" spans="3:7">
      <c r="C655" s="162"/>
      <c r="D655" s="162"/>
      <c r="E655" s="162"/>
      <c r="F655" s="162"/>
      <c r="G655" s="162"/>
    </row>
    <row r="656" spans="3:7">
      <c r="C656" s="162"/>
      <c r="D656" s="162"/>
      <c r="E656" s="162"/>
      <c r="F656" s="162"/>
      <c r="G656" s="162"/>
    </row>
    <row r="657" spans="3:7">
      <c r="C657" s="162"/>
      <c r="D657" s="162"/>
      <c r="E657" s="162"/>
      <c r="F657" s="162"/>
      <c r="G657" s="162"/>
    </row>
    <row r="658" spans="3:7">
      <c r="C658" s="162"/>
      <c r="D658" s="162"/>
      <c r="E658" s="162"/>
      <c r="F658" s="162"/>
      <c r="G658" s="162"/>
    </row>
    <row r="659" spans="3:7">
      <c r="C659" s="162"/>
      <c r="D659" s="162"/>
      <c r="E659" s="162"/>
      <c r="F659" s="162"/>
      <c r="G659" s="162"/>
    </row>
    <row r="660" spans="3:7">
      <c r="C660" s="162"/>
      <c r="D660" s="162"/>
      <c r="E660" s="162"/>
      <c r="F660" s="162"/>
      <c r="G660" s="162"/>
    </row>
    <row r="661" spans="3:7">
      <c r="C661" s="162"/>
      <c r="D661" s="162"/>
      <c r="E661" s="162"/>
      <c r="F661" s="162"/>
      <c r="G661" s="162"/>
    </row>
    <row r="662" spans="3:7">
      <c r="C662" s="162"/>
      <c r="D662" s="162"/>
      <c r="E662" s="162"/>
      <c r="F662" s="162"/>
      <c r="G662" s="162"/>
    </row>
    <row r="663" spans="3:7">
      <c r="C663" s="162"/>
      <c r="D663" s="162"/>
      <c r="E663" s="162"/>
      <c r="F663" s="162"/>
      <c r="G663" s="162"/>
    </row>
    <row r="664" spans="3:7">
      <c r="C664" s="162"/>
      <c r="D664" s="162"/>
      <c r="E664" s="162"/>
      <c r="F664" s="162"/>
      <c r="G664" s="162"/>
    </row>
    <row r="665" spans="3:7">
      <c r="C665" s="162"/>
      <c r="D665" s="162"/>
      <c r="E665" s="162"/>
      <c r="F665" s="162"/>
      <c r="G665" s="162"/>
    </row>
    <row r="666" spans="3:7">
      <c r="C666" s="162"/>
      <c r="D666" s="162"/>
      <c r="E666" s="162"/>
      <c r="F666" s="162"/>
      <c r="G666" s="162"/>
    </row>
    <row r="667" spans="3:7">
      <c r="C667" s="162"/>
      <c r="D667" s="162"/>
      <c r="E667" s="162"/>
      <c r="F667" s="162"/>
      <c r="G667" s="162"/>
    </row>
    <row r="668" spans="3:7">
      <c r="C668" s="162"/>
      <c r="D668" s="162"/>
      <c r="E668" s="162"/>
      <c r="F668" s="162"/>
      <c r="G668" s="162"/>
    </row>
    <row r="669" spans="3:7">
      <c r="C669" s="162"/>
      <c r="D669" s="162"/>
      <c r="E669" s="162"/>
      <c r="F669" s="162"/>
      <c r="G669" s="162"/>
    </row>
    <row r="670" spans="3:7">
      <c r="C670" s="162"/>
      <c r="D670" s="162"/>
      <c r="E670" s="162"/>
      <c r="F670" s="162"/>
      <c r="G670" s="162"/>
    </row>
    <row r="671" spans="3:7">
      <c r="C671" s="162"/>
      <c r="D671" s="162"/>
      <c r="E671" s="162"/>
      <c r="F671" s="162"/>
      <c r="G671" s="162"/>
    </row>
    <row r="672" spans="3:7">
      <c r="C672" s="162"/>
      <c r="D672" s="162"/>
      <c r="E672" s="162"/>
      <c r="F672" s="162"/>
      <c r="G672" s="162"/>
    </row>
    <row r="673" spans="3:7">
      <c r="C673" s="162"/>
      <c r="D673" s="162"/>
      <c r="E673" s="162"/>
      <c r="F673" s="162"/>
      <c r="G673" s="162"/>
    </row>
    <row r="674" spans="3:7">
      <c r="C674" s="162"/>
      <c r="D674" s="162"/>
      <c r="E674" s="162"/>
      <c r="F674" s="162"/>
      <c r="G674" s="162"/>
    </row>
    <row r="675" spans="3:7">
      <c r="C675" s="162"/>
      <c r="D675" s="162"/>
      <c r="E675" s="162"/>
      <c r="F675" s="162"/>
      <c r="G675" s="162"/>
    </row>
    <row r="676" spans="3:7">
      <c r="C676" s="162"/>
      <c r="D676" s="162"/>
      <c r="E676" s="162"/>
      <c r="F676" s="162"/>
      <c r="G676" s="162"/>
    </row>
    <row r="677" spans="3:7">
      <c r="C677" s="162"/>
      <c r="D677" s="162"/>
      <c r="E677" s="162"/>
      <c r="F677" s="162"/>
      <c r="G677" s="162"/>
    </row>
    <row r="678" spans="3:7">
      <c r="C678" s="162"/>
      <c r="D678" s="162"/>
      <c r="E678" s="162"/>
      <c r="F678" s="162"/>
      <c r="G678" s="162"/>
    </row>
    <row r="679" spans="3:7">
      <c r="C679" s="162"/>
      <c r="D679" s="162"/>
      <c r="E679" s="162"/>
      <c r="F679" s="162"/>
      <c r="G679" s="162"/>
    </row>
    <row r="680" spans="3:7">
      <c r="C680" s="162"/>
      <c r="D680" s="162"/>
      <c r="E680" s="162"/>
      <c r="F680" s="162"/>
      <c r="G680" s="162"/>
    </row>
    <row r="681" spans="3:7">
      <c r="C681" s="162"/>
      <c r="D681" s="162"/>
      <c r="E681" s="162"/>
      <c r="F681" s="162"/>
      <c r="G681" s="162"/>
    </row>
    <row r="682" spans="3:7">
      <c r="C682" s="162"/>
      <c r="D682" s="162"/>
      <c r="E682" s="162"/>
      <c r="F682" s="162"/>
      <c r="G682" s="162"/>
    </row>
    <row r="683" spans="3:7">
      <c r="C683" s="162"/>
      <c r="D683" s="162"/>
      <c r="E683" s="162"/>
      <c r="F683" s="162"/>
      <c r="G683" s="162"/>
    </row>
    <row r="684" spans="3:7">
      <c r="C684" s="162"/>
      <c r="D684" s="162"/>
      <c r="E684" s="162"/>
      <c r="F684" s="162"/>
      <c r="G684" s="162"/>
    </row>
    <row r="685" spans="3:7">
      <c r="C685" s="162"/>
      <c r="D685" s="162"/>
      <c r="E685" s="162"/>
      <c r="F685" s="162"/>
      <c r="G685" s="162"/>
    </row>
    <row r="686" spans="3:7">
      <c r="C686" s="162"/>
      <c r="D686" s="162"/>
      <c r="E686" s="162"/>
      <c r="F686" s="162"/>
      <c r="G686" s="162"/>
    </row>
    <row r="687" spans="3:7">
      <c r="C687" s="162"/>
      <c r="D687" s="162"/>
      <c r="E687" s="162"/>
      <c r="F687" s="162"/>
      <c r="G687" s="162"/>
    </row>
    <row r="688" spans="3:7">
      <c r="C688" s="162"/>
      <c r="D688" s="162"/>
      <c r="E688" s="162"/>
      <c r="F688" s="162"/>
      <c r="G688" s="162"/>
    </row>
    <row r="689" spans="3:7">
      <c r="C689" s="162"/>
      <c r="D689" s="162"/>
      <c r="E689" s="162"/>
      <c r="F689" s="162"/>
      <c r="G689" s="162"/>
    </row>
    <row r="690" spans="3:7">
      <c r="C690" s="162"/>
      <c r="D690" s="162"/>
      <c r="E690" s="162"/>
      <c r="F690" s="162"/>
      <c r="G690" s="162"/>
    </row>
    <row r="691" spans="3:7">
      <c r="C691" s="162"/>
      <c r="D691" s="162"/>
      <c r="E691" s="162"/>
      <c r="F691" s="162"/>
      <c r="G691" s="162"/>
    </row>
    <row r="692" spans="3:7">
      <c r="C692" s="162"/>
      <c r="D692" s="162"/>
      <c r="E692" s="162"/>
      <c r="F692" s="162"/>
      <c r="G692" s="162"/>
    </row>
    <row r="693" spans="3:7">
      <c r="C693" s="162"/>
      <c r="D693" s="162"/>
      <c r="E693" s="162"/>
      <c r="F693" s="162"/>
      <c r="G693" s="162"/>
    </row>
    <row r="694" spans="3:7">
      <c r="C694" s="162"/>
      <c r="D694" s="162"/>
      <c r="E694" s="162"/>
      <c r="F694" s="162"/>
      <c r="G694" s="162"/>
    </row>
    <row r="695" spans="3:7">
      <c r="C695" s="162"/>
      <c r="D695" s="162"/>
      <c r="E695" s="162"/>
      <c r="F695" s="162"/>
      <c r="G695" s="162"/>
    </row>
    <row r="696" spans="3:7">
      <c r="C696" s="162"/>
      <c r="D696" s="162"/>
      <c r="E696" s="162"/>
      <c r="F696" s="162"/>
      <c r="G696" s="162"/>
    </row>
    <row r="697" spans="3:7">
      <c r="C697" s="162"/>
      <c r="D697" s="162"/>
      <c r="E697" s="162"/>
      <c r="F697" s="162"/>
      <c r="G697" s="162"/>
    </row>
    <row r="698" spans="3:7">
      <c r="C698" s="162"/>
      <c r="D698" s="162"/>
      <c r="E698" s="162"/>
      <c r="F698" s="162"/>
      <c r="G698" s="162"/>
    </row>
    <row r="699" spans="3:7">
      <c r="C699" s="162"/>
      <c r="D699" s="162"/>
      <c r="E699" s="162"/>
      <c r="F699" s="162"/>
      <c r="G699" s="162"/>
    </row>
    <row r="700" spans="3:7">
      <c r="C700" s="162"/>
      <c r="D700" s="162"/>
      <c r="E700" s="162"/>
      <c r="F700" s="162"/>
      <c r="G700" s="162"/>
    </row>
    <row r="701" spans="3:7">
      <c r="C701" s="162"/>
      <c r="D701" s="162"/>
      <c r="E701" s="162"/>
      <c r="F701" s="162"/>
      <c r="G701" s="162"/>
    </row>
    <row r="702" spans="3:7">
      <c r="C702" s="162"/>
      <c r="D702" s="162"/>
      <c r="E702" s="162"/>
      <c r="F702" s="162"/>
      <c r="G702" s="162"/>
    </row>
    <row r="703" spans="3:7">
      <c r="C703" s="162"/>
      <c r="D703" s="162"/>
      <c r="E703" s="162"/>
      <c r="F703" s="162"/>
      <c r="G703" s="162"/>
    </row>
    <row r="704" spans="3:7">
      <c r="C704" s="162"/>
      <c r="D704" s="162"/>
      <c r="E704" s="162"/>
      <c r="F704" s="162"/>
      <c r="G704" s="162"/>
    </row>
    <row r="705" spans="3:7">
      <c r="C705" s="162"/>
      <c r="D705" s="162"/>
      <c r="E705" s="162"/>
      <c r="F705" s="162"/>
      <c r="G705" s="162"/>
    </row>
    <row r="706" spans="3:7">
      <c r="C706" s="162"/>
      <c r="D706" s="162"/>
      <c r="E706" s="162"/>
      <c r="F706" s="162"/>
      <c r="G706" s="162"/>
    </row>
    <row r="707" spans="3:7">
      <c r="C707" s="162"/>
      <c r="D707" s="162"/>
      <c r="E707" s="162"/>
      <c r="F707" s="162"/>
      <c r="G707" s="162"/>
    </row>
    <row r="708" spans="3:7">
      <c r="C708" s="162"/>
      <c r="D708" s="162"/>
      <c r="E708" s="162"/>
      <c r="F708" s="162"/>
      <c r="G708" s="162"/>
    </row>
    <row r="709" spans="3:7">
      <c r="C709" s="162"/>
      <c r="D709" s="162"/>
      <c r="E709" s="162"/>
      <c r="F709" s="162"/>
      <c r="G709" s="162"/>
    </row>
    <row r="710" spans="3:7">
      <c r="C710" s="162"/>
      <c r="D710" s="162"/>
      <c r="E710" s="162"/>
      <c r="F710" s="162"/>
      <c r="G710" s="162"/>
    </row>
    <row r="711" spans="3:7">
      <c r="C711" s="162"/>
      <c r="D711" s="162"/>
      <c r="E711" s="162"/>
      <c r="F711" s="162"/>
      <c r="G711" s="162"/>
    </row>
    <row r="712" spans="3:7">
      <c r="C712" s="162"/>
      <c r="D712" s="162"/>
      <c r="E712" s="162"/>
      <c r="F712" s="162"/>
      <c r="G712" s="162"/>
    </row>
    <row r="713" spans="3:7">
      <c r="C713" s="162"/>
      <c r="D713" s="162"/>
      <c r="E713" s="162"/>
      <c r="F713" s="162"/>
      <c r="G713" s="162"/>
    </row>
    <row r="714" spans="3:7">
      <c r="C714" s="162"/>
      <c r="D714" s="162"/>
      <c r="E714" s="162"/>
      <c r="F714" s="162"/>
      <c r="G714" s="162"/>
    </row>
    <row r="715" spans="3:7">
      <c r="C715" s="162"/>
      <c r="D715" s="162"/>
      <c r="E715" s="162"/>
      <c r="F715" s="162"/>
      <c r="G715" s="162"/>
    </row>
    <row r="716" spans="3:7">
      <c r="C716" s="162"/>
      <c r="D716" s="162"/>
      <c r="E716" s="162"/>
      <c r="F716" s="162"/>
      <c r="G716" s="162"/>
    </row>
    <row r="717" spans="3:7">
      <c r="C717" s="162"/>
      <c r="D717" s="162"/>
      <c r="E717" s="162"/>
      <c r="F717" s="162"/>
      <c r="G717" s="162"/>
    </row>
    <row r="718" spans="3:7">
      <c r="C718" s="162"/>
      <c r="D718" s="162"/>
      <c r="E718" s="162"/>
      <c r="F718" s="162"/>
      <c r="G718" s="162"/>
    </row>
    <row r="719" spans="3:7">
      <c r="C719" s="162"/>
      <c r="D719" s="162"/>
      <c r="E719" s="162"/>
      <c r="F719" s="162"/>
      <c r="G719" s="162"/>
    </row>
    <row r="720" spans="3:7">
      <c r="C720" s="162"/>
      <c r="D720" s="162"/>
      <c r="E720" s="162"/>
      <c r="F720" s="162"/>
      <c r="G720" s="162"/>
    </row>
    <row r="721" spans="3:7">
      <c r="C721" s="162"/>
      <c r="D721" s="162"/>
      <c r="E721" s="162"/>
      <c r="F721" s="162"/>
      <c r="G721" s="162"/>
    </row>
    <row r="722" spans="3:7">
      <c r="C722" s="162"/>
      <c r="D722" s="162"/>
      <c r="E722" s="162"/>
      <c r="F722" s="162"/>
      <c r="G722" s="162"/>
    </row>
    <row r="723" spans="3:7">
      <c r="C723" s="162"/>
      <c r="D723" s="162"/>
      <c r="E723" s="162"/>
      <c r="F723" s="162"/>
      <c r="G723" s="162"/>
    </row>
    <row r="724" spans="3:7">
      <c r="C724" s="162"/>
      <c r="D724" s="162"/>
      <c r="E724" s="162"/>
      <c r="F724" s="162"/>
      <c r="G724" s="162"/>
    </row>
    <row r="725" spans="3:7">
      <c r="C725" s="162"/>
      <c r="D725" s="162"/>
      <c r="E725" s="162"/>
      <c r="F725" s="162"/>
      <c r="G725" s="162"/>
    </row>
    <row r="726" spans="3:7">
      <c r="C726" s="162"/>
      <c r="D726" s="162"/>
      <c r="E726" s="162"/>
      <c r="F726" s="162"/>
      <c r="G726" s="162"/>
    </row>
    <row r="727" spans="3:7">
      <c r="C727" s="162"/>
      <c r="D727" s="162"/>
      <c r="E727" s="162"/>
      <c r="F727" s="162"/>
      <c r="G727" s="162"/>
    </row>
    <row r="728" spans="3:7">
      <c r="C728" s="162"/>
      <c r="D728" s="162"/>
      <c r="E728" s="162"/>
      <c r="F728" s="162"/>
      <c r="G728" s="162"/>
    </row>
    <row r="729" spans="3:7">
      <c r="C729" s="162"/>
      <c r="D729" s="162"/>
      <c r="E729" s="162"/>
      <c r="F729" s="162"/>
      <c r="G729" s="162"/>
    </row>
    <row r="730" spans="3:7">
      <c r="C730" s="162"/>
      <c r="D730" s="162"/>
      <c r="E730" s="162"/>
      <c r="F730" s="162"/>
      <c r="G730" s="162"/>
    </row>
    <row r="731" spans="3:7">
      <c r="C731" s="162"/>
      <c r="D731" s="162"/>
      <c r="E731" s="162"/>
      <c r="F731" s="162"/>
      <c r="G731" s="162"/>
    </row>
    <row r="732" spans="3:7">
      <c r="C732" s="162"/>
      <c r="D732" s="162"/>
      <c r="E732" s="162"/>
      <c r="F732" s="162"/>
      <c r="G732" s="162"/>
    </row>
    <row r="733" spans="3:7">
      <c r="C733" s="162"/>
      <c r="D733" s="162"/>
      <c r="E733" s="162"/>
      <c r="F733" s="162"/>
      <c r="G733" s="162"/>
    </row>
    <row r="734" spans="3:7">
      <c r="C734" s="162"/>
      <c r="D734" s="162"/>
      <c r="E734" s="162"/>
      <c r="F734" s="162"/>
      <c r="G734" s="162"/>
    </row>
    <row r="735" spans="3:7">
      <c r="C735" s="162"/>
      <c r="D735" s="162"/>
      <c r="E735" s="162"/>
      <c r="F735" s="162"/>
      <c r="G735" s="162"/>
    </row>
    <row r="736" spans="3:7">
      <c r="C736" s="162"/>
      <c r="D736" s="162"/>
      <c r="E736" s="162"/>
      <c r="F736" s="162"/>
      <c r="G736" s="162"/>
    </row>
    <row r="737" spans="3:7">
      <c r="C737" s="162"/>
      <c r="D737" s="162"/>
      <c r="E737" s="162"/>
      <c r="F737" s="162"/>
      <c r="G737" s="162"/>
    </row>
    <row r="738" spans="3:7">
      <c r="C738" s="162"/>
      <c r="D738" s="162"/>
      <c r="E738" s="162"/>
      <c r="F738" s="162"/>
      <c r="G738" s="162"/>
    </row>
    <row r="739" spans="3:7">
      <c r="C739" s="162"/>
      <c r="D739" s="162"/>
      <c r="E739" s="162"/>
      <c r="F739" s="162"/>
      <c r="G739" s="162"/>
    </row>
    <row r="740" spans="3:7">
      <c r="C740" s="162"/>
      <c r="D740" s="162"/>
      <c r="E740" s="162"/>
      <c r="F740" s="162"/>
      <c r="G740" s="162"/>
    </row>
    <row r="741" spans="3:7">
      <c r="C741" s="162"/>
      <c r="D741" s="162"/>
      <c r="E741" s="162"/>
      <c r="F741" s="162"/>
      <c r="G741" s="162"/>
    </row>
    <row r="742" spans="3:7">
      <c r="C742" s="162"/>
      <c r="D742" s="162"/>
      <c r="E742" s="162"/>
      <c r="F742" s="162"/>
      <c r="G742" s="162"/>
    </row>
    <row r="743" spans="3:7">
      <c r="C743" s="162"/>
      <c r="D743" s="162"/>
      <c r="E743" s="162"/>
      <c r="F743" s="162"/>
      <c r="G743" s="162"/>
    </row>
    <row r="744" spans="3:7">
      <c r="C744" s="162"/>
      <c r="D744" s="162"/>
      <c r="E744" s="162"/>
      <c r="F744" s="162"/>
      <c r="G744" s="162"/>
    </row>
    <row r="745" spans="3:7">
      <c r="C745" s="162"/>
      <c r="D745" s="162"/>
      <c r="E745" s="162"/>
      <c r="F745" s="162"/>
      <c r="G745" s="162"/>
    </row>
    <row r="746" spans="3:7">
      <c r="C746" s="162"/>
      <c r="D746" s="162"/>
      <c r="E746" s="162"/>
      <c r="F746" s="162"/>
      <c r="G746" s="162"/>
    </row>
    <row r="747" spans="3:7">
      <c r="C747" s="162"/>
      <c r="D747" s="162"/>
      <c r="E747" s="162"/>
      <c r="F747" s="162"/>
      <c r="G747" s="162"/>
    </row>
    <row r="748" spans="3:7">
      <c r="C748" s="162"/>
      <c r="D748" s="162"/>
      <c r="E748" s="162"/>
      <c r="F748" s="162"/>
      <c r="G748" s="162"/>
    </row>
    <row r="749" spans="3:7">
      <c r="C749" s="162"/>
      <c r="D749" s="162"/>
      <c r="E749" s="162"/>
      <c r="F749" s="162"/>
      <c r="G749" s="162"/>
    </row>
    <row r="750" spans="3:7">
      <c r="C750" s="162"/>
      <c r="D750" s="162"/>
      <c r="E750" s="162"/>
      <c r="F750" s="162"/>
      <c r="G750" s="162"/>
    </row>
    <row r="751" spans="3:7">
      <c r="C751" s="162"/>
      <c r="D751" s="162"/>
      <c r="E751" s="162"/>
      <c r="F751" s="162"/>
      <c r="G751" s="162"/>
    </row>
    <row r="752" spans="3:7">
      <c r="C752" s="162"/>
      <c r="D752" s="162"/>
      <c r="E752" s="162"/>
      <c r="F752" s="162"/>
      <c r="G752" s="162"/>
    </row>
    <row r="753" spans="3:7">
      <c r="C753" s="162"/>
      <c r="D753" s="162"/>
      <c r="E753" s="162"/>
      <c r="F753" s="162"/>
      <c r="G753" s="162"/>
    </row>
    <row r="754" spans="3:7">
      <c r="C754" s="162"/>
      <c r="D754" s="162"/>
      <c r="E754" s="162"/>
      <c r="F754" s="162"/>
      <c r="G754" s="162"/>
    </row>
    <row r="755" spans="3:7">
      <c r="C755" s="162"/>
      <c r="D755" s="162"/>
      <c r="E755" s="162"/>
      <c r="F755" s="162"/>
      <c r="G755" s="162"/>
    </row>
    <row r="756" spans="3:7">
      <c r="C756" s="162"/>
      <c r="D756" s="162"/>
      <c r="E756" s="162"/>
      <c r="F756" s="162"/>
      <c r="G756" s="162"/>
    </row>
    <row r="757" spans="3:7">
      <c r="C757" s="162"/>
      <c r="D757" s="162"/>
      <c r="E757" s="162"/>
      <c r="F757" s="162"/>
      <c r="G757" s="162"/>
    </row>
    <row r="758" spans="3:7">
      <c r="C758" s="162"/>
      <c r="D758" s="162"/>
      <c r="E758" s="162"/>
      <c r="F758" s="162"/>
      <c r="G758" s="162"/>
    </row>
    <row r="759" spans="3:7">
      <c r="C759" s="162"/>
      <c r="D759" s="162"/>
      <c r="E759" s="162"/>
      <c r="F759" s="162"/>
      <c r="G759" s="162"/>
    </row>
    <row r="760" spans="3:7">
      <c r="C760" s="162"/>
      <c r="D760" s="162"/>
      <c r="E760" s="162"/>
      <c r="F760" s="162"/>
      <c r="G760" s="162"/>
    </row>
    <row r="761" spans="3:7">
      <c r="C761" s="162"/>
      <c r="D761" s="162"/>
      <c r="E761" s="162"/>
      <c r="F761" s="162"/>
      <c r="G761" s="162"/>
    </row>
    <row r="762" spans="3:7">
      <c r="C762" s="162"/>
      <c r="D762" s="162"/>
      <c r="E762" s="162"/>
      <c r="F762" s="162"/>
      <c r="G762" s="162"/>
    </row>
    <row r="763" spans="3:7">
      <c r="C763" s="162"/>
      <c r="D763" s="162"/>
      <c r="E763" s="162"/>
      <c r="F763" s="162"/>
      <c r="G763" s="162"/>
    </row>
    <row r="764" spans="3:7">
      <c r="C764" s="162"/>
      <c r="D764" s="162"/>
      <c r="E764" s="162"/>
      <c r="F764" s="162"/>
      <c r="G764" s="162"/>
    </row>
    <row r="765" spans="3:7">
      <c r="C765" s="162"/>
      <c r="D765" s="162"/>
      <c r="E765" s="162"/>
      <c r="F765" s="162"/>
      <c r="G765" s="162"/>
    </row>
    <row r="766" spans="3:7">
      <c r="C766" s="162"/>
      <c r="D766" s="162"/>
      <c r="E766" s="162"/>
      <c r="F766" s="162"/>
      <c r="G766" s="162"/>
    </row>
    <row r="767" spans="3:7">
      <c r="C767" s="162"/>
      <c r="D767" s="162"/>
      <c r="E767" s="162"/>
      <c r="F767" s="162"/>
      <c r="G767" s="162"/>
    </row>
    <row r="768" spans="3:7">
      <c r="C768" s="162"/>
      <c r="D768" s="162"/>
      <c r="E768" s="162"/>
      <c r="F768" s="162"/>
      <c r="G768" s="162"/>
    </row>
    <row r="769" spans="3:7">
      <c r="C769" s="162"/>
      <c r="D769" s="162"/>
      <c r="E769" s="162"/>
      <c r="F769" s="162"/>
      <c r="G769" s="162"/>
    </row>
    <row r="770" spans="3:7">
      <c r="C770" s="162"/>
      <c r="D770" s="162"/>
      <c r="E770" s="162"/>
      <c r="F770" s="162"/>
      <c r="G770" s="162"/>
    </row>
    <row r="771" spans="3:7">
      <c r="C771" s="162"/>
      <c r="D771" s="162"/>
      <c r="E771" s="162"/>
      <c r="F771" s="162"/>
      <c r="G771" s="162"/>
    </row>
    <row r="772" spans="3:7">
      <c r="C772" s="162"/>
      <c r="D772" s="162"/>
      <c r="E772" s="162"/>
      <c r="F772" s="162"/>
      <c r="G772" s="162"/>
    </row>
    <row r="773" spans="3:7">
      <c r="C773" s="162"/>
      <c r="D773" s="162"/>
      <c r="E773" s="162"/>
      <c r="F773" s="162"/>
      <c r="G773" s="162"/>
    </row>
    <row r="774" spans="3:7">
      <c r="C774" s="162"/>
      <c r="D774" s="162"/>
      <c r="E774" s="162"/>
      <c r="F774" s="162"/>
      <c r="G774" s="162"/>
    </row>
    <row r="775" spans="3:7">
      <c r="C775" s="162"/>
      <c r="D775" s="162"/>
      <c r="E775" s="162"/>
      <c r="F775" s="162"/>
      <c r="G775" s="162"/>
    </row>
    <row r="776" spans="3:7">
      <c r="C776" s="162"/>
      <c r="D776" s="162"/>
      <c r="E776" s="162"/>
      <c r="F776" s="162"/>
      <c r="G776" s="162"/>
    </row>
    <row r="777" spans="3:7">
      <c r="C777" s="162"/>
      <c r="D777" s="162"/>
      <c r="E777" s="162"/>
      <c r="F777" s="162"/>
      <c r="G777" s="162"/>
    </row>
    <row r="778" spans="3:7">
      <c r="C778" s="162"/>
      <c r="D778" s="162"/>
      <c r="E778" s="162"/>
      <c r="F778" s="162"/>
      <c r="G778" s="162"/>
    </row>
    <row r="779" spans="3:7">
      <c r="C779" s="162"/>
      <c r="D779" s="162"/>
      <c r="E779" s="162"/>
      <c r="F779" s="162"/>
      <c r="G779" s="162"/>
    </row>
    <row r="780" spans="3:7">
      <c r="C780" s="162"/>
      <c r="D780" s="162"/>
      <c r="E780" s="162"/>
      <c r="F780" s="162"/>
      <c r="G780" s="162"/>
    </row>
    <row r="781" spans="3:7">
      <c r="C781" s="162"/>
      <c r="D781" s="162"/>
      <c r="E781" s="162"/>
      <c r="F781" s="162"/>
      <c r="G781" s="162"/>
    </row>
    <row r="782" spans="3:7">
      <c r="C782" s="162"/>
      <c r="D782" s="162"/>
      <c r="E782" s="162"/>
      <c r="F782" s="162"/>
      <c r="G782" s="162"/>
    </row>
    <row r="783" spans="3:7">
      <c r="C783" s="162"/>
      <c r="D783" s="162"/>
      <c r="E783" s="162"/>
      <c r="F783" s="162"/>
      <c r="G783" s="162"/>
    </row>
    <row r="784" spans="3:7">
      <c r="C784" s="162"/>
      <c r="D784" s="162"/>
      <c r="E784" s="162"/>
      <c r="F784" s="162"/>
      <c r="G784" s="162"/>
    </row>
    <row r="785" spans="3:7">
      <c r="C785" s="162"/>
      <c r="D785" s="162"/>
      <c r="E785" s="162"/>
      <c r="F785" s="162"/>
      <c r="G785" s="162"/>
    </row>
    <row r="786" spans="3:7">
      <c r="C786" s="162"/>
      <c r="D786" s="162"/>
      <c r="E786" s="162"/>
      <c r="F786" s="162"/>
      <c r="G786" s="162"/>
    </row>
    <row r="787" spans="3:7">
      <c r="C787" s="162"/>
      <c r="D787" s="162"/>
      <c r="E787" s="162"/>
      <c r="F787" s="162"/>
      <c r="G787" s="162"/>
    </row>
    <row r="788" spans="3:7">
      <c r="C788" s="162"/>
      <c r="D788" s="162"/>
      <c r="E788" s="162"/>
      <c r="F788" s="162"/>
      <c r="G788" s="162"/>
    </row>
    <row r="789" spans="3:7">
      <c r="C789" s="162"/>
      <c r="D789" s="162"/>
      <c r="E789" s="162"/>
      <c r="F789" s="162"/>
      <c r="G789" s="162"/>
    </row>
    <row r="790" spans="3:7">
      <c r="C790" s="162"/>
      <c r="D790" s="162"/>
      <c r="E790" s="162"/>
      <c r="F790" s="162"/>
      <c r="G790" s="162"/>
    </row>
    <row r="791" spans="3:7">
      <c r="C791" s="162"/>
      <c r="D791" s="162"/>
      <c r="E791" s="162"/>
      <c r="F791" s="162"/>
      <c r="G791" s="162"/>
    </row>
    <row r="792" spans="3:7">
      <c r="C792" s="162"/>
      <c r="D792" s="162"/>
      <c r="E792" s="162"/>
      <c r="F792" s="162"/>
      <c r="G792" s="162"/>
    </row>
    <row r="793" spans="3:7">
      <c r="C793" s="162"/>
      <c r="D793" s="162"/>
      <c r="E793" s="162"/>
      <c r="F793" s="162"/>
      <c r="G793" s="162"/>
    </row>
    <row r="794" spans="3:7">
      <c r="C794" s="162"/>
      <c r="D794" s="162"/>
      <c r="E794" s="162"/>
      <c r="F794" s="162"/>
      <c r="G794" s="162"/>
    </row>
    <row r="795" spans="3:7">
      <c r="C795" s="162"/>
      <c r="D795" s="162"/>
      <c r="E795" s="162"/>
      <c r="F795" s="162"/>
      <c r="G795" s="162"/>
    </row>
    <row r="796" spans="3:7">
      <c r="C796" s="162"/>
      <c r="D796" s="162"/>
      <c r="E796" s="162"/>
      <c r="F796" s="162"/>
      <c r="G796" s="162"/>
    </row>
    <row r="797" spans="3:7">
      <c r="C797" s="162"/>
      <c r="D797" s="162"/>
      <c r="E797" s="162"/>
      <c r="F797" s="162"/>
      <c r="G797" s="162"/>
    </row>
    <row r="798" spans="3:7">
      <c r="C798" s="162"/>
      <c r="D798" s="162"/>
      <c r="E798" s="162"/>
      <c r="F798" s="162"/>
      <c r="G798" s="162"/>
    </row>
    <row r="799" spans="3:7">
      <c r="C799" s="162"/>
      <c r="D799" s="162"/>
      <c r="E799" s="162"/>
      <c r="F799" s="162"/>
      <c r="G799" s="162"/>
    </row>
    <row r="800" spans="3:7">
      <c r="C800" s="162"/>
      <c r="D800" s="162"/>
      <c r="E800" s="162"/>
      <c r="F800" s="162"/>
      <c r="G800" s="162"/>
    </row>
    <row r="801" spans="3:7">
      <c r="C801" s="162"/>
      <c r="D801" s="162"/>
      <c r="E801" s="162"/>
      <c r="F801" s="162"/>
      <c r="G801" s="162"/>
    </row>
    <row r="802" spans="3:7">
      <c r="C802" s="162"/>
      <c r="D802" s="162"/>
      <c r="E802" s="162"/>
      <c r="F802" s="162"/>
      <c r="G802" s="162"/>
    </row>
    <row r="803" spans="3:7">
      <c r="C803" s="162"/>
      <c r="D803" s="162"/>
      <c r="E803" s="162"/>
      <c r="F803" s="162"/>
      <c r="G803" s="162"/>
    </row>
    <row r="804" spans="3:7">
      <c r="C804" s="162"/>
      <c r="D804" s="162"/>
      <c r="E804" s="162"/>
      <c r="F804" s="162"/>
      <c r="G804" s="162"/>
    </row>
    <row r="805" spans="3:7">
      <c r="C805" s="162"/>
      <c r="D805" s="162"/>
      <c r="E805" s="162"/>
      <c r="F805" s="162"/>
      <c r="G805" s="162"/>
    </row>
    <row r="806" spans="3:7">
      <c r="C806" s="162"/>
      <c r="D806" s="162"/>
      <c r="E806" s="162"/>
      <c r="F806" s="162"/>
      <c r="G806" s="162"/>
    </row>
    <row r="807" spans="3:7">
      <c r="C807" s="162"/>
      <c r="D807" s="162"/>
      <c r="E807" s="162"/>
      <c r="F807" s="162"/>
      <c r="G807" s="162"/>
    </row>
    <row r="808" spans="3:7">
      <c r="C808" s="162"/>
      <c r="D808" s="162"/>
      <c r="E808" s="162"/>
      <c r="F808" s="162"/>
      <c r="G808" s="162"/>
    </row>
    <row r="809" spans="3:7">
      <c r="C809" s="162"/>
      <c r="D809" s="162"/>
      <c r="E809" s="162"/>
      <c r="F809" s="162"/>
      <c r="G809" s="162"/>
    </row>
    <row r="810" spans="3:7">
      <c r="C810" s="162"/>
      <c r="D810" s="162"/>
      <c r="E810" s="162"/>
      <c r="F810" s="162"/>
      <c r="G810" s="162"/>
    </row>
    <row r="811" spans="3:7">
      <c r="C811" s="162"/>
      <c r="D811" s="162"/>
      <c r="E811" s="162"/>
      <c r="F811" s="162"/>
      <c r="G811" s="162"/>
    </row>
    <row r="812" spans="3:7">
      <c r="C812" s="162"/>
      <c r="D812" s="162"/>
      <c r="E812" s="162"/>
      <c r="F812" s="162"/>
      <c r="G812" s="162"/>
    </row>
    <row r="813" spans="3:7">
      <c r="C813" s="162"/>
      <c r="D813" s="162"/>
      <c r="E813" s="162"/>
      <c r="F813" s="162"/>
      <c r="G813" s="162"/>
    </row>
    <row r="814" spans="3:7">
      <c r="C814" s="162"/>
      <c r="D814" s="162"/>
      <c r="E814" s="162"/>
      <c r="F814" s="162"/>
      <c r="G814" s="162"/>
    </row>
    <row r="815" spans="3:7">
      <c r="C815" s="162"/>
      <c r="D815" s="162"/>
      <c r="E815" s="162"/>
      <c r="F815" s="162"/>
      <c r="G815" s="162"/>
    </row>
    <row r="816" spans="3:7">
      <c r="C816" s="162"/>
      <c r="D816" s="162"/>
      <c r="E816" s="162"/>
      <c r="F816" s="162"/>
      <c r="G816" s="162"/>
    </row>
    <row r="817" spans="3:7">
      <c r="C817" s="162"/>
      <c r="D817" s="162"/>
      <c r="E817" s="162"/>
      <c r="F817" s="162"/>
      <c r="G817" s="162"/>
    </row>
    <row r="818" spans="3:7">
      <c r="C818" s="162"/>
      <c r="D818" s="162"/>
      <c r="E818" s="162"/>
      <c r="F818" s="162"/>
      <c r="G818" s="162"/>
    </row>
    <row r="819" spans="3:7">
      <c r="C819" s="162"/>
      <c r="D819" s="162"/>
      <c r="E819" s="162"/>
      <c r="F819" s="162"/>
      <c r="G819" s="162"/>
    </row>
    <row r="820" spans="3:7">
      <c r="C820" s="162"/>
      <c r="D820" s="162"/>
      <c r="E820" s="162"/>
      <c r="F820" s="162"/>
      <c r="G820" s="162"/>
    </row>
    <row r="821" spans="3:7">
      <c r="C821" s="162"/>
      <c r="D821" s="162"/>
      <c r="E821" s="162"/>
      <c r="F821" s="162"/>
      <c r="G821" s="162"/>
    </row>
    <row r="822" spans="3:7">
      <c r="C822" s="162"/>
      <c r="D822" s="162"/>
      <c r="E822" s="162"/>
      <c r="F822" s="162"/>
      <c r="G822" s="162"/>
    </row>
    <row r="823" spans="3:7">
      <c r="C823" s="162"/>
      <c r="D823" s="162"/>
      <c r="E823" s="162"/>
      <c r="F823" s="162"/>
      <c r="G823" s="162"/>
    </row>
    <row r="824" spans="3:7">
      <c r="C824" s="162"/>
      <c r="D824" s="162"/>
      <c r="E824" s="162"/>
      <c r="F824" s="162"/>
      <c r="G824" s="162"/>
    </row>
    <row r="825" spans="3:7">
      <c r="C825" s="162"/>
      <c r="D825" s="162"/>
      <c r="E825" s="162"/>
      <c r="F825" s="162"/>
      <c r="G825" s="162"/>
    </row>
    <row r="826" spans="3:7">
      <c r="C826" s="162"/>
      <c r="D826" s="162"/>
      <c r="E826" s="162"/>
      <c r="F826" s="162"/>
      <c r="G826" s="162"/>
    </row>
    <row r="827" spans="3:7">
      <c r="C827" s="162"/>
      <c r="D827" s="162"/>
      <c r="E827" s="162"/>
      <c r="F827" s="162"/>
      <c r="G827" s="162"/>
    </row>
    <row r="828" spans="3:7">
      <c r="C828" s="162"/>
      <c r="D828" s="162"/>
      <c r="E828" s="162"/>
      <c r="F828" s="162"/>
      <c r="G828" s="162"/>
    </row>
    <row r="829" spans="3:7">
      <c r="C829" s="162"/>
      <c r="D829" s="162"/>
      <c r="E829" s="162"/>
      <c r="F829" s="162"/>
      <c r="G829" s="162"/>
    </row>
    <row r="830" spans="3:7">
      <c r="C830" s="162"/>
      <c r="D830" s="162"/>
      <c r="E830" s="162"/>
      <c r="F830" s="162"/>
      <c r="G830" s="162"/>
    </row>
    <row r="831" spans="3:7">
      <c r="C831" s="162"/>
      <c r="D831" s="162"/>
      <c r="E831" s="162"/>
      <c r="F831" s="162"/>
      <c r="G831" s="162"/>
    </row>
    <row r="832" spans="3:7">
      <c r="C832" s="162"/>
      <c r="D832" s="162"/>
      <c r="E832" s="162"/>
      <c r="F832" s="162"/>
      <c r="G832" s="162"/>
    </row>
    <row r="833" spans="3:7">
      <c r="C833" s="162"/>
      <c r="D833" s="162"/>
      <c r="E833" s="162"/>
      <c r="F833" s="162"/>
      <c r="G833" s="162"/>
    </row>
    <row r="834" spans="3:7">
      <c r="C834" s="162"/>
      <c r="D834" s="162"/>
      <c r="E834" s="162"/>
      <c r="F834" s="162"/>
      <c r="G834" s="162"/>
    </row>
    <row r="835" spans="3:7">
      <c r="C835" s="162"/>
      <c r="D835" s="162"/>
      <c r="E835" s="162"/>
      <c r="F835" s="162"/>
      <c r="G835" s="162"/>
    </row>
    <row r="836" spans="3:7">
      <c r="C836" s="162"/>
      <c r="D836" s="162"/>
      <c r="E836" s="162"/>
      <c r="F836" s="162"/>
      <c r="G836" s="162"/>
    </row>
    <row r="837" spans="3:7">
      <c r="C837" s="162"/>
      <c r="D837" s="162"/>
      <c r="E837" s="162"/>
      <c r="F837" s="162"/>
      <c r="G837" s="162"/>
    </row>
    <row r="838" spans="3:7">
      <c r="C838" s="162"/>
      <c r="D838" s="162"/>
      <c r="E838" s="162"/>
      <c r="F838" s="162"/>
      <c r="G838" s="162"/>
    </row>
    <row r="839" spans="3:7">
      <c r="C839" s="162"/>
      <c r="D839" s="162"/>
      <c r="E839" s="162"/>
      <c r="F839" s="162"/>
      <c r="G839" s="162"/>
    </row>
    <row r="840" spans="3:7">
      <c r="C840" s="162"/>
      <c r="D840" s="162"/>
      <c r="E840" s="162"/>
      <c r="F840" s="162"/>
      <c r="G840" s="162"/>
    </row>
    <row r="841" spans="3:7">
      <c r="C841" s="162"/>
      <c r="D841" s="162"/>
      <c r="E841" s="162"/>
      <c r="F841" s="162"/>
      <c r="G841" s="162"/>
    </row>
    <row r="842" spans="3:7">
      <c r="C842" s="162"/>
      <c r="D842" s="162"/>
      <c r="E842" s="162"/>
      <c r="F842" s="162"/>
      <c r="G842" s="162"/>
    </row>
    <row r="843" spans="3:7">
      <c r="C843" s="162"/>
      <c r="D843" s="162"/>
      <c r="E843" s="162"/>
      <c r="F843" s="162"/>
      <c r="G843" s="162"/>
    </row>
    <row r="844" spans="3:7">
      <c r="C844" s="162"/>
      <c r="D844" s="162"/>
      <c r="E844" s="162"/>
      <c r="F844" s="162"/>
      <c r="G844" s="162"/>
    </row>
    <row r="845" spans="3:7">
      <c r="C845" s="162"/>
      <c r="D845" s="162"/>
      <c r="E845" s="162"/>
      <c r="F845" s="162"/>
      <c r="G845" s="162"/>
    </row>
    <row r="846" spans="3:7">
      <c r="C846" s="162"/>
      <c r="D846" s="162"/>
      <c r="E846" s="162"/>
      <c r="F846" s="162"/>
      <c r="G846" s="162"/>
    </row>
    <row r="847" spans="3:7">
      <c r="C847" s="162"/>
      <c r="D847" s="162"/>
      <c r="E847" s="162"/>
      <c r="F847" s="162"/>
      <c r="G847" s="162"/>
    </row>
    <row r="848" spans="3:7">
      <c r="C848" s="162"/>
      <c r="D848" s="162"/>
      <c r="E848" s="162"/>
      <c r="F848" s="162"/>
      <c r="G848" s="162"/>
    </row>
    <row r="849" spans="3:7">
      <c r="C849" s="162"/>
      <c r="D849" s="162"/>
      <c r="E849" s="162"/>
      <c r="F849" s="162"/>
      <c r="G849" s="162"/>
    </row>
    <row r="850" spans="3:7">
      <c r="C850" s="162"/>
      <c r="D850" s="162"/>
      <c r="E850" s="162"/>
      <c r="F850" s="162"/>
      <c r="G850" s="162"/>
    </row>
    <row r="851" spans="3:7">
      <c r="C851" s="162"/>
      <c r="D851" s="162"/>
      <c r="E851" s="162"/>
      <c r="F851" s="162"/>
      <c r="G851" s="162"/>
    </row>
    <row r="852" spans="3:7">
      <c r="C852" s="162"/>
      <c r="D852" s="162"/>
      <c r="E852" s="162"/>
      <c r="F852" s="162"/>
      <c r="G852" s="162"/>
    </row>
    <row r="853" spans="3:7">
      <c r="C853" s="162"/>
      <c r="D853" s="162"/>
      <c r="E853" s="162"/>
      <c r="F853" s="162"/>
      <c r="G853" s="162"/>
    </row>
    <row r="854" spans="3:7">
      <c r="C854" s="162"/>
      <c r="D854" s="162"/>
      <c r="E854" s="162"/>
      <c r="F854" s="162"/>
      <c r="G854" s="162"/>
    </row>
    <row r="855" spans="3:7">
      <c r="C855" s="162"/>
      <c r="D855" s="162"/>
      <c r="E855" s="162"/>
      <c r="F855" s="162"/>
      <c r="G855" s="162"/>
    </row>
    <row r="856" spans="3:7">
      <c r="C856" s="162"/>
      <c r="D856" s="162"/>
      <c r="E856" s="162"/>
      <c r="F856" s="162"/>
      <c r="G856" s="162"/>
    </row>
    <row r="857" spans="3:7">
      <c r="C857" s="162"/>
      <c r="D857" s="162"/>
      <c r="E857" s="162"/>
      <c r="F857" s="162"/>
      <c r="G857" s="162"/>
    </row>
    <row r="858" spans="3:7">
      <c r="C858" s="162"/>
      <c r="D858" s="162"/>
      <c r="E858" s="162"/>
      <c r="F858" s="162"/>
      <c r="G858" s="162"/>
    </row>
    <row r="859" spans="3:7">
      <c r="C859" s="162"/>
      <c r="D859" s="162"/>
      <c r="E859" s="162"/>
      <c r="F859" s="162"/>
      <c r="G859" s="162"/>
    </row>
    <row r="860" spans="3:7">
      <c r="C860" s="162"/>
      <c r="D860" s="162"/>
      <c r="E860" s="162"/>
      <c r="F860" s="162"/>
      <c r="G860" s="162"/>
    </row>
    <row r="861" spans="3:7">
      <c r="C861" s="162"/>
      <c r="D861" s="162"/>
      <c r="E861" s="162"/>
      <c r="F861" s="162"/>
      <c r="G861" s="162"/>
    </row>
    <row r="862" spans="3:7">
      <c r="C862" s="162"/>
      <c r="D862" s="162"/>
      <c r="E862" s="162"/>
      <c r="F862" s="162"/>
      <c r="G862" s="162"/>
    </row>
    <row r="863" spans="3:7">
      <c r="C863" s="162"/>
      <c r="D863" s="162"/>
      <c r="E863" s="162"/>
      <c r="F863" s="162"/>
      <c r="G863" s="162"/>
    </row>
    <row r="864" spans="3:7">
      <c r="C864" s="162"/>
      <c r="D864" s="162"/>
      <c r="E864" s="162"/>
      <c r="F864" s="162"/>
      <c r="G864" s="162"/>
    </row>
    <row r="865" spans="3:7">
      <c r="C865" s="162"/>
      <c r="D865" s="162"/>
      <c r="E865" s="162"/>
      <c r="F865" s="162"/>
      <c r="G865" s="162"/>
    </row>
    <row r="866" spans="3:7">
      <c r="C866" s="162"/>
      <c r="D866" s="162"/>
      <c r="E866" s="162"/>
      <c r="F866" s="162"/>
      <c r="G866" s="162"/>
    </row>
    <row r="867" spans="3:7">
      <c r="C867" s="162"/>
      <c r="D867" s="162"/>
      <c r="E867" s="162"/>
      <c r="F867" s="162"/>
      <c r="G867" s="162"/>
    </row>
    <row r="868" spans="3:7">
      <c r="C868" s="162"/>
      <c r="D868" s="162"/>
      <c r="E868" s="162"/>
      <c r="F868" s="162"/>
      <c r="G868" s="162"/>
    </row>
    <row r="869" spans="3:7">
      <c r="C869" s="162"/>
      <c r="D869" s="162"/>
      <c r="E869" s="162"/>
      <c r="F869" s="162"/>
      <c r="G869" s="162"/>
    </row>
    <row r="870" spans="3:7">
      <c r="C870" s="162"/>
      <c r="D870" s="162"/>
      <c r="E870" s="162"/>
      <c r="F870" s="162"/>
      <c r="G870" s="162"/>
    </row>
    <row r="871" spans="3:7">
      <c r="C871" s="162"/>
      <c r="D871" s="162"/>
      <c r="E871" s="162"/>
      <c r="F871" s="162"/>
      <c r="G871" s="162"/>
    </row>
    <row r="872" spans="3:7">
      <c r="C872" s="162"/>
      <c r="D872" s="162"/>
      <c r="E872" s="162"/>
      <c r="F872" s="162"/>
      <c r="G872" s="162"/>
    </row>
    <row r="873" spans="3:7">
      <c r="C873" s="162"/>
      <c r="D873" s="162"/>
      <c r="E873" s="162"/>
      <c r="F873" s="162"/>
      <c r="G873" s="162"/>
    </row>
    <row r="874" spans="3:7">
      <c r="C874" s="162"/>
      <c r="D874" s="162"/>
      <c r="E874" s="162"/>
      <c r="F874" s="162"/>
      <c r="G874" s="162"/>
    </row>
    <row r="875" spans="3:7">
      <c r="C875" s="162"/>
      <c r="D875" s="162"/>
      <c r="E875" s="162"/>
      <c r="F875" s="162"/>
      <c r="G875" s="162"/>
    </row>
    <row r="876" spans="3:7">
      <c r="C876" s="162"/>
      <c r="D876" s="162"/>
      <c r="E876" s="162"/>
      <c r="F876" s="162"/>
      <c r="G876" s="162"/>
    </row>
    <row r="877" spans="3:7">
      <c r="C877" s="162"/>
      <c r="D877" s="162"/>
      <c r="E877" s="162"/>
      <c r="F877" s="162"/>
      <c r="G877" s="162"/>
    </row>
    <row r="878" spans="3:7">
      <c r="C878" s="162"/>
      <c r="D878" s="162"/>
      <c r="E878" s="162"/>
      <c r="F878" s="162"/>
      <c r="G878" s="162"/>
    </row>
    <row r="879" spans="3:7">
      <c r="C879" s="162"/>
      <c r="D879" s="162"/>
      <c r="E879" s="162"/>
      <c r="F879" s="162"/>
      <c r="G879" s="162"/>
    </row>
    <row r="880" spans="3:7">
      <c r="C880" s="162"/>
      <c r="D880" s="162"/>
      <c r="E880" s="162"/>
      <c r="F880" s="162"/>
      <c r="G880" s="162"/>
    </row>
    <row r="881" spans="3:7">
      <c r="C881" s="162"/>
      <c r="D881" s="162"/>
      <c r="E881" s="162"/>
      <c r="F881" s="162"/>
      <c r="G881" s="162"/>
    </row>
    <row r="882" spans="3:7">
      <c r="C882" s="162"/>
      <c r="D882" s="162"/>
      <c r="E882" s="162"/>
      <c r="F882" s="162"/>
      <c r="G882" s="162"/>
    </row>
    <row r="883" spans="3:7">
      <c r="C883" s="162"/>
      <c r="D883" s="162"/>
      <c r="E883" s="162"/>
      <c r="F883" s="162"/>
      <c r="G883" s="162"/>
    </row>
    <row r="884" spans="3:7">
      <c r="C884" s="162"/>
      <c r="D884" s="162"/>
      <c r="E884" s="162"/>
      <c r="F884" s="162"/>
      <c r="G884" s="162"/>
    </row>
    <row r="885" spans="3:7">
      <c r="C885" s="162"/>
      <c r="D885" s="162"/>
      <c r="E885" s="162"/>
      <c r="F885" s="162"/>
      <c r="G885" s="162"/>
    </row>
    <row r="886" spans="3:7">
      <c r="C886" s="162"/>
      <c r="D886" s="162"/>
      <c r="E886" s="162"/>
      <c r="F886" s="162"/>
      <c r="G886" s="162"/>
    </row>
    <row r="887" spans="3:7">
      <c r="C887" s="162"/>
      <c r="D887" s="162"/>
      <c r="E887" s="162"/>
      <c r="F887" s="162"/>
      <c r="G887" s="162"/>
    </row>
    <row r="888" spans="3:7">
      <c r="C888" s="162"/>
      <c r="D888" s="162"/>
      <c r="E888" s="162"/>
      <c r="F888" s="162"/>
      <c r="G888" s="162"/>
    </row>
    <row r="889" spans="3:7">
      <c r="C889" s="162"/>
      <c r="D889" s="162"/>
      <c r="E889" s="162"/>
      <c r="F889" s="162"/>
      <c r="G889" s="162"/>
    </row>
    <row r="890" spans="3:7">
      <c r="C890" s="162"/>
      <c r="D890" s="162"/>
      <c r="E890" s="162"/>
      <c r="F890" s="162"/>
      <c r="G890" s="162"/>
    </row>
    <row r="891" spans="3:7">
      <c r="C891" s="162"/>
      <c r="D891" s="162"/>
      <c r="E891" s="162"/>
      <c r="F891" s="162"/>
      <c r="G891" s="162"/>
    </row>
    <row r="892" spans="3:7">
      <c r="C892" s="162"/>
      <c r="D892" s="162"/>
      <c r="E892" s="162"/>
      <c r="F892" s="162"/>
      <c r="G892" s="162"/>
    </row>
    <row r="893" spans="3:7">
      <c r="C893" s="162"/>
      <c r="D893" s="162"/>
      <c r="E893" s="162"/>
      <c r="F893" s="162"/>
      <c r="G893" s="162"/>
    </row>
    <row r="894" spans="3:7">
      <c r="C894" s="162"/>
      <c r="D894" s="162"/>
      <c r="E894" s="162"/>
      <c r="F894" s="162"/>
      <c r="G894" s="162"/>
    </row>
    <row r="895" spans="3:7">
      <c r="C895" s="162"/>
      <c r="D895" s="162"/>
      <c r="E895" s="162"/>
      <c r="F895" s="162"/>
      <c r="G895" s="162"/>
    </row>
    <row r="896" spans="3:7">
      <c r="C896" s="162"/>
      <c r="D896" s="162"/>
      <c r="E896" s="162"/>
      <c r="F896" s="162"/>
      <c r="G896" s="162"/>
    </row>
    <row r="897" spans="3:7">
      <c r="C897" s="162"/>
      <c r="D897" s="162"/>
      <c r="E897" s="162"/>
      <c r="F897" s="162"/>
      <c r="G897" s="162"/>
    </row>
    <row r="898" spans="3:7">
      <c r="C898" s="162"/>
      <c r="D898" s="162"/>
      <c r="E898" s="162"/>
      <c r="F898" s="162"/>
      <c r="G898" s="162"/>
    </row>
    <row r="899" spans="3:7">
      <c r="C899" s="162"/>
      <c r="D899" s="162"/>
      <c r="E899" s="162"/>
      <c r="F899" s="162"/>
      <c r="G899" s="162"/>
    </row>
    <row r="900" spans="3:7">
      <c r="C900" s="162"/>
      <c r="D900" s="162"/>
      <c r="E900" s="162"/>
      <c r="F900" s="162"/>
      <c r="G900" s="162"/>
    </row>
    <row r="901" spans="3:7">
      <c r="C901" s="162"/>
      <c r="D901" s="162"/>
      <c r="E901" s="162"/>
      <c r="F901" s="162"/>
      <c r="G901" s="162"/>
    </row>
    <row r="902" spans="3:7">
      <c r="C902" s="162"/>
      <c r="D902" s="162"/>
      <c r="E902" s="162"/>
      <c r="F902" s="162"/>
      <c r="G902" s="162"/>
    </row>
    <row r="903" spans="3:7">
      <c r="C903" s="162"/>
      <c r="D903" s="162"/>
      <c r="E903" s="162"/>
      <c r="F903" s="162"/>
      <c r="G903" s="162"/>
    </row>
    <row r="904" spans="3:7">
      <c r="C904" s="162"/>
      <c r="D904" s="162"/>
      <c r="E904" s="162"/>
      <c r="F904" s="162"/>
      <c r="G904" s="162"/>
    </row>
    <row r="905" spans="3:7">
      <c r="C905" s="162"/>
      <c r="D905" s="162"/>
      <c r="E905" s="162"/>
      <c r="F905" s="162"/>
      <c r="G905" s="162"/>
    </row>
    <row r="906" spans="3:7">
      <c r="C906" s="162"/>
      <c r="D906" s="162"/>
      <c r="E906" s="162"/>
      <c r="F906" s="162"/>
      <c r="G906" s="162"/>
    </row>
    <row r="907" spans="3:7">
      <c r="C907" s="162"/>
      <c r="D907" s="162"/>
      <c r="E907" s="162"/>
      <c r="F907" s="162"/>
      <c r="G907" s="162"/>
    </row>
    <row r="908" spans="3:7">
      <c r="C908" s="162"/>
      <c r="D908" s="162"/>
      <c r="E908" s="162"/>
      <c r="F908" s="162"/>
      <c r="G908" s="162"/>
    </row>
    <row r="909" spans="3:7">
      <c r="C909" s="162"/>
      <c r="D909" s="162"/>
      <c r="E909" s="162"/>
      <c r="F909" s="162"/>
      <c r="G909" s="162"/>
    </row>
    <row r="910" spans="3:7">
      <c r="C910" s="162"/>
      <c r="D910" s="162"/>
      <c r="E910" s="162"/>
      <c r="F910" s="162"/>
      <c r="G910" s="162"/>
    </row>
    <row r="911" spans="3:7">
      <c r="C911" s="162"/>
      <c r="D911" s="162"/>
      <c r="E911" s="162"/>
      <c r="F911" s="162"/>
      <c r="G911" s="162"/>
    </row>
    <row r="912" spans="3:7">
      <c r="C912" s="162"/>
      <c r="D912" s="162"/>
      <c r="E912" s="162"/>
      <c r="F912" s="162"/>
      <c r="G912" s="162"/>
    </row>
    <row r="913" spans="3:7">
      <c r="C913" s="162"/>
      <c r="D913" s="162"/>
      <c r="E913" s="162"/>
      <c r="F913" s="162"/>
      <c r="G913" s="162"/>
    </row>
    <row r="914" spans="3:7">
      <c r="C914" s="162"/>
      <c r="D914" s="162"/>
      <c r="E914" s="162"/>
      <c r="F914" s="162"/>
      <c r="G914" s="162"/>
    </row>
    <row r="915" spans="3:7">
      <c r="C915" s="162"/>
      <c r="D915" s="162"/>
      <c r="E915" s="162"/>
      <c r="F915" s="162"/>
      <c r="G915" s="162"/>
    </row>
    <row r="916" spans="3:7">
      <c r="C916" s="162"/>
      <c r="D916" s="162"/>
      <c r="E916" s="162"/>
      <c r="F916" s="162"/>
      <c r="G916" s="162"/>
    </row>
    <row r="917" spans="3:7">
      <c r="C917" s="162"/>
      <c r="D917" s="162"/>
      <c r="E917" s="162"/>
      <c r="F917" s="162"/>
      <c r="G917" s="162"/>
    </row>
    <row r="918" spans="3:7">
      <c r="C918" s="162"/>
      <c r="D918" s="162"/>
      <c r="E918" s="162"/>
      <c r="F918" s="162"/>
      <c r="G918" s="162"/>
    </row>
    <row r="919" spans="3:7">
      <c r="C919" s="162"/>
      <c r="D919" s="162"/>
      <c r="E919" s="162"/>
      <c r="F919" s="162"/>
      <c r="G919" s="162"/>
    </row>
    <row r="920" spans="3:7">
      <c r="C920" s="162"/>
      <c r="D920" s="162"/>
      <c r="E920" s="162"/>
      <c r="F920" s="162"/>
      <c r="G920" s="162"/>
    </row>
    <row r="921" spans="3:7">
      <c r="C921" s="162"/>
      <c r="D921" s="162"/>
      <c r="E921" s="162"/>
      <c r="F921" s="162"/>
      <c r="G921" s="162"/>
    </row>
    <row r="922" spans="3:7">
      <c r="C922" s="162"/>
      <c r="D922" s="162"/>
      <c r="E922" s="162"/>
      <c r="F922" s="162"/>
      <c r="G922" s="162"/>
    </row>
    <row r="923" spans="3:7">
      <c r="C923" s="162"/>
      <c r="D923" s="162"/>
      <c r="E923" s="162"/>
      <c r="F923" s="162"/>
      <c r="G923" s="162"/>
    </row>
    <row r="924" spans="3:7">
      <c r="C924" s="162"/>
      <c r="D924" s="162"/>
      <c r="E924" s="162"/>
      <c r="F924" s="162"/>
      <c r="G924" s="162"/>
    </row>
    <row r="925" spans="3:7">
      <c r="C925" s="162"/>
      <c r="D925" s="162"/>
      <c r="E925" s="162"/>
      <c r="F925" s="162"/>
      <c r="G925" s="162"/>
    </row>
    <row r="926" spans="3:7">
      <c r="C926" s="162"/>
      <c r="D926" s="162"/>
      <c r="E926" s="162"/>
      <c r="F926" s="162"/>
      <c r="G926" s="162"/>
    </row>
    <row r="927" spans="3:7">
      <c r="C927" s="162"/>
      <c r="D927" s="162"/>
      <c r="E927" s="162"/>
      <c r="F927" s="162"/>
      <c r="G927" s="162"/>
    </row>
    <row r="928" spans="3:7">
      <c r="C928" s="162"/>
      <c r="D928" s="162"/>
      <c r="E928" s="162"/>
      <c r="F928" s="162"/>
      <c r="G928" s="162"/>
    </row>
    <row r="929" spans="3:7">
      <c r="C929" s="162"/>
      <c r="D929" s="162"/>
      <c r="E929" s="162"/>
      <c r="F929" s="162"/>
      <c r="G929" s="162"/>
    </row>
    <row r="930" spans="3:7">
      <c r="C930" s="162"/>
      <c r="D930" s="162"/>
      <c r="E930" s="162"/>
      <c r="F930" s="162"/>
      <c r="G930" s="162"/>
    </row>
    <row r="931" spans="3:7">
      <c r="C931" s="162"/>
      <c r="D931" s="162"/>
      <c r="E931" s="162"/>
      <c r="F931" s="162"/>
      <c r="G931" s="162"/>
    </row>
    <row r="932" spans="3:7">
      <c r="C932" s="162"/>
      <c r="D932" s="162"/>
      <c r="E932" s="162"/>
      <c r="F932" s="162"/>
      <c r="G932" s="162"/>
    </row>
    <row r="933" spans="3:7">
      <c r="C933" s="162"/>
      <c r="D933" s="162"/>
      <c r="E933" s="162"/>
      <c r="F933" s="162"/>
      <c r="G933" s="162"/>
    </row>
    <row r="934" spans="3:7">
      <c r="C934" s="162"/>
      <c r="D934" s="162"/>
      <c r="E934" s="162"/>
      <c r="F934" s="162"/>
      <c r="G934" s="162"/>
    </row>
    <row r="935" spans="3:7">
      <c r="C935" s="162"/>
      <c r="D935" s="162"/>
      <c r="E935" s="162"/>
      <c r="F935" s="162"/>
      <c r="G935" s="162"/>
    </row>
    <row r="936" spans="3:7">
      <c r="C936" s="162"/>
      <c r="D936" s="162"/>
      <c r="E936" s="162"/>
      <c r="F936" s="162"/>
      <c r="G936" s="162"/>
    </row>
    <row r="937" spans="3:7">
      <c r="C937" s="162"/>
      <c r="D937" s="162"/>
      <c r="E937" s="162"/>
      <c r="F937" s="162"/>
      <c r="G937" s="162"/>
    </row>
    <row r="938" spans="3:7">
      <c r="C938" s="162"/>
      <c r="D938" s="162"/>
      <c r="E938" s="162"/>
      <c r="F938" s="162"/>
      <c r="G938" s="162"/>
    </row>
    <row r="939" spans="3:7">
      <c r="C939" s="162"/>
      <c r="D939" s="162"/>
      <c r="E939" s="162"/>
      <c r="F939" s="162"/>
      <c r="G939" s="162"/>
    </row>
    <row r="940" spans="3:7">
      <c r="C940" s="162"/>
      <c r="D940" s="162"/>
      <c r="E940" s="162"/>
      <c r="F940" s="162"/>
      <c r="G940" s="162"/>
    </row>
    <row r="941" spans="3:7">
      <c r="C941" s="162"/>
      <c r="D941" s="162"/>
      <c r="E941" s="162"/>
      <c r="F941" s="162"/>
      <c r="G941" s="162"/>
    </row>
    <row r="942" spans="3:7">
      <c r="C942" s="162"/>
      <c r="D942" s="162"/>
      <c r="E942" s="162"/>
      <c r="F942" s="162"/>
      <c r="G942" s="162"/>
    </row>
    <row r="943" spans="3:7">
      <c r="C943" s="162"/>
      <c r="D943" s="162"/>
      <c r="E943" s="162"/>
      <c r="F943" s="162"/>
      <c r="G943" s="162"/>
    </row>
    <row r="944" spans="3:7">
      <c r="C944" s="162"/>
      <c r="D944" s="162"/>
      <c r="E944" s="162"/>
      <c r="F944" s="162"/>
      <c r="G944" s="162"/>
    </row>
    <row r="945" spans="3:7">
      <c r="C945" s="162"/>
      <c r="D945" s="162"/>
      <c r="E945" s="162"/>
      <c r="F945" s="162"/>
      <c r="G945" s="162"/>
    </row>
    <row r="946" spans="3:7">
      <c r="C946" s="162"/>
      <c r="D946" s="162"/>
      <c r="E946" s="162"/>
      <c r="F946" s="162"/>
      <c r="G946" s="162"/>
    </row>
    <row r="947" spans="3:7">
      <c r="C947" s="162"/>
      <c r="D947" s="162"/>
      <c r="E947" s="162"/>
      <c r="F947" s="162"/>
      <c r="G947" s="162"/>
    </row>
    <row r="948" spans="3:7">
      <c r="C948" s="162"/>
      <c r="D948" s="162"/>
      <c r="E948" s="162"/>
      <c r="F948" s="162"/>
      <c r="G948" s="162"/>
    </row>
    <row r="949" spans="3:7">
      <c r="C949" s="162"/>
      <c r="D949" s="162"/>
      <c r="E949" s="162"/>
      <c r="F949" s="162"/>
      <c r="G949" s="162"/>
    </row>
    <row r="950" spans="3:7">
      <c r="C950" s="162"/>
      <c r="D950" s="162"/>
      <c r="E950" s="162"/>
      <c r="F950" s="162"/>
      <c r="G950" s="162"/>
    </row>
    <row r="951" spans="3:7">
      <c r="C951" s="162"/>
      <c r="D951" s="162"/>
      <c r="E951" s="162"/>
      <c r="F951" s="162"/>
      <c r="G951" s="162"/>
    </row>
    <row r="952" spans="3:7">
      <c r="C952" s="162"/>
      <c r="D952" s="162"/>
      <c r="E952" s="162"/>
      <c r="F952" s="162"/>
      <c r="G952" s="162"/>
    </row>
    <row r="953" spans="3:7">
      <c r="C953" s="162"/>
      <c r="D953" s="162"/>
      <c r="E953" s="162"/>
      <c r="F953" s="162"/>
      <c r="G953" s="162"/>
    </row>
    <row r="954" spans="3:7">
      <c r="C954" s="162"/>
      <c r="D954" s="162"/>
      <c r="E954" s="162"/>
      <c r="F954" s="162"/>
      <c r="G954" s="162"/>
    </row>
    <row r="955" spans="3:7">
      <c r="C955" s="162"/>
      <c r="D955" s="162"/>
      <c r="E955" s="162"/>
      <c r="F955" s="162"/>
      <c r="G955" s="162"/>
    </row>
    <row r="956" spans="3:7">
      <c r="C956" s="162"/>
      <c r="D956" s="162"/>
      <c r="E956" s="162"/>
      <c r="F956" s="162"/>
      <c r="G956" s="162"/>
    </row>
    <row r="957" spans="3:7">
      <c r="C957" s="162"/>
      <c r="D957" s="162"/>
      <c r="E957" s="162"/>
      <c r="F957" s="162"/>
      <c r="G957" s="162"/>
    </row>
    <row r="958" spans="3:7">
      <c r="C958" s="162"/>
      <c r="D958" s="162"/>
      <c r="E958" s="162"/>
      <c r="F958" s="162"/>
      <c r="G958" s="162"/>
    </row>
    <row r="959" spans="3:7">
      <c r="C959" s="162"/>
      <c r="D959" s="162"/>
      <c r="E959" s="162"/>
      <c r="F959" s="162"/>
      <c r="G959" s="162"/>
    </row>
    <row r="960" spans="3:7">
      <c r="C960" s="162"/>
      <c r="D960" s="162"/>
      <c r="E960" s="162"/>
      <c r="F960" s="162"/>
      <c r="G960" s="162"/>
    </row>
    <row r="961" spans="3:7">
      <c r="C961" s="162"/>
      <c r="D961" s="162"/>
      <c r="E961" s="162"/>
      <c r="F961" s="162"/>
      <c r="G961" s="162"/>
    </row>
    <row r="962" spans="3:7">
      <c r="C962" s="162"/>
      <c r="D962" s="162"/>
      <c r="E962" s="162"/>
      <c r="F962" s="162"/>
      <c r="G962" s="162"/>
    </row>
    <row r="963" spans="3:7">
      <c r="C963" s="162"/>
      <c r="D963" s="162"/>
      <c r="E963" s="162"/>
      <c r="F963" s="162"/>
      <c r="G963" s="162"/>
    </row>
    <row r="964" spans="3:7">
      <c r="C964" s="162"/>
      <c r="D964" s="162"/>
      <c r="E964" s="162"/>
      <c r="F964" s="162"/>
      <c r="G964" s="162"/>
    </row>
    <row r="965" spans="3:7">
      <c r="C965" s="162"/>
      <c r="D965" s="162"/>
      <c r="E965" s="162"/>
      <c r="F965" s="162"/>
      <c r="G965" s="162"/>
    </row>
    <row r="966" spans="3:7">
      <c r="C966" s="162"/>
      <c r="D966" s="162"/>
      <c r="E966" s="162"/>
      <c r="F966" s="162"/>
      <c r="G966" s="162"/>
    </row>
    <row r="967" spans="3:7">
      <c r="C967" s="162"/>
      <c r="D967" s="162"/>
      <c r="E967" s="162"/>
      <c r="F967" s="162"/>
      <c r="G967" s="162"/>
    </row>
    <row r="968" spans="3:7">
      <c r="C968" s="162"/>
      <c r="D968" s="162"/>
      <c r="E968" s="162"/>
      <c r="F968" s="162"/>
      <c r="G968" s="162"/>
    </row>
    <row r="969" spans="3:7">
      <c r="C969" s="162"/>
      <c r="D969" s="162"/>
      <c r="E969" s="162"/>
      <c r="F969" s="162"/>
      <c r="G969" s="162"/>
    </row>
    <row r="970" spans="3:7">
      <c r="C970" s="162"/>
      <c r="D970" s="162"/>
      <c r="E970" s="162"/>
      <c r="F970" s="162"/>
      <c r="G970" s="162"/>
    </row>
    <row r="971" spans="3:7">
      <c r="C971" s="162"/>
      <c r="D971" s="162"/>
      <c r="E971" s="162"/>
      <c r="F971" s="162"/>
      <c r="G971" s="162"/>
    </row>
    <row r="972" spans="3:7">
      <c r="C972" s="162"/>
      <c r="D972" s="162"/>
      <c r="E972" s="162"/>
      <c r="F972" s="162"/>
      <c r="G972" s="162"/>
    </row>
    <row r="973" spans="3:7">
      <c r="C973" s="162"/>
      <c r="D973" s="162"/>
      <c r="E973" s="162"/>
      <c r="F973" s="162"/>
      <c r="G973" s="162"/>
    </row>
    <row r="974" spans="3:7">
      <c r="C974" s="162"/>
      <c r="D974" s="162"/>
      <c r="E974" s="162"/>
      <c r="F974" s="162"/>
      <c r="G974" s="162"/>
    </row>
    <row r="975" spans="3:7">
      <c r="C975" s="162"/>
      <c r="D975" s="162"/>
      <c r="E975" s="162"/>
      <c r="F975" s="162"/>
      <c r="G975" s="162"/>
    </row>
    <row r="976" spans="3:7">
      <c r="C976" s="162"/>
      <c r="D976" s="162"/>
      <c r="E976" s="162"/>
      <c r="F976" s="162"/>
      <c r="G976" s="162"/>
    </row>
    <row r="977" spans="3:7">
      <c r="C977" s="162"/>
      <c r="D977" s="162"/>
      <c r="E977" s="162"/>
      <c r="F977" s="162"/>
      <c r="G977" s="162"/>
    </row>
    <row r="978" spans="3:7">
      <c r="C978" s="162"/>
      <c r="D978" s="162"/>
      <c r="E978" s="162"/>
      <c r="F978" s="162"/>
      <c r="G978" s="162"/>
    </row>
    <row r="979" spans="3:7">
      <c r="C979" s="162"/>
      <c r="D979" s="162"/>
      <c r="E979" s="162"/>
      <c r="F979" s="162"/>
      <c r="G979" s="162"/>
    </row>
    <row r="980" spans="3:7">
      <c r="C980" s="162"/>
      <c r="D980" s="162"/>
      <c r="E980" s="162"/>
      <c r="F980" s="162"/>
      <c r="G980" s="162"/>
    </row>
    <row r="981" spans="3:7">
      <c r="C981" s="162"/>
      <c r="D981" s="162"/>
      <c r="E981" s="162"/>
      <c r="F981" s="162"/>
      <c r="G981" s="162"/>
    </row>
    <row r="982" spans="3:7">
      <c r="C982" s="162"/>
      <c r="D982" s="162"/>
      <c r="E982" s="162"/>
      <c r="F982" s="162"/>
      <c r="G982" s="162"/>
    </row>
    <row r="983" spans="3:7">
      <c r="C983" s="162"/>
      <c r="D983" s="162"/>
      <c r="E983" s="162"/>
      <c r="F983" s="162"/>
      <c r="G983" s="162"/>
    </row>
    <row r="984" spans="3:7">
      <c r="C984" s="162"/>
      <c r="D984" s="162"/>
      <c r="E984" s="162"/>
      <c r="F984" s="162"/>
      <c r="G984" s="162"/>
    </row>
    <row r="985" spans="3:7">
      <c r="C985" s="162"/>
      <c r="D985" s="162"/>
      <c r="E985" s="162"/>
      <c r="F985" s="162"/>
      <c r="G985" s="162"/>
    </row>
    <row r="986" spans="3:7">
      <c r="C986" s="162"/>
      <c r="D986" s="162"/>
      <c r="E986" s="162"/>
      <c r="F986" s="162"/>
      <c r="G986" s="162"/>
    </row>
    <row r="987" spans="3:7">
      <c r="C987" s="162"/>
      <c r="D987" s="162"/>
      <c r="E987" s="162"/>
      <c r="F987" s="162"/>
      <c r="G987" s="162"/>
    </row>
    <row r="988" spans="3:7">
      <c r="C988" s="162"/>
      <c r="D988" s="162"/>
      <c r="E988" s="162"/>
      <c r="F988" s="162"/>
      <c r="G988" s="162"/>
    </row>
    <row r="989" spans="3:7">
      <c r="C989" s="162"/>
      <c r="D989" s="162"/>
      <c r="E989" s="162"/>
      <c r="F989" s="162"/>
      <c r="G989" s="162"/>
    </row>
    <row r="990" spans="3:7">
      <c r="C990" s="162"/>
      <c r="D990" s="162"/>
      <c r="E990" s="162"/>
      <c r="F990" s="162"/>
      <c r="G990" s="162"/>
    </row>
    <row r="991" spans="3:7">
      <c r="C991" s="162"/>
      <c r="D991" s="162"/>
      <c r="E991" s="162"/>
      <c r="F991" s="162"/>
      <c r="G991" s="162"/>
    </row>
    <row r="992" spans="3:7">
      <c r="C992" s="162"/>
      <c r="D992" s="162"/>
      <c r="E992" s="162"/>
      <c r="F992" s="162"/>
      <c r="G992" s="162"/>
    </row>
    <row r="993" spans="3:7">
      <c r="C993" s="162"/>
      <c r="D993" s="162"/>
      <c r="E993" s="162"/>
      <c r="F993" s="162"/>
      <c r="G993" s="162"/>
    </row>
    <row r="994" spans="3:7">
      <c r="C994" s="162"/>
      <c r="D994" s="162"/>
      <c r="E994" s="162"/>
      <c r="F994" s="162"/>
      <c r="G994" s="162"/>
    </row>
    <row r="995" spans="3:7">
      <c r="C995" s="162"/>
      <c r="D995" s="162"/>
      <c r="E995" s="162"/>
      <c r="F995" s="162"/>
      <c r="G995" s="162"/>
    </row>
    <row r="996" spans="3:7">
      <c r="C996" s="162"/>
      <c r="D996" s="162"/>
      <c r="E996" s="162"/>
      <c r="F996" s="162"/>
      <c r="G996" s="162"/>
    </row>
    <row r="997" spans="3:7">
      <c r="C997" s="162"/>
      <c r="D997" s="162"/>
      <c r="E997" s="162"/>
      <c r="F997" s="162"/>
      <c r="G997" s="162"/>
    </row>
    <row r="998" spans="3:7">
      <c r="C998" s="162"/>
      <c r="D998" s="162"/>
      <c r="E998" s="162"/>
      <c r="F998" s="162"/>
      <c r="G998" s="162"/>
    </row>
    <row r="999" spans="3:7">
      <c r="C999" s="162"/>
      <c r="D999" s="162"/>
      <c r="E999" s="162"/>
      <c r="F999" s="162"/>
      <c r="G999" s="162"/>
    </row>
    <row r="1000" spans="3:7">
      <c r="C1000" s="162"/>
      <c r="D1000" s="162"/>
      <c r="E1000" s="162"/>
      <c r="F1000" s="162"/>
      <c r="G1000" s="162"/>
    </row>
    <row r="1001" spans="3:7">
      <c r="C1001" s="162"/>
      <c r="D1001" s="162"/>
      <c r="E1001" s="162"/>
      <c r="F1001" s="162"/>
      <c r="G1001" s="162"/>
    </row>
    <row r="1002" spans="3:7">
      <c r="C1002" s="162"/>
      <c r="D1002" s="162"/>
      <c r="E1002" s="162"/>
      <c r="F1002" s="162"/>
      <c r="G1002" s="162"/>
    </row>
    <row r="1003" spans="3:7">
      <c r="C1003" s="162"/>
      <c r="D1003" s="162"/>
      <c r="E1003" s="162"/>
      <c r="F1003" s="162"/>
      <c r="G1003" s="162"/>
    </row>
    <row r="1004" spans="3:7">
      <c r="C1004" s="162"/>
      <c r="D1004" s="162"/>
      <c r="E1004" s="162"/>
      <c r="F1004" s="162"/>
      <c r="G1004" s="162"/>
    </row>
    <row r="1005" spans="3:7">
      <c r="C1005" s="162"/>
      <c r="D1005" s="162"/>
      <c r="E1005" s="162"/>
      <c r="F1005" s="162"/>
      <c r="G1005" s="162"/>
    </row>
    <row r="1006" spans="3:7">
      <c r="C1006" s="162"/>
      <c r="D1006" s="162"/>
      <c r="E1006" s="162"/>
      <c r="F1006" s="162"/>
      <c r="G1006" s="162"/>
    </row>
    <row r="1007" spans="3:7">
      <c r="C1007" s="162"/>
      <c r="D1007" s="162"/>
      <c r="E1007" s="162"/>
      <c r="F1007" s="162"/>
      <c r="G1007" s="162"/>
    </row>
    <row r="1008" spans="3:7">
      <c r="C1008" s="162"/>
      <c r="D1008" s="162"/>
      <c r="E1008" s="162"/>
      <c r="F1008" s="162"/>
      <c r="G1008" s="162"/>
    </row>
    <row r="1009" spans="3:7">
      <c r="C1009" s="162"/>
      <c r="D1009" s="162"/>
      <c r="E1009" s="162"/>
      <c r="F1009" s="162"/>
      <c r="G1009" s="162"/>
    </row>
    <row r="1010" spans="3:7">
      <c r="C1010" s="162"/>
      <c r="D1010" s="162"/>
      <c r="E1010" s="162"/>
      <c r="F1010" s="162"/>
      <c r="G1010" s="162"/>
    </row>
    <row r="1011" spans="3:7">
      <c r="C1011" s="162"/>
      <c r="D1011" s="162"/>
      <c r="E1011" s="162"/>
      <c r="F1011" s="162"/>
      <c r="G1011" s="162"/>
    </row>
    <row r="1012" spans="3:7">
      <c r="C1012" s="162"/>
      <c r="D1012" s="162"/>
      <c r="E1012" s="162"/>
      <c r="F1012" s="162"/>
      <c r="G1012" s="162"/>
    </row>
    <row r="1013" spans="3:7">
      <c r="C1013" s="162"/>
      <c r="D1013" s="162"/>
      <c r="E1013" s="162"/>
      <c r="F1013" s="162"/>
      <c r="G1013" s="162"/>
    </row>
    <row r="1014" spans="3:7">
      <c r="C1014" s="162"/>
      <c r="D1014" s="162"/>
      <c r="E1014" s="162"/>
      <c r="F1014" s="162"/>
      <c r="G1014" s="162"/>
    </row>
    <row r="1015" spans="3:7">
      <c r="C1015" s="162"/>
      <c r="D1015" s="162"/>
      <c r="E1015" s="162"/>
      <c r="F1015" s="162"/>
      <c r="G1015" s="162"/>
    </row>
    <row r="1016" spans="3:7">
      <c r="C1016" s="162"/>
      <c r="D1016" s="162"/>
      <c r="E1016" s="162"/>
      <c r="F1016" s="162"/>
      <c r="G1016" s="162"/>
    </row>
    <row r="1017" spans="3:7">
      <c r="C1017" s="162"/>
      <c r="D1017" s="162"/>
      <c r="E1017" s="162"/>
      <c r="F1017" s="162"/>
      <c r="G1017" s="162"/>
    </row>
    <row r="1018" spans="3:7">
      <c r="C1018" s="162"/>
      <c r="D1018" s="162"/>
      <c r="E1018" s="162"/>
      <c r="F1018" s="162"/>
      <c r="G1018" s="162"/>
    </row>
    <row r="1019" spans="3:7">
      <c r="C1019" s="162"/>
      <c r="D1019" s="162"/>
      <c r="E1019" s="162"/>
      <c r="F1019" s="162"/>
      <c r="G1019" s="162"/>
    </row>
    <row r="1020" spans="3:7">
      <c r="C1020" s="162"/>
      <c r="D1020" s="162"/>
      <c r="E1020" s="162"/>
      <c r="F1020" s="162"/>
      <c r="G1020" s="162"/>
    </row>
    <row r="1021" spans="3:7">
      <c r="C1021" s="162"/>
      <c r="D1021" s="162"/>
      <c r="E1021" s="162"/>
      <c r="F1021" s="162"/>
      <c r="G1021" s="162"/>
    </row>
    <row r="1022" spans="3:7">
      <c r="C1022" s="162"/>
      <c r="D1022" s="162"/>
      <c r="E1022" s="162"/>
      <c r="F1022" s="162"/>
      <c r="G1022" s="162"/>
    </row>
    <row r="1023" spans="3:7">
      <c r="C1023" s="162"/>
      <c r="D1023" s="162"/>
      <c r="E1023" s="162"/>
      <c r="F1023" s="162"/>
      <c r="G1023" s="162"/>
    </row>
    <row r="1024" spans="3:7">
      <c r="C1024" s="162"/>
      <c r="D1024" s="162"/>
      <c r="E1024" s="162"/>
      <c r="F1024" s="162"/>
      <c r="G1024" s="162"/>
    </row>
    <row r="1025" spans="3:7">
      <c r="C1025" s="162"/>
      <c r="D1025" s="162"/>
      <c r="E1025" s="162"/>
      <c r="F1025" s="162"/>
      <c r="G1025" s="162"/>
    </row>
    <row r="1026" spans="3:7">
      <c r="C1026" s="162"/>
      <c r="D1026" s="162"/>
      <c r="E1026" s="162"/>
      <c r="F1026" s="162"/>
      <c r="G1026" s="162"/>
    </row>
    <row r="1027" spans="3:7">
      <c r="C1027" s="162"/>
      <c r="D1027" s="162"/>
      <c r="E1027" s="162"/>
      <c r="F1027" s="162"/>
      <c r="G1027" s="162"/>
    </row>
    <row r="1028" spans="3:7">
      <c r="C1028" s="162"/>
      <c r="D1028" s="162"/>
      <c r="E1028" s="162"/>
      <c r="F1028" s="162"/>
      <c r="G1028" s="162"/>
    </row>
    <row r="1029" spans="3:7">
      <c r="C1029" s="162"/>
      <c r="D1029" s="162"/>
      <c r="E1029" s="162"/>
      <c r="F1029" s="162"/>
      <c r="G1029" s="162"/>
    </row>
    <row r="1030" spans="3:7">
      <c r="C1030" s="162"/>
      <c r="D1030" s="162"/>
      <c r="E1030" s="162"/>
      <c r="F1030" s="162"/>
      <c r="G1030" s="162"/>
    </row>
    <row r="1031" spans="3:7">
      <c r="C1031" s="162"/>
      <c r="D1031" s="162"/>
      <c r="E1031" s="162"/>
      <c r="F1031" s="162"/>
      <c r="G1031" s="162"/>
    </row>
    <row r="1032" spans="3:7">
      <c r="C1032" s="162"/>
      <c r="D1032" s="162"/>
      <c r="E1032" s="162"/>
      <c r="F1032" s="162"/>
      <c r="G1032" s="162"/>
    </row>
    <row r="1033" spans="3:7">
      <c r="C1033" s="162"/>
      <c r="D1033" s="162"/>
      <c r="E1033" s="162"/>
      <c r="F1033" s="162"/>
      <c r="G1033" s="162"/>
    </row>
    <row r="1034" spans="3:7">
      <c r="C1034" s="162"/>
      <c r="D1034" s="162"/>
      <c r="E1034" s="162"/>
      <c r="F1034" s="162"/>
      <c r="G1034" s="162"/>
    </row>
    <row r="1035" spans="3:7">
      <c r="C1035" s="162"/>
      <c r="D1035" s="162"/>
      <c r="E1035" s="162"/>
      <c r="F1035" s="162"/>
      <c r="G1035" s="162"/>
    </row>
    <row r="1036" spans="3:7">
      <c r="C1036" s="162"/>
      <c r="D1036" s="162"/>
      <c r="E1036" s="162"/>
      <c r="F1036" s="162"/>
      <c r="G1036" s="162"/>
    </row>
    <row r="1037" spans="3:7">
      <c r="C1037" s="162"/>
      <c r="D1037" s="162"/>
      <c r="E1037" s="162"/>
      <c r="F1037" s="162"/>
      <c r="G1037" s="162"/>
    </row>
    <row r="1038" spans="3:7">
      <c r="C1038" s="162"/>
      <c r="D1038" s="162"/>
      <c r="E1038" s="162"/>
      <c r="F1038" s="162"/>
      <c r="G1038" s="162"/>
    </row>
    <row r="1039" spans="3:7">
      <c r="C1039" s="162"/>
      <c r="D1039" s="162"/>
      <c r="E1039" s="162"/>
      <c r="F1039" s="162"/>
      <c r="G1039" s="162"/>
    </row>
    <row r="1040" spans="3:7">
      <c r="C1040" s="162"/>
      <c r="D1040" s="162"/>
      <c r="E1040" s="162"/>
      <c r="F1040" s="162"/>
      <c r="G1040" s="162"/>
    </row>
    <row r="1041" spans="3:7">
      <c r="C1041" s="162"/>
      <c r="D1041" s="162"/>
      <c r="E1041" s="162"/>
      <c r="F1041" s="162"/>
      <c r="G1041" s="162"/>
    </row>
    <row r="1042" spans="3:7">
      <c r="C1042" s="162"/>
      <c r="D1042" s="162"/>
      <c r="E1042" s="162"/>
      <c r="F1042" s="162"/>
      <c r="G1042" s="162"/>
    </row>
    <row r="1043" spans="3:7">
      <c r="C1043" s="162"/>
      <c r="D1043" s="162"/>
      <c r="E1043" s="162"/>
      <c r="F1043" s="162"/>
      <c r="G1043" s="162"/>
    </row>
    <row r="1044" spans="3:7">
      <c r="C1044" s="162"/>
      <c r="D1044" s="162"/>
      <c r="E1044" s="162"/>
      <c r="F1044" s="162"/>
      <c r="G1044" s="162"/>
    </row>
    <row r="1045" spans="3:7">
      <c r="C1045" s="162"/>
      <c r="D1045" s="162"/>
      <c r="E1045" s="162"/>
      <c r="F1045" s="162"/>
      <c r="G1045" s="162"/>
    </row>
    <row r="1046" spans="3:7">
      <c r="C1046" s="162"/>
      <c r="D1046" s="162"/>
      <c r="E1046" s="162"/>
      <c r="F1046" s="162"/>
      <c r="G1046" s="162"/>
    </row>
    <row r="1047" spans="3:7">
      <c r="C1047" s="162"/>
      <c r="D1047" s="162"/>
      <c r="E1047" s="162"/>
      <c r="F1047" s="162"/>
      <c r="G1047" s="162"/>
    </row>
    <row r="1048" spans="3:7">
      <c r="C1048" s="162"/>
      <c r="D1048" s="162"/>
      <c r="E1048" s="162"/>
      <c r="F1048" s="162"/>
      <c r="G1048" s="162"/>
    </row>
    <row r="1049" spans="3:7">
      <c r="C1049" s="162"/>
      <c r="D1049" s="162"/>
      <c r="E1049" s="162"/>
      <c r="F1049" s="162"/>
      <c r="G1049" s="162"/>
    </row>
    <row r="1050" spans="3:7">
      <c r="C1050" s="162"/>
      <c r="D1050" s="162"/>
      <c r="E1050" s="162"/>
      <c r="F1050" s="162"/>
      <c r="G1050" s="162"/>
    </row>
    <row r="1051" spans="3:7">
      <c r="C1051" s="162"/>
      <c r="D1051" s="162"/>
      <c r="E1051" s="162"/>
      <c r="F1051" s="162"/>
      <c r="G1051" s="162"/>
    </row>
    <row r="1052" spans="3:7">
      <c r="C1052" s="162"/>
      <c r="D1052" s="162"/>
      <c r="E1052" s="162"/>
      <c r="F1052" s="162"/>
      <c r="G1052" s="162"/>
    </row>
    <row r="1053" spans="3:7">
      <c r="C1053" s="162"/>
      <c r="D1053" s="162"/>
      <c r="E1053" s="162"/>
      <c r="F1053" s="162"/>
      <c r="G1053" s="162"/>
    </row>
    <row r="1054" spans="3:7">
      <c r="C1054" s="162"/>
      <c r="D1054" s="162"/>
      <c r="E1054" s="162"/>
      <c r="F1054" s="162"/>
      <c r="G1054" s="162"/>
    </row>
    <row r="1055" spans="3:7">
      <c r="C1055" s="162"/>
      <c r="D1055" s="162"/>
      <c r="E1055" s="162"/>
      <c r="F1055" s="162"/>
      <c r="G1055" s="162"/>
    </row>
    <row r="1056" spans="3:7">
      <c r="C1056" s="162"/>
      <c r="D1056" s="162"/>
      <c r="E1056" s="162"/>
      <c r="F1056" s="162"/>
      <c r="G1056" s="162"/>
    </row>
    <row r="1057" spans="3:7">
      <c r="C1057" s="162"/>
      <c r="D1057" s="162"/>
      <c r="E1057" s="162"/>
      <c r="F1057" s="162"/>
      <c r="G1057" s="162"/>
    </row>
    <row r="1058" spans="3:7">
      <c r="C1058" s="162"/>
      <c r="D1058" s="162"/>
      <c r="E1058" s="162"/>
      <c r="F1058" s="162"/>
      <c r="G1058" s="162"/>
    </row>
    <row r="1059" spans="3:7">
      <c r="C1059" s="162"/>
      <c r="D1059" s="162"/>
      <c r="E1059" s="162"/>
      <c r="F1059" s="162"/>
      <c r="G1059" s="162"/>
    </row>
    <row r="1060" spans="3:7">
      <c r="C1060" s="162"/>
      <c r="D1060" s="162"/>
      <c r="E1060" s="162"/>
      <c r="F1060" s="162"/>
      <c r="G1060" s="162"/>
    </row>
    <row r="1061" spans="3:7">
      <c r="C1061" s="162"/>
      <c r="D1061" s="162"/>
      <c r="E1061" s="162"/>
      <c r="F1061" s="162"/>
      <c r="G1061" s="162"/>
    </row>
    <row r="1062" spans="3:7">
      <c r="C1062" s="162"/>
      <c r="D1062" s="162"/>
      <c r="E1062" s="162"/>
      <c r="F1062" s="162"/>
      <c r="G1062" s="162"/>
    </row>
    <row r="1063" spans="3:7">
      <c r="C1063" s="162"/>
      <c r="D1063" s="162"/>
      <c r="E1063" s="162"/>
      <c r="F1063" s="162"/>
      <c r="G1063" s="162"/>
    </row>
    <row r="1064" spans="3:7">
      <c r="C1064" s="162"/>
      <c r="D1064" s="162"/>
      <c r="E1064" s="162"/>
      <c r="F1064" s="162"/>
      <c r="G1064" s="162"/>
    </row>
    <row r="1065" spans="3:7">
      <c r="C1065" s="162"/>
      <c r="D1065" s="162"/>
      <c r="E1065" s="162"/>
      <c r="F1065" s="162"/>
      <c r="G1065" s="162"/>
    </row>
    <row r="1066" spans="3:7">
      <c r="C1066" s="162"/>
      <c r="D1066" s="162"/>
      <c r="E1066" s="162"/>
      <c r="F1066" s="162"/>
      <c r="G1066" s="162"/>
    </row>
    <row r="1067" spans="3:7">
      <c r="C1067" s="162"/>
      <c r="D1067" s="162"/>
      <c r="E1067" s="162"/>
      <c r="F1067" s="162"/>
      <c r="G1067" s="162"/>
    </row>
    <row r="1068" spans="3:7">
      <c r="C1068" s="162"/>
      <c r="D1068" s="162"/>
      <c r="E1068" s="162"/>
      <c r="F1068" s="162"/>
      <c r="G1068" s="162"/>
    </row>
    <row r="1069" spans="3:7">
      <c r="C1069" s="162"/>
      <c r="D1069" s="162"/>
      <c r="E1069" s="162"/>
      <c r="F1069" s="162"/>
      <c r="G1069" s="162"/>
    </row>
    <row r="1070" spans="3:7">
      <c r="C1070" s="162"/>
      <c r="D1070" s="162"/>
      <c r="E1070" s="162"/>
      <c r="F1070" s="162"/>
      <c r="G1070" s="162"/>
    </row>
    <row r="1071" spans="3:7">
      <c r="C1071" s="162"/>
      <c r="D1071" s="162"/>
      <c r="E1071" s="162"/>
      <c r="F1071" s="162"/>
      <c r="G1071" s="162"/>
    </row>
    <row r="1072" spans="3:7">
      <c r="C1072" s="162"/>
      <c r="D1072" s="162"/>
      <c r="E1072" s="162"/>
      <c r="F1072" s="162"/>
      <c r="G1072" s="162"/>
    </row>
    <row r="1073" spans="3:7">
      <c r="C1073" s="162"/>
      <c r="D1073" s="162"/>
      <c r="E1073" s="162"/>
      <c r="F1073" s="162"/>
      <c r="G1073" s="162"/>
    </row>
    <row r="1074" spans="3:7">
      <c r="C1074" s="162"/>
      <c r="D1074" s="162"/>
      <c r="E1074" s="162"/>
      <c r="F1074" s="162"/>
      <c r="G1074" s="162"/>
    </row>
    <row r="1075" spans="3:7">
      <c r="C1075" s="162"/>
      <c r="D1075" s="162"/>
      <c r="E1075" s="162"/>
      <c r="F1075" s="162"/>
      <c r="G1075" s="162"/>
    </row>
    <row r="1076" spans="3:7">
      <c r="C1076" s="162"/>
      <c r="D1076" s="162"/>
      <c r="E1076" s="162"/>
      <c r="F1076" s="162"/>
      <c r="G1076" s="162"/>
    </row>
    <row r="1077" spans="3:7">
      <c r="C1077" s="162"/>
      <c r="D1077" s="162"/>
      <c r="E1077" s="162"/>
      <c r="F1077" s="162"/>
      <c r="G1077" s="162"/>
    </row>
    <row r="1078" spans="3:7">
      <c r="C1078" s="162"/>
      <c r="D1078" s="162"/>
      <c r="E1078" s="162"/>
      <c r="F1078" s="162"/>
      <c r="G1078" s="162"/>
    </row>
    <row r="1079" spans="3:7">
      <c r="C1079" s="162"/>
      <c r="D1079" s="162"/>
      <c r="E1079" s="162"/>
      <c r="F1079" s="162"/>
      <c r="G1079" s="162"/>
    </row>
    <row r="1080" spans="3:7">
      <c r="C1080" s="162"/>
      <c r="D1080" s="162"/>
      <c r="E1080" s="162"/>
      <c r="F1080" s="162"/>
      <c r="G1080" s="162"/>
    </row>
    <row r="1081" spans="3:7">
      <c r="C1081" s="162"/>
      <c r="D1081" s="162"/>
      <c r="E1081" s="162"/>
      <c r="F1081" s="162"/>
      <c r="G1081" s="162"/>
    </row>
    <row r="1082" spans="3:7">
      <c r="C1082" s="162"/>
      <c r="D1082" s="162"/>
      <c r="E1082" s="162"/>
      <c r="F1082" s="162"/>
      <c r="G1082" s="162"/>
    </row>
    <row r="1083" spans="3:7">
      <c r="C1083" s="162"/>
      <c r="D1083" s="162"/>
      <c r="E1083" s="162"/>
      <c r="F1083" s="162"/>
      <c r="G1083" s="162"/>
    </row>
    <row r="1084" spans="3:7">
      <c r="C1084" s="162"/>
      <c r="D1084" s="162"/>
      <c r="E1084" s="162"/>
      <c r="F1084" s="162"/>
      <c r="G1084" s="162"/>
    </row>
    <row r="1085" spans="3:7">
      <c r="C1085" s="162"/>
      <c r="D1085" s="162"/>
      <c r="E1085" s="162"/>
      <c r="F1085" s="162"/>
      <c r="G1085" s="162"/>
    </row>
    <row r="1086" spans="3:7">
      <c r="C1086" s="162"/>
      <c r="D1086" s="162"/>
      <c r="E1086" s="162"/>
      <c r="F1086" s="162"/>
      <c r="G1086" s="162"/>
    </row>
    <row r="1087" spans="3:7">
      <c r="C1087" s="162"/>
      <c r="D1087" s="162"/>
      <c r="E1087" s="162"/>
      <c r="F1087" s="162"/>
      <c r="G1087" s="162"/>
    </row>
    <row r="1088" spans="3:7">
      <c r="C1088" s="162"/>
      <c r="D1088" s="162"/>
      <c r="E1088" s="162"/>
      <c r="F1088" s="162"/>
      <c r="G1088" s="162"/>
    </row>
    <row r="1089" spans="3:7">
      <c r="C1089" s="162"/>
      <c r="D1089" s="162"/>
      <c r="E1089" s="162"/>
      <c r="F1089" s="162"/>
      <c r="G1089" s="162"/>
    </row>
    <row r="1090" spans="3:7">
      <c r="C1090" s="162"/>
      <c r="D1090" s="162"/>
      <c r="E1090" s="162"/>
      <c r="F1090" s="162"/>
      <c r="G1090" s="162"/>
    </row>
    <row r="1091" spans="3:7">
      <c r="C1091" s="162"/>
      <c r="D1091" s="162"/>
      <c r="E1091" s="162"/>
      <c r="F1091" s="162"/>
      <c r="G1091" s="162"/>
    </row>
    <row r="1092" spans="3:7">
      <c r="C1092" s="162"/>
      <c r="D1092" s="162"/>
      <c r="E1092" s="162"/>
      <c r="F1092" s="162"/>
      <c r="G1092" s="162"/>
    </row>
    <row r="1093" spans="3:7">
      <c r="C1093" s="162"/>
      <c r="D1093" s="162"/>
      <c r="E1093" s="162"/>
      <c r="F1093" s="162"/>
      <c r="G1093" s="162"/>
    </row>
    <row r="1094" spans="3:7">
      <c r="C1094" s="162"/>
      <c r="D1094" s="162"/>
      <c r="E1094" s="162"/>
      <c r="F1094" s="162"/>
      <c r="G1094" s="162"/>
    </row>
    <row r="1095" spans="3:7">
      <c r="C1095" s="162"/>
      <c r="D1095" s="162"/>
      <c r="E1095" s="162"/>
      <c r="F1095" s="162"/>
      <c r="G1095" s="162"/>
    </row>
    <row r="1096" spans="3:7">
      <c r="C1096" s="162"/>
      <c r="D1096" s="162"/>
      <c r="E1096" s="162"/>
      <c r="F1096" s="162"/>
      <c r="G1096" s="162"/>
    </row>
    <row r="1097" spans="3:7">
      <c r="C1097" s="162"/>
      <c r="D1097" s="162"/>
      <c r="E1097" s="162"/>
      <c r="F1097" s="162"/>
      <c r="G1097" s="162"/>
    </row>
    <row r="1098" spans="3:7">
      <c r="C1098" s="162"/>
      <c r="D1098" s="162"/>
      <c r="E1098" s="162"/>
      <c r="F1098" s="162"/>
      <c r="G1098" s="162"/>
    </row>
    <row r="1099" spans="3:7">
      <c r="C1099" s="162"/>
      <c r="D1099" s="162"/>
      <c r="E1099" s="162"/>
      <c r="F1099" s="162"/>
      <c r="G1099" s="162"/>
    </row>
    <row r="1100" spans="3:7">
      <c r="C1100" s="162"/>
      <c r="D1100" s="162"/>
      <c r="E1100" s="162"/>
      <c r="F1100" s="162"/>
      <c r="G1100" s="162"/>
    </row>
    <row r="1101" spans="3:7">
      <c r="C1101" s="162"/>
      <c r="D1101" s="162"/>
      <c r="E1101" s="162"/>
      <c r="F1101" s="162"/>
      <c r="G1101" s="162"/>
    </row>
    <row r="1102" spans="3:7">
      <c r="C1102" s="162"/>
      <c r="D1102" s="162"/>
      <c r="E1102" s="162"/>
      <c r="F1102" s="162"/>
      <c r="G1102" s="162"/>
    </row>
    <row r="1103" spans="3:7">
      <c r="C1103" s="162"/>
      <c r="D1103" s="162"/>
      <c r="E1103" s="162"/>
      <c r="F1103" s="162"/>
      <c r="G1103" s="162"/>
    </row>
    <row r="1104" spans="3:7">
      <c r="C1104" s="162"/>
      <c r="D1104" s="162"/>
      <c r="E1104" s="162"/>
      <c r="F1104" s="162"/>
      <c r="G1104" s="162"/>
    </row>
    <row r="1105" spans="3:7">
      <c r="C1105" s="162"/>
      <c r="D1105" s="162"/>
      <c r="E1105" s="162"/>
      <c r="F1105" s="162"/>
      <c r="G1105" s="162"/>
    </row>
    <row r="1106" spans="3:7">
      <c r="C1106" s="162"/>
      <c r="D1106" s="162"/>
      <c r="E1106" s="162"/>
      <c r="F1106" s="162"/>
      <c r="G1106" s="162"/>
    </row>
    <row r="1107" spans="3:7">
      <c r="C1107" s="162"/>
      <c r="D1107" s="162"/>
      <c r="E1107" s="162"/>
      <c r="F1107" s="162"/>
      <c r="G1107" s="162"/>
    </row>
    <row r="1108" spans="3:7">
      <c r="C1108" s="162"/>
      <c r="D1108" s="162"/>
      <c r="E1108" s="162"/>
      <c r="F1108" s="162"/>
      <c r="G1108" s="162"/>
    </row>
    <row r="1109" spans="3:7">
      <c r="C1109" s="162"/>
      <c r="D1109" s="162"/>
      <c r="E1109" s="162"/>
      <c r="F1109" s="162"/>
      <c r="G1109" s="162"/>
    </row>
    <row r="1110" spans="3:7">
      <c r="C1110" s="162"/>
      <c r="D1110" s="162"/>
      <c r="E1110" s="162"/>
      <c r="F1110" s="162"/>
      <c r="G1110" s="162"/>
    </row>
    <row r="1111" spans="3:7">
      <c r="C1111" s="162"/>
      <c r="D1111" s="162"/>
      <c r="E1111" s="162"/>
      <c r="F1111" s="162"/>
      <c r="G1111" s="162"/>
    </row>
    <row r="1112" spans="3:7">
      <c r="C1112" s="162"/>
      <c r="D1112" s="162"/>
      <c r="E1112" s="162"/>
      <c r="F1112" s="162"/>
      <c r="G1112" s="162"/>
    </row>
    <row r="1113" spans="3:7">
      <c r="C1113" s="162"/>
      <c r="D1113" s="162"/>
      <c r="E1113" s="162"/>
      <c r="F1113" s="162"/>
      <c r="G1113" s="162"/>
    </row>
    <row r="1114" spans="3:7">
      <c r="C1114" s="162"/>
      <c r="D1114" s="162"/>
      <c r="E1114" s="162"/>
      <c r="F1114" s="162"/>
      <c r="G1114" s="162"/>
    </row>
    <row r="1115" spans="3:7">
      <c r="C1115" s="162"/>
      <c r="D1115" s="162"/>
      <c r="E1115" s="162"/>
      <c r="F1115" s="162"/>
      <c r="G1115" s="162"/>
    </row>
    <row r="1116" spans="3:7">
      <c r="C1116" s="162"/>
      <c r="D1116" s="162"/>
      <c r="E1116" s="162"/>
      <c r="F1116" s="162"/>
      <c r="G1116" s="162"/>
    </row>
    <row r="1117" spans="3:7">
      <c r="C1117" s="162"/>
      <c r="D1117" s="162"/>
      <c r="E1117" s="162"/>
      <c r="F1117" s="162"/>
      <c r="G1117" s="162"/>
    </row>
    <row r="1118" spans="3:7">
      <c r="C1118" s="162"/>
      <c r="D1118" s="162"/>
      <c r="E1118" s="162"/>
      <c r="F1118" s="162"/>
      <c r="G1118" s="162"/>
    </row>
    <row r="1119" spans="3:7">
      <c r="C1119" s="162"/>
      <c r="D1119" s="162"/>
      <c r="E1119" s="162"/>
      <c r="F1119" s="162"/>
      <c r="G1119" s="162"/>
    </row>
    <row r="1120" spans="3:7">
      <c r="C1120" s="162"/>
      <c r="D1120" s="162"/>
      <c r="E1120" s="162"/>
      <c r="F1120" s="162"/>
      <c r="G1120" s="162"/>
    </row>
    <row r="1121" spans="3:7">
      <c r="C1121" s="162"/>
      <c r="D1121" s="162"/>
      <c r="E1121" s="162"/>
      <c r="F1121" s="162"/>
      <c r="G1121" s="162"/>
    </row>
    <row r="1122" spans="3:7">
      <c r="C1122" s="162"/>
      <c r="D1122" s="162"/>
      <c r="E1122" s="162"/>
      <c r="F1122" s="162"/>
      <c r="G1122" s="162"/>
    </row>
    <row r="1123" spans="3:7">
      <c r="C1123" s="162"/>
      <c r="D1123" s="162"/>
      <c r="E1123" s="162"/>
      <c r="F1123" s="162"/>
      <c r="G1123" s="162"/>
    </row>
    <row r="1124" spans="3:7">
      <c r="C1124" s="162"/>
      <c r="D1124" s="162"/>
      <c r="E1124" s="162"/>
      <c r="F1124" s="162"/>
      <c r="G1124" s="162"/>
    </row>
    <row r="1125" spans="3:7">
      <c r="C1125" s="162"/>
      <c r="D1125" s="162"/>
      <c r="E1125" s="162"/>
      <c r="F1125" s="162"/>
      <c r="G1125" s="162"/>
    </row>
    <row r="1126" spans="3:7">
      <c r="C1126" s="162"/>
      <c r="D1126" s="162"/>
      <c r="E1126" s="162"/>
      <c r="F1126" s="162"/>
      <c r="G1126" s="162"/>
    </row>
    <row r="1127" spans="3:7">
      <c r="C1127" s="162"/>
      <c r="D1127" s="162"/>
      <c r="E1127" s="162"/>
      <c r="F1127" s="162"/>
      <c r="G1127" s="162"/>
    </row>
    <row r="1128" spans="3:7">
      <c r="C1128" s="162"/>
      <c r="D1128" s="162"/>
      <c r="E1128" s="162"/>
      <c r="F1128" s="162"/>
      <c r="G1128" s="162"/>
    </row>
    <row r="1129" spans="3:7">
      <c r="C1129" s="162"/>
      <c r="D1129" s="162"/>
      <c r="E1129" s="162"/>
      <c r="F1129" s="162"/>
      <c r="G1129" s="162"/>
    </row>
    <row r="1130" spans="3:7">
      <c r="C1130" s="162"/>
      <c r="D1130" s="162"/>
      <c r="E1130" s="162"/>
      <c r="F1130" s="162"/>
      <c r="G1130" s="162"/>
    </row>
    <row r="1131" spans="3:7">
      <c r="C1131" s="162"/>
      <c r="D1131" s="162"/>
      <c r="E1131" s="162"/>
      <c r="F1131" s="162"/>
      <c r="G1131" s="162"/>
    </row>
    <row r="1132" spans="3:7">
      <c r="C1132" s="162"/>
      <c r="D1132" s="162"/>
      <c r="E1132" s="162"/>
      <c r="F1132" s="162"/>
      <c r="G1132" s="162"/>
    </row>
    <row r="1133" spans="3:7">
      <c r="C1133" s="162"/>
      <c r="D1133" s="162"/>
      <c r="E1133" s="162"/>
      <c r="F1133" s="162"/>
      <c r="G1133" s="162"/>
    </row>
    <row r="1134" spans="3:7">
      <c r="C1134" s="162"/>
      <c r="D1134" s="162"/>
      <c r="E1134" s="162"/>
      <c r="F1134" s="162"/>
      <c r="G1134" s="162"/>
    </row>
    <row r="1135" spans="3:7">
      <c r="C1135" s="162"/>
      <c r="D1135" s="162"/>
      <c r="E1135" s="162"/>
      <c r="F1135" s="162"/>
      <c r="G1135" s="162"/>
    </row>
    <row r="1136" spans="3:7">
      <c r="C1136" s="162"/>
      <c r="D1136" s="162"/>
      <c r="E1136" s="162"/>
      <c r="F1136" s="162"/>
      <c r="G1136" s="162"/>
    </row>
    <row r="1137" spans="3:7">
      <c r="C1137" s="162"/>
      <c r="D1137" s="162"/>
      <c r="E1137" s="162"/>
      <c r="F1137" s="162"/>
      <c r="G1137" s="162"/>
    </row>
    <row r="1138" spans="3:7">
      <c r="C1138" s="162"/>
      <c r="D1138" s="162"/>
      <c r="E1138" s="162"/>
      <c r="F1138" s="162"/>
      <c r="G1138" s="162"/>
    </row>
    <row r="1139" spans="3:7">
      <c r="C1139" s="162"/>
      <c r="D1139" s="162"/>
      <c r="E1139" s="162"/>
      <c r="F1139" s="162"/>
      <c r="G1139" s="162"/>
    </row>
    <row r="1140" spans="3:7">
      <c r="C1140" s="162"/>
      <c r="D1140" s="162"/>
      <c r="E1140" s="162"/>
      <c r="F1140" s="162"/>
      <c r="G1140" s="162"/>
    </row>
    <row r="1141" spans="3:7">
      <c r="C1141" s="162"/>
      <c r="D1141" s="162"/>
      <c r="E1141" s="162"/>
      <c r="F1141" s="162"/>
      <c r="G1141" s="162"/>
    </row>
    <row r="1142" spans="3:7">
      <c r="C1142" s="162"/>
      <c r="D1142" s="162"/>
      <c r="E1142" s="162"/>
      <c r="F1142" s="162"/>
      <c r="G1142" s="162"/>
    </row>
    <row r="1143" spans="3:7">
      <c r="C1143" s="162"/>
      <c r="D1143" s="162"/>
      <c r="E1143" s="162"/>
      <c r="F1143" s="162"/>
      <c r="G1143" s="162"/>
    </row>
    <row r="1144" spans="3:7">
      <c r="C1144" s="162"/>
      <c r="D1144" s="162"/>
      <c r="E1144" s="162"/>
      <c r="F1144" s="162"/>
      <c r="G1144" s="162"/>
    </row>
    <row r="1145" spans="3:7">
      <c r="C1145" s="162"/>
      <c r="D1145" s="162"/>
      <c r="E1145" s="162"/>
      <c r="F1145" s="162"/>
      <c r="G1145" s="162"/>
    </row>
    <row r="1146" spans="3:7">
      <c r="C1146" s="162"/>
      <c r="D1146" s="162"/>
      <c r="E1146" s="162"/>
      <c r="F1146" s="162"/>
      <c r="G1146" s="162"/>
    </row>
    <row r="1147" spans="3:7">
      <c r="C1147" s="162"/>
      <c r="D1147" s="162"/>
      <c r="E1147" s="162"/>
      <c r="F1147" s="162"/>
      <c r="G1147" s="162"/>
    </row>
    <row r="1148" spans="3:7">
      <c r="C1148" s="162"/>
      <c r="D1148" s="162"/>
      <c r="E1148" s="162"/>
      <c r="F1148" s="162"/>
      <c r="G1148" s="162"/>
    </row>
    <row r="1149" spans="3:7">
      <c r="C1149" s="162"/>
      <c r="D1149" s="162"/>
      <c r="E1149" s="162"/>
      <c r="F1149" s="162"/>
      <c r="G1149" s="162"/>
    </row>
    <row r="1150" spans="3:7">
      <c r="C1150" s="162"/>
      <c r="D1150" s="162"/>
      <c r="E1150" s="162"/>
      <c r="F1150" s="162"/>
      <c r="G1150" s="162"/>
    </row>
    <row r="1151" spans="3:7">
      <c r="C1151" s="162"/>
      <c r="D1151" s="162"/>
      <c r="E1151" s="162"/>
      <c r="F1151" s="162"/>
      <c r="G1151" s="162"/>
    </row>
    <row r="1152" spans="3:7">
      <c r="C1152" s="162"/>
      <c r="D1152" s="162"/>
      <c r="E1152" s="162"/>
      <c r="F1152" s="162"/>
      <c r="G1152" s="162"/>
    </row>
    <row r="1153" spans="3:7">
      <c r="C1153" s="162"/>
      <c r="D1153" s="162"/>
      <c r="E1153" s="162"/>
      <c r="F1153" s="162"/>
      <c r="G1153" s="162"/>
    </row>
    <row r="1154" spans="3:7">
      <c r="C1154" s="162"/>
      <c r="D1154" s="162"/>
      <c r="E1154" s="162"/>
      <c r="F1154" s="162"/>
      <c r="G1154" s="162"/>
    </row>
    <row r="1155" spans="3:7">
      <c r="C1155" s="162"/>
      <c r="D1155" s="162"/>
      <c r="E1155" s="162"/>
      <c r="F1155" s="162"/>
      <c r="G1155" s="162"/>
    </row>
    <row r="1156" spans="3:7">
      <c r="C1156" s="162"/>
      <c r="D1156" s="162"/>
      <c r="E1156" s="162"/>
      <c r="F1156" s="162"/>
      <c r="G1156" s="162"/>
    </row>
    <row r="1157" spans="3:7">
      <c r="C1157" s="162"/>
      <c r="D1157" s="162"/>
      <c r="E1157" s="162"/>
      <c r="F1157" s="162"/>
      <c r="G1157" s="162"/>
    </row>
    <row r="1158" spans="3:7">
      <c r="C1158" s="162"/>
      <c r="D1158" s="162"/>
      <c r="E1158" s="162"/>
      <c r="F1158" s="162"/>
      <c r="G1158" s="162"/>
    </row>
    <row r="1159" spans="3:7">
      <c r="C1159" s="162"/>
      <c r="D1159" s="162"/>
      <c r="E1159" s="162"/>
      <c r="F1159" s="162"/>
      <c r="G1159" s="162"/>
    </row>
    <row r="1160" spans="3:7">
      <c r="C1160" s="162"/>
      <c r="D1160" s="162"/>
      <c r="E1160" s="162"/>
      <c r="F1160" s="162"/>
      <c r="G1160" s="162"/>
    </row>
    <row r="1161" spans="3:7">
      <c r="C1161" s="162"/>
      <c r="D1161" s="162"/>
      <c r="E1161" s="162"/>
      <c r="F1161" s="162"/>
      <c r="G1161" s="162"/>
    </row>
    <row r="1162" spans="3:7">
      <c r="C1162" s="162"/>
      <c r="D1162" s="162"/>
      <c r="E1162" s="162"/>
      <c r="F1162" s="162"/>
      <c r="G1162" s="162"/>
    </row>
    <row r="1163" spans="3:7">
      <c r="C1163" s="162"/>
      <c r="D1163" s="162"/>
      <c r="E1163" s="162"/>
      <c r="F1163" s="162"/>
      <c r="G1163" s="162"/>
    </row>
    <row r="1164" spans="3:7">
      <c r="C1164" s="162"/>
      <c r="D1164" s="162"/>
      <c r="E1164" s="162"/>
      <c r="F1164" s="162"/>
      <c r="G1164" s="162"/>
    </row>
    <row r="1165" spans="3:7">
      <c r="C1165" s="162"/>
      <c r="D1165" s="162"/>
      <c r="E1165" s="162"/>
      <c r="F1165" s="162"/>
      <c r="G1165" s="162"/>
    </row>
    <row r="1166" spans="3:7">
      <c r="C1166" s="162"/>
      <c r="D1166" s="162"/>
      <c r="E1166" s="162"/>
      <c r="F1166" s="162"/>
      <c r="G1166" s="162"/>
    </row>
    <row r="1167" spans="3:7">
      <c r="C1167" s="162"/>
      <c r="D1167" s="162"/>
      <c r="E1167" s="162"/>
      <c r="F1167" s="162"/>
      <c r="G1167" s="162"/>
    </row>
    <row r="1168" spans="3:7">
      <c r="C1168" s="162"/>
      <c r="D1168" s="162"/>
      <c r="E1168" s="162"/>
      <c r="F1168" s="162"/>
      <c r="G1168" s="162"/>
    </row>
    <row r="1169" spans="3:7">
      <c r="C1169" s="162"/>
      <c r="D1169" s="162"/>
      <c r="E1169" s="162"/>
      <c r="F1169" s="162"/>
      <c r="G1169" s="162"/>
    </row>
    <row r="1170" spans="3:7">
      <c r="C1170" s="162"/>
      <c r="D1170" s="162"/>
      <c r="E1170" s="162"/>
      <c r="F1170" s="162"/>
      <c r="G1170" s="162"/>
    </row>
    <row r="1171" spans="3:7">
      <c r="C1171" s="162"/>
      <c r="D1171" s="162"/>
      <c r="E1171" s="162"/>
      <c r="F1171" s="162"/>
      <c r="G1171" s="162"/>
    </row>
    <row r="1172" spans="3:7">
      <c r="C1172" s="162"/>
      <c r="D1172" s="162"/>
      <c r="E1172" s="162"/>
      <c r="F1172" s="162"/>
      <c r="G1172" s="162"/>
    </row>
    <row r="1173" spans="3:7">
      <c r="C1173" s="162"/>
      <c r="D1173" s="162"/>
      <c r="E1173" s="162"/>
      <c r="F1173" s="162"/>
      <c r="G1173" s="162"/>
    </row>
    <row r="1174" spans="3:7">
      <c r="C1174" s="162"/>
      <c r="D1174" s="162"/>
      <c r="E1174" s="162"/>
      <c r="F1174" s="162"/>
      <c r="G1174" s="162"/>
    </row>
    <row r="1175" spans="3:7">
      <c r="C1175" s="162"/>
      <c r="D1175" s="162"/>
      <c r="E1175" s="162"/>
      <c r="F1175" s="162"/>
      <c r="G1175" s="162"/>
    </row>
    <row r="1176" spans="3:7">
      <c r="C1176" s="162"/>
      <c r="D1176" s="162"/>
      <c r="E1176" s="162"/>
      <c r="F1176" s="162"/>
      <c r="G1176" s="162"/>
    </row>
    <row r="1177" spans="3:7">
      <c r="C1177" s="162"/>
      <c r="D1177" s="162"/>
      <c r="E1177" s="162"/>
      <c r="F1177" s="162"/>
      <c r="G1177" s="162"/>
    </row>
    <row r="1178" spans="3:7">
      <c r="C1178" s="162"/>
      <c r="D1178" s="162"/>
      <c r="E1178" s="162"/>
      <c r="F1178" s="162"/>
      <c r="G1178" s="162"/>
    </row>
    <row r="1179" spans="3:7">
      <c r="C1179" s="162"/>
      <c r="D1179" s="162"/>
      <c r="E1179" s="162"/>
      <c r="F1179" s="162"/>
      <c r="G1179" s="162"/>
    </row>
    <row r="1180" spans="3:7">
      <c r="C1180" s="162"/>
      <c r="D1180" s="162"/>
      <c r="E1180" s="162"/>
      <c r="F1180" s="162"/>
      <c r="G1180" s="162"/>
    </row>
    <row r="1181" spans="3:7">
      <c r="C1181" s="162"/>
      <c r="D1181" s="162"/>
      <c r="E1181" s="162"/>
      <c r="F1181" s="162"/>
      <c r="G1181" s="162"/>
    </row>
    <row r="1182" spans="3:7">
      <c r="C1182" s="162"/>
      <c r="D1182" s="162"/>
      <c r="E1182" s="162"/>
      <c r="F1182" s="162"/>
      <c r="G1182" s="162"/>
    </row>
    <row r="1183" spans="3:7">
      <c r="C1183" s="162"/>
      <c r="D1183" s="162"/>
      <c r="E1183" s="162"/>
      <c r="F1183" s="162"/>
      <c r="G1183" s="162"/>
    </row>
    <row r="1184" spans="3:7">
      <c r="C1184" s="162"/>
      <c r="D1184" s="162"/>
      <c r="E1184" s="162"/>
      <c r="F1184" s="162"/>
      <c r="G1184" s="162"/>
    </row>
    <row r="1185" spans="3:7">
      <c r="C1185" s="162"/>
      <c r="D1185" s="162"/>
      <c r="E1185" s="162"/>
      <c r="F1185" s="162"/>
      <c r="G1185" s="162"/>
    </row>
    <row r="1186" spans="3:7">
      <c r="C1186" s="162"/>
      <c r="D1186" s="162"/>
      <c r="E1186" s="162"/>
      <c r="F1186" s="162"/>
      <c r="G1186" s="162"/>
    </row>
    <row r="1187" spans="3:7">
      <c r="C1187" s="162"/>
      <c r="D1187" s="162"/>
      <c r="E1187" s="162"/>
      <c r="F1187" s="162"/>
      <c r="G1187" s="162"/>
    </row>
    <row r="1188" spans="3:7">
      <c r="C1188" s="162"/>
      <c r="D1188" s="162"/>
      <c r="E1188" s="162"/>
      <c r="F1188" s="162"/>
      <c r="G1188" s="162"/>
    </row>
    <row r="1189" spans="3:7">
      <c r="C1189" s="162"/>
      <c r="D1189" s="162"/>
      <c r="E1189" s="162"/>
      <c r="F1189" s="162"/>
      <c r="G1189" s="162"/>
    </row>
    <row r="1190" spans="3:7">
      <c r="C1190" s="162"/>
      <c r="D1190" s="162"/>
      <c r="E1190" s="162"/>
      <c r="F1190" s="162"/>
      <c r="G1190" s="162"/>
    </row>
    <row r="1191" spans="3:7">
      <c r="C1191" s="162"/>
      <c r="D1191" s="162"/>
      <c r="E1191" s="162"/>
      <c r="F1191" s="162"/>
      <c r="G1191" s="162"/>
    </row>
    <row r="1192" spans="3:7">
      <c r="C1192" s="162"/>
      <c r="D1192" s="162"/>
      <c r="E1192" s="162"/>
      <c r="F1192" s="162"/>
      <c r="G1192" s="162"/>
    </row>
    <row r="1193" spans="3:7">
      <c r="C1193" s="162"/>
      <c r="D1193" s="162"/>
      <c r="E1193" s="162"/>
      <c r="F1193" s="162"/>
      <c r="G1193" s="162"/>
    </row>
    <row r="1194" spans="3:7">
      <c r="C1194" s="162"/>
      <c r="D1194" s="162"/>
      <c r="E1194" s="162"/>
      <c r="F1194" s="162"/>
      <c r="G1194" s="162"/>
    </row>
    <row r="1195" spans="3:7">
      <c r="C1195" s="162"/>
      <c r="D1195" s="162"/>
      <c r="E1195" s="162"/>
      <c r="F1195" s="162"/>
      <c r="G1195" s="162"/>
    </row>
    <row r="1196" spans="3:7">
      <c r="C1196" s="162"/>
      <c r="D1196" s="162"/>
      <c r="E1196" s="162"/>
      <c r="F1196" s="162"/>
      <c r="G1196" s="162"/>
    </row>
    <row r="1197" spans="3:7">
      <c r="C1197" s="162"/>
      <c r="D1197" s="162"/>
      <c r="E1197" s="162"/>
      <c r="F1197" s="162"/>
      <c r="G1197" s="162"/>
    </row>
    <row r="1198" spans="3:7">
      <c r="C1198" s="162"/>
      <c r="D1198" s="162"/>
      <c r="E1198" s="162"/>
      <c r="F1198" s="162"/>
      <c r="G1198" s="162"/>
    </row>
    <row r="1199" spans="3:7">
      <c r="C1199" s="162"/>
      <c r="D1199" s="162"/>
      <c r="E1199" s="162"/>
      <c r="F1199" s="162"/>
      <c r="G1199" s="162"/>
    </row>
    <row r="1200" spans="3:7">
      <c r="C1200" s="162"/>
      <c r="D1200" s="162"/>
      <c r="E1200" s="162"/>
      <c r="F1200" s="162"/>
      <c r="G1200" s="162"/>
    </row>
    <row r="1201" spans="3:7">
      <c r="C1201" s="162"/>
      <c r="D1201" s="162"/>
      <c r="E1201" s="162"/>
      <c r="F1201" s="162"/>
      <c r="G1201" s="162"/>
    </row>
    <row r="1202" spans="3:7">
      <c r="C1202" s="162"/>
      <c r="D1202" s="162"/>
      <c r="E1202" s="162"/>
      <c r="F1202" s="162"/>
      <c r="G1202" s="162"/>
    </row>
    <row r="1203" spans="3:7">
      <c r="C1203" s="162"/>
      <c r="D1203" s="162"/>
      <c r="E1203" s="162"/>
      <c r="F1203" s="162"/>
      <c r="G1203" s="162"/>
    </row>
    <row r="1204" spans="3:7">
      <c r="C1204" s="162"/>
      <c r="D1204" s="162"/>
      <c r="E1204" s="162"/>
      <c r="F1204" s="162"/>
      <c r="G1204" s="162"/>
    </row>
    <row r="1205" spans="3:7">
      <c r="C1205" s="162"/>
      <c r="D1205" s="162"/>
      <c r="E1205" s="162"/>
      <c r="F1205" s="162"/>
      <c r="G1205" s="162"/>
    </row>
    <row r="1206" spans="3:7">
      <c r="C1206" s="162"/>
      <c r="D1206" s="162"/>
      <c r="E1206" s="162"/>
      <c r="F1206" s="162"/>
      <c r="G1206" s="162"/>
    </row>
    <row r="1207" spans="3:7">
      <c r="C1207" s="162"/>
      <c r="D1207" s="162"/>
      <c r="E1207" s="162"/>
      <c r="F1207" s="162"/>
      <c r="G1207" s="162"/>
    </row>
    <row r="1208" spans="3:7">
      <c r="C1208" s="162"/>
      <c r="D1208" s="162"/>
      <c r="E1208" s="162"/>
      <c r="F1208" s="162"/>
      <c r="G1208" s="162"/>
    </row>
    <row r="1209" spans="3:7">
      <c r="C1209" s="162"/>
      <c r="D1209" s="162"/>
      <c r="E1209" s="162"/>
      <c r="F1209" s="162"/>
      <c r="G1209" s="162"/>
    </row>
    <row r="1210" spans="3:7">
      <c r="C1210" s="162"/>
      <c r="D1210" s="162"/>
      <c r="E1210" s="162"/>
      <c r="F1210" s="162"/>
      <c r="G1210" s="162"/>
    </row>
    <row r="1211" spans="3:7">
      <c r="C1211" s="162"/>
      <c r="D1211" s="162"/>
      <c r="E1211" s="162"/>
      <c r="F1211" s="162"/>
      <c r="G1211" s="162"/>
    </row>
    <row r="1212" spans="3:7">
      <c r="C1212" s="162"/>
      <c r="D1212" s="162"/>
      <c r="E1212" s="162"/>
      <c r="F1212" s="162"/>
      <c r="G1212" s="162"/>
    </row>
    <row r="1213" spans="3:7">
      <c r="C1213" s="162"/>
      <c r="D1213" s="162"/>
      <c r="E1213" s="162"/>
      <c r="F1213" s="162"/>
      <c r="G1213" s="162"/>
    </row>
    <row r="1214" spans="3:7">
      <c r="C1214" s="162"/>
      <c r="D1214" s="162"/>
      <c r="E1214" s="162"/>
      <c r="F1214" s="162"/>
      <c r="G1214" s="162"/>
    </row>
    <row r="1215" spans="3:7">
      <c r="C1215" s="162"/>
      <c r="D1215" s="162"/>
      <c r="E1215" s="162"/>
      <c r="F1215" s="162"/>
      <c r="G1215" s="162"/>
    </row>
    <row r="1216" spans="3:7">
      <c r="C1216" s="162"/>
      <c r="D1216" s="162"/>
      <c r="E1216" s="162"/>
      <c r="F1216" s="162"/>
      <c r="G1216" s="162"/>
    </row>
    <row r="1217" spans="3:7">
      <c r="C1217" s="162"/>
      <c r="D1217" s="162"/>
      <c r="E1217" s="162"/>
      <c r="F1217" s="162"/>
      <c r="G1217" s="162"/>
    </row>
    <row r="1218" spans="3:7">
      <c r="C1218" s="162"/>
      <c r="D1218" s="162"/>
      <c r="E1218" s="162"/>
      <c r="F1218" s="162"/>
      <c r="G1218" s="162"/>
    </row>
    <row r="1219" spans="3:7">
      <c r="C1219" s="162"/>
      <c r="D1219" s="162"/>
      <c r="E1219" s="162"/>
      <c r="F1219" s="162"/>
      <c r="G1219" s="162"/>
    </row>
    <row r="1220" spans="3:7">
      <c r="C1220" s="162"/>
      <c r="D1220" s="162"/>
      <c r="E1220" s="162"/>
      <c r="F1220" s="162"/>
      <c r="G1220" s="162"/>
    </row>
    <row r="1221" spans="3:7">
      <c r="C1221" s="162"/>
      <c r="D1221" s="162"/>
      <c r="E1221" s="162"/>
      <c r="F1221" s="162"/>
      <c r="G1221" s="162"/>
    </row>
    <row r="1222" spans="3:7">
      <c r="C1222" s="162"/>
      <c r="D1222" s="162"/>
      <c r="E1222" s="162"/>
      <c r="F1222" s="162"/>
      <c r="G1222" s="162"/>
    </row>
    <row r="1223" spans="3:7">
      <c r="C1223" s="162"/>
      <c r="D1223" s="162"/>
      <c r="E1223" s="162"/>
      <c r="F1223" s="162"/>
      <c r="G1223" s="162"/>
    </row>
    <row r="1224" spans="3:7">
      <c r="C1224" s="162"/>
      <c r="D1224" s="162"/>
      <c r="E1224" s="162"/>
      <c r="F1224" s="162"/>
      <c r="G1224" s="162"/>
    </row>
    <row r="1225" spans="3:7">
      <c r="C1225" s="162"/>
      <c r="D1225" s="162"/>
      <c r="E1225" s="162"/>
      <c r="F1225" s="162"/>
      <c r="G1225" s="162"/>
    </row>
    <row r="1226" spans="3:7">
      <c r="C1226" s="162"/>
      <c r="D1226" s="162"/>
      <c r="E1226" s="162"/>
      <c r="F1226" s="162"/>
      <c r="G1226" s="162"/>
    </row>
    <row r="1227" spans="3:7">
      <c r="C1227" s="162"/>
      <c r="D1227" s="162"/>
      <c r="E1227" s="162"/>
      <c r="F1227" s="162"/>
      <c r="G1227" s="162"/>
    </row>
    <row r="1228" spans="3:7">
      <c r="C1228" s="162"/>
      <c r="D1228" s="162"/>
      <c r="E1228" s="162"/>
      <c r="F1228" s="162"/>
      <c r="G1228" s="162"/>
    </row>
    <row r="1229" spans="3:7">
      <c r="C1229" s="162"/>
      <c r="D1229" s="162"/>
      <c r="E1229" s="162"/>
      <c r="F1229" s="162"/>
      <c r="G1229" s="162"/>
    </row>
    <row r="1230" spans="3:7">
      <c r="C1230" s="162"/>
      <c r="D1230" s="162"/>
      <c r="E1230" s="162"/>
      <c r="F1230" s="162"/>
      <c r="G1230" s="162"/>
    </row>
    <row r="1231" spans="3:7">
      <c r="C1231" s="162"/>
      <c r="D1231" s="162"/>
      <c r="E1231" s="162"/>
      <c r="F1231" s="162"/>
      <c r="G1231" s="162"/>
    </row>
    <row r="1232" spans="3:7">
      <c r="C1232" s="162"/>
      <c r="D1232" s="162"/>
      <c r="E1232" s="162"/>
      <c r="F1232" s="162"/>
      <c r="G1232" s="162"/>
    </row>
    <row r="1233" spans="3:7">
      <c r="C1233" s="162"/>
      <c r="D1233" s="162"/>
      <c r="E1233" s="162"/>
      <c r="F1233" s="162"/>
      <c r="G1233" s="162"/>
    </row>
    <row r="1234" spans="3:7">
      <c r="C1234" s="162"/>
      <c r="D1234" s="162"/>
      <c r="E1234" s="162"/>
      <c r="F1234" s="162"/>
      <c r="G1234" s="162"/>
    </row>
    <row r="1235" spans="3:7">
      <c r="C1235" s="162"/>
      <c r="D1235" s="162"/>
      <c r="E1235" s="162"/>
      <c r="F1235" s="162"/>
      <c r="G1235" s="162"/>
    </row>
    <row r="1236" spans="3:7">
      <c r="C1236" s="162"/>
      <c r="D1236" s="162"/>
      <c r="E1236" s="162"/>
      <c r="F1236" s="162"/>
      <c r="G1236" s="162"/>
    </row>
    <row r="1237" spans="3:7">
      <c r="C1237" s="162"/>
      <c r="D1237" s="162"/>
      <c r="E1237" s="162"/>
      <c r="F1237" s="162"/>
      <c r="G1237" s="162"/>
    </row>
    <row r="1238" spans="3:7">
      <c r="C1238" s="162"/>
      <c r="D1238" s="162"/>
      <c r="E1238" s="162"/>
      <c r="F1238" s="162"/>
      <c r="G1238" s="162"/>
    </row>
    <row r="1239" spans="3:7">
      <c r="C1239" s="162"/>
      <c r="D1239" s="162"/>
      <c r="E1239" s="162"/>
      <c r="F1239" s="162"/>
      <c r="G1239" s="162"/>
    </row>
    <row r="1240" spans="3:7">
      <c r="C1240" s="162"/>
      <c r="D1240" s="162"/>
      <c r="E1240" s="162"/>
      <c r="F1240" s="162"/>
      <c r="G1240" s="162"/>
    </row>
    <row r="1241" spans="3:7">
      <c r="C1241" s="162"/>
      <c r="D1241" s="162"/>
      <c r="E1241" s="162"/>
      <c r="F1241" s="162"/>
      <c r="G1241" s="162"/>
    </row>
    <row r="1242" spans="3:7">
      <c r="C1242" s="162"/>
      <c r="D1242" s="162"/>
      <c r="E1242" s="162"/>
      <c r="F1242" s="162"/>
      <c r="G1242" s="162"/>
    </row>
    <row r="1243" spans="3:7">
      <c r="C1243" s="162"/>
      <c r="D1243" s="162"/>
      <c r="E1243" s="162"/>
      <c r="F1243" s="162"/>
      <c r="G1243" s="162"/>
    </row>
    <row r="1244" spans="3:7">
      <c r="C1244" s="162"/>
      <c r="D1244" s="162"/>
      <c r="E1244" s="162"/>
      <c r="F1244" s="162"/>
      <c r="G1244" s="162"/>
    </row>
    <row r="1245" spans="3:7">
      <c r="C1245" s="162"/>
      <c r="D1245" s="162"/>
      <c r="E1245" s="162"/>
      <c r="F1245" s="162"/>
      <c r="G1245" s="162"/>
    </row>
    <row r="1246" spans="3:7">
      <c r="C1246" s="162"/>
      <c r="D1246" s="162"/>
      <c r="E1246" s="162"/>
      <c r="F1246" s="162"/>
      <c r="G1246" s="162"/>
    </row>
    <row r="1247" spans="3:7">
      <c r="C1247" s="162"/>
      <c r="D1247" s="162"/>
      <c r="E1247" s="162"/>
      <c r="F1247" s="162"/>
      <c r="G1247" s="162"/>
    </row>
    <row r="1248" spans="3:7">
      <c r="C1248" s="162"/>
      <c r="D1248" s="162"/>
      <c r="E1248" s="162"/>
      <c r="F1248" s="162"/>
      <c r="G1248" s="162"/>
    </row>
    <row r="1249" spans="3:7">
      <c r="C1249" s="162"/>
      <c r="D1249" s="162"/>
      <c r="E1249" s="162"/>
      <c r="F1249" s="162"/>
      <c r="G1249" s="162"/>
    </row>
    <row r="1250" spans="3:7">
      <c r="C1250" s="162"/>
      <c r="D1250" s="162"/>
      <c r="E1250" s="162"/>
      <c r="F1250" s="162"/>
      <c r="G1250" s="162"/>
    </row>
    <row r="1251" spans="3:7">
      <c r="C1251" s="162"/>
      <c r="D1251" s="162"/>
      <c r="E1251" s="162"/>
      <c r="F1251" s="162"/>
      <c r="G1251" s="162"/>
    </row>
    <row r="1252" spans="3:7">
      <c r="C1252" s="162"/>
      <c r="D1252" s="162"/>
      <c r="E1252" s="162"/>
      <c r="F1252" s="162"/>
      <c r="G1252" s="162"/>
    </row>
    <row r="1253" spans="3:7">
      <c r="C1253" s="162"/>
      <c r="D1253" s="162"/>
      <c r="E1253" s="162"/>
      <c r="F1253" s="162"/>
      <c r="G1253" s="162"/>
    </row>
    <row r="1254" spans="3:7">
      <c r="C1254" s="162"/>
      <c r="D1254" s="162"/>
      <c r="E1254" s="162"/>
      <c r="F1254" s="162"/>
      <c r="G1254" s="162"/>
    </row>
    <row r="1255" spans="3:7">
      <c r="C1255" s="162"/>
      <c r="D1255" s="162"/>
      <c r="E1255" s="162"/>
      <c r="F1255" s="162"/>
      <c r="G1255" s="162"/>
    </row>
    <row r="1256" spans="3:7">
      <c r="C1256" s="162"/>
      <c r="D1256" s="162"/>
      <c r="E1256" s="162"/>
      <c r="F1256" s="162"/>
      <c r="G1256" s="162"/>
    </row>
    <row r="1257" spans="3:7">
      <c r="C1257" s="162"/>
      <c r="D1257" s="162"/>
      <c r="E1257" s="162"/>
      <c r="F1257" s="162"/>
      <c r="G1257" s="162"/>
    </row>
    <row r="1258" spans="3:7">
      <c r="C1258" s="162"/>
      <c r="D1258" s="162"/>
      <c r="E1258" s="162"/>
      <c r="F1258" s="162"/>
      <c r="G1258" s="162"/>
    </row>
    <row r="1259" spans="3:7">
      <c r="C1259" s="162"/>
      <c r="D1259" s="162"/>
      <c r="E1259" s="162"/>
      <c r="F1259" s="162"/>
      <c r="G1259" s="162"/>
    </row>
    <row r="1260" spans="3:7">
      <c r="C1260" s="162"/>
      <c r="D1260" s="162"/>
      <c r="E1260" s="162"/>
      <c r="F1260" s="162"/>
      <c r="G1260" s="162"/>
    </row>
    <row r="1261" spans="3:7">
      <c r="C1261" s="162"/>
      <c r="D1261" s="162"/>
      <c r="E1261" s="162"/>
      <c r="F1261" s="162"/>
      <c r="G1261" s="162"/>
    </row>
    <row r="1262" spans="3:7">
      <c r="C1262" s="162"/>
      <c r="D1262" s="162"/>
      <c r="E1262" s="162"/>
      <c r="F1262" s="162"/>
      <c r="G1262" s="162"/>
    </row>
    <row r="1263" spans="3:7">
      <c r="C1263" s="162"/>
      <c r="D1263" s="162"/>
      <c r="E1263" s="162"/>
      <c r="F1263" s="162"/>
      <c r="G1263" s="162"/>
    </row>
    <row r="1264" spans="3:7">
      <c r="C1264" s="162"/>
      <c r="D1264" s="162"/>
      <c r="E1264" s="162"/>
      <c r="F1264" s="162"/>
      <c r="G1264" s="162"/>
    </row>
    <row r="1265" spans="3:7">
      <c r="C1265" s="162"/>
      <c r="D1265" s="162"/>
      <c r="E1265" s="162"/>
      <c r="F1265" s="162"/>
      <c r="G1265" s="162"/>
    </row>
    <row r="1266" spans="3:7">
      <c r="C1266" s="162"/>
      <c r="D1266" s="162"/>
      <c r="E1266" s="162"/>
      <c r="F1266" s="162"/>
      <c r="G1266" s="162"/>
    </row>
    <row r="1267" spans="3:7">
      <c r="C1267" s="162"/>
      <c r="D1267" s="162"/>
      <c r="E1267" s="162"/>
      <c r="F1267" s="162"/>
      <c r="G1267" s="162"/>
    </row>
    <row r="1268" spans="3:7">
      <c r="C1268" s="162"/>
      <c r="D1268" s="162"/>
      <c r="E1268" s="162"/>
      <c r="F1268" s="162"/>
      <c r="G1268" s="162"/>
    </row>
    <row r="1269" spans="3:7">
      <c r="C1269" s="162"/>
      <c r="D1269" s="162"/>
      <c r="E1269" s="162"/>
      <c r="F1269" s="162"/>
      <c r="G1269" s="162"/>
    </row>
    <row r="1270" spans="3:7">
      <c r="C1270" s="162"/>
      <c r="D1270" s="162"/>
      <c r="E1270" s="162"/>
      <c r="F1270" s="162"/>
      <c r="G1270" s="162"/>
    </row>
    <row r="1271" spans="3:7">
      <c r="C1271" s="162"/>
      <c r="D1271" s="162"/>
      <c r="E1271" s="162"/>
      <c r="F1271" s="162"/>
      <c r="G1271" s="162"/>
    </row>
    <row r="1272" spans="3:7">
      <c r="C1272" s="162"/>
      <c r="D1272" s="162"/>
      <c r="E1272" s="162"/>
      <c r="F1272" s="162"/>
      <c r="G1272" s="162"/>
    </row>
    <row r="1273" spans="3:7">
      <c r="C1273" s="162"/>
      <c r="D1273" s="162"/>
      <c r="E1273" s="162"/>
      <c r="F1273" s="162"/>
      <c r="G1273" s="162"/>
    </row>
    <row r="1274" spans="3:7">
      <c r="C1274" s="162"/>
      <c r="D1274" s="162"/>
      <c r="E1274" s="162"/>
      <c r="F1274" s="162"/>
      <c r="G1274" s="162"/>
    </row>
    <row r="1275" spans="3:7">
      <c r="C1275" s="162"/>
      <c r="D1275" s="162"/>
      <c r="E1275" s="162"/>
      <c r="F1275" s="162"/>
      <c r="G1275" s="162"/>
    </row>
    <row r="1276" spans="3:7">
      <c r="C1276" s="162"/>
      <c r="D1276" s="162"/>
      <c r="E1276" s="162"/>
      <c r="F1276" s="162"/>
      <c r="G1276" s="162"/>
    </row>
    <row r="1277" spans="3:7">
      <c r="C1277" s="162"/>
      <c r="D1277" s="162"/>
      <c r="E1277" s="162"/>
      <c r="F1277" s="162"/>
      <c r="G1277" s="162"/>
    </row>
    <row r="1278" spans="3:7">
      <c r="C1278" s="162"/>
      <c r="D1278" s="162"/>
      <c r="E1278" s="162"/>
      <c r="F1278" s="162"/>
      <c r="G1278" s="162"/>
    </row>
    <row r="1279" spans="3:7">
      <c r="C1279" s="162"/>
      <c r="D1279" s="162"/>
      <c r="E1279" s="162"/>
      <c r="F1279" s="162"/>
      <c r="G1279" s="162"/>
    </row>
    <row r="1280" spans="3:7">
      <c r="C1280" s="162"/>
      <c r="D1280" s="162"/>
      <c r="E1280" s="162"/>
      <c r="F1280" s="162"/>
      <c r="G1280" s="162"/>
    </row>
    <row r="1281" spans="3:7">
      <c r="C1281" s="162"/>
      <c r="D1281" s="162"/>
      <c r="E1281" s="162"/>
      <c r="F1281" s="162"/>
      <c r="G1281" s="162"/>
    </row>
    <row r="1282" spans="3:7">
      <c r="C1282" s="162"/>
      <c r="D1282" s="162"/>
      <c r="E1282" s="162"/>
      <c r="F1282" s="162"/>
      <c r="G1282" s="162"/>
    </row>
    <row r="1283" spans="3:7">
      <c r="C1283" s="162"/>
      <c r="D1283" s="162"/>
      <c r="E1283" s="162"/>
      <c r="F1283" s="162"/>
      <c r="G1283" s="162"/>
    </row>
    <row r="1284" spans="3:7">
      <c r="C1284" s="162"/>
      <c r="D1284" s="162"/>
      <c r="E1284" s="162"/>
      <c r="F1284" s="162"/>
      <c r="G1284" s="162"/>
    </row>
    <row r="1285" spans="3:7">
      <c r="C1285" s="162"/>
      <c r="D1285" s="162"/>
      <c r="E1285" s="162"/>
      <c r="F1285" s="162"/>
      <c r="G1285" s="162"/>
    </row>
    <row r="1286" spans="3:7">
      <c r="C1286" s="162"/>
      <c r="D1286" s="162"/>
      <c r="E1286" s="162"/>
      <c r="F1286" s="162"/>
      <c r="G1286" s="162"/>
    </row>
    <row r="1287" spans="3:7">
      <c r="C1287" s="162"/>
      <c r="D1287" s="162"/>
      <c r="E1287" s="162"/>
      <c r="F1287" s="162"/>
      <c r="G1287" s="162"/>
    </row>
    <row r="1288" spans="3:7">
      <c r="C1288" s="162"/>
      <c r="D1288" s="162"/>
      <c r="E1288" s="162"/>
      <c r="F1288" s="162"/>
      <c r="G1288" s="162"/>
    </row>
    <row r="1289" spans="3:7">
      <c r="C1289" s="162"/>
      <c r="D1289" s="162"/>
      <c r="E1289" s="162"/>
      <c r="F1289" s="162"/>
      <c r="G1289" s="162"/>
    </row>
    <row r="1290" spans="3:7">
      <c r="C1290" s="162"/>
      <c r="D1290" s="162"/>
      <c r="E1290" s="162"/>
      <c r="F1290" s="162"/>
      <c r="G1290" s="162"/>
    </row>
    <row r="1291" spans="3:7">
      <c r="C1291" s="162"/>
      <c r="D1291" s="162"/>
      <c r="E1291" s="162"/>
      <c r="F1291" s="162"/>
      <c r="G1291" s="162"/>
    </row>
    <row r="1292" spans="3:7">
      <c r="C1292" s="162"/>
      <c r="D1292" s="162"/>
      <c r="E1292" s="162"/>
      <c r="F1292" s="162"/>
      <c r="G1292" s="162"/>
    </row>
    <row r="1293" spans="3:7">
      <c r="C1293" s="162"/>
      <c r="D1293" s="162"/>
      <c r="E1293" s="162"/>
      <c r="F1293" s="162"/>
      <c r="G1293" s="162"/>
    </row>
    <row r="1294" spans="3:7">
      <c r="C1294" s="162"/>
      <c r="D1294" s="162"/>
      <c r="E1294" s="162"/>
      <c r="F1294" s="162"/>
      <c r="G1294" s="162"/>
    </row>
    <row r="1295" spans="3:7">
      <c r="C1295" s="162"/>
      <c r="D1295" s="162"/>
      <c r="E1295" s="162"/>
      <c r="F1295" s="162"/>
      <c r="G1295" s="162"/>
    </row>
    <row r="1296" spans="3:7">
      <c r="C1296" s="162"/>
      <c r="D1296" s="162"/>
      <c r="E1296" s="162"/>
      <c r="F1296" s="162"/>
      <c r="G1296" s="162"/>
    </row>
    <row r="1297" spans="3:7">
      <c r="C1297" s="162"/>
      <c r="D1297" s="162"/>
      <c r="E1297" s="162"/>
      <c r="F1297" s="162"/>
      <c r="G1297" s="162"/>
    </row>
    <row r="1298" spans="3:7">
      <c r="C1298" s="162"/>
      <c r="D1298" s="162"/>
      <c r="E1298" s="162"/>
      <c r="F1298" s="162"/>
      <c r="G1298" s="162"/>
    </row>
    <row r="1299" spans="3:7">
      <c r="C1299" s="162"/>
      <c r="D1299" s="162"/>
      <c r="E1299" s="162"/>
      <c r="F1299" s="162"/>
      <c r="G1299" s="162"/>
    </row>
    <row r="1300" spans="3:7">
      <c r="C1300" s="162"/>
      <c r="D1300" s="162"/>
      <c r="E1300" s="162"/>
      <c r="F1300" s="162"/>
      <c r="G1300" s="162"/>
    </row>
    <row r="1301" spans="3:7">
      <c r="C1301" s="162"/>
      <c r="D1301" s="162"/>
      <c r="E1301" s="162"/>
      <c r="F1301" s="162"/>
      <c r="G1301" s="162"/>
    </row>
    <row r="1302" spans="3:7">
      <c r="C1302" s="162"/>
      <c r="D1302" s="162"/>
      <c r="E1302" s="162"/>
      <c r="F1302" s="162"/>
      <c r="G1302" s="162"/>
    </row>
    <row r="1303" spans="3:7">
      <c r="C1303" s="162"/>
      <c r="D1303" s="162"/>
      <c r="E1303" s="162"/>
      <c r="F1303" s="162"/>
      <c r="G1303" s="162"/>
    </row>
    <row r="1304" spans="3:7">
      <c r="C1304" s="162"/>
      <c r="D1304" s="162"/>
      <c r="E1304" s="162"/>
      <c r="F1304" s="162"/>
      <c r="G1304" s="162"/>
    </row>
    <row r="1305" spans="3:7">
      <c r="C1305" s="162"/>
      <c r="D1305" s="162"/>
      <c r="E1305" s="162"/>
      <c r="F1305" s="162"/>
      <c r="G1305" s="162"/>
    </row>
    <row r="1306" spans="3:7">
      <c r="C1306" s="162"/>
      <c r="D1306" s="162"/>
      <c r="E1306" s="162"/>
      <c r="F1306" s="162"/>
      <c r="G1306" s="162"/>
    </row>
    <row r="1307" spans="3:7">
      <c r="C1307" s="162"/>
      <c r="D1307" s="162"/>
      <c r="E1307" s="162"/>
      <c r="F1307" s="162"/>
      <c r="G1307" s="162"/>
    </row>
    <row r="1308" spans="3:7">
      <c r="C1308" s="162"/>
      <c r="D1308" s="162"/>
      <c r="E1308" s="162"/>
      <c r="F1308" s="162"/>
      <c r="G1308" s="162"/>
    </row>
    <row r="1309" spans="3:7">
      <c r="C1309" s="162"/>
      <c r="D1309" s="162"/>
      <c r="E1309" s="162"/>
      <c r="F1309" s="162"/>
      <c r="G1309" s="162"/>
    </row>
    <row r="1310" spans="3:7">
      <c r="C1310" s="162"/>
      <c r="D1310" s="162"/>
      <c r="E1310" s="162"/>
      <c r="F1310" s="162"/>
      <c r="G1310" s="162"/>
    </row>
    <row r="1311" spans="3:7">
      <c r="C1311" s="162"/>
      <c r="D1311" s="162"/>
      <c r="E1311" s="162"/>
      <c r="F1311" s="162"/>
      <c r="G1311" s="162"/>
    </row>
    <row r="1312" spans="3:7">
      <c r="C1312" s="162"/>
      <c r="D1312" s="162"/>
      <c r="E1312" s="162"/>
      <c r="F1312" s="162"/>
      <c r="G1312" s="162"/>
    </row>
    <row r="1313" spans="3:7">
      <c r="C1313" s="162"/>
      <c r="D1313" s="162"/>
      <c r="E1313" s="162"/>
      <c r="F1313" s="162"/>
      <c r="G1313" s="162"/>
    </row>
    <row r="1314" spans="3:7">
      <c r="C1314" s="162"/>
      <c r="D1314" s="162"/>
      <c r="E1314" s="162"/>
      <c r="F1314" s="162"/>
      <c r="G1314" s="162"/>
    </row>
    <row r="1315" spans="3:7">
      <c r="C1315" s="162"/>
      <c r="D1315" s="162"/>
      <c r="E1315" s="162"/>
      <c r="F1315" s="162"/>
      <c r="G1315" s="162"/>
    </row>
    <row r="1316" spans="3:7">
      <c r="C1316" s="162"/>
      <c r="D1316" s="162"/>
      <c r="E1316" s="162"/>
      <c r="F1316" s="162"/>
      <c r="G1316" s="162"/>
    </row>
    <row r="1317" spans="3:7">
      <c r="C1317" s="162"/>
      <c r="D1317" s="162"/>
      <c r="E1317" s="162"/>
      <c r="F1317" s="162"/>
      <c r="G1317" s="162"/>
    </row>
    <row r="1318" spans="3:7">
      <c r="C1318" s="162"/>
      <c r="D1318" s="162"/>
      <c r="E1318" s="162"/>
      <c r="F1318" s="162"/>
      <c r="G1318" s="162"/>
    </row>
    <row r="1319" spans="3:7">
      <c r="C1319" s="162"/>
      <c r="D1319" s="162"/>
      <c r="E1319" s="162"/>
      <c r="F1319" s="162"/>
      <c r="G1319" s="162"/>
    </row>
    <row r="1320" spans="3:7">
      <c r="C1320" s="162"/>
      <c r="D1320" s="162"/>
      <c r="E1320" s="162"/>
      <c r="F1320" s="162"/>
      <c r="G1320" s="162"/>
    </row>
    <row r="1321" spans="3:7">
      <c r="C1321" s="162"/>
      <c r="D1321" s="162"/>
      <c r="E1321" s="162"/>
      <c r="F1321" s="162"/>
      <c r="G1321" s="162"/>
    </row>
    <row r="1322" spans="3:7">
      <c r="C1322" s="162"/>
      <c r="D1322" s="162"/>
      <c r="E1322" s="162"/>
      <c r="F1322" s="162"/>
      <c r="G1322" s="162"/>
    </row>
    <row r="1323" spans="3:7">
      <c r="C1323" s="162"/>
      <c r="D1323" s="162"/>
      <c r="E1323" s="162"/>
      <c r="F1323" s="162"/>
      <c r="G1323" s="162"/>
    </row>
    <row r="1324" spans="3:7">
      <c r="C1324" s="162"/>
      <c r="D1324" s="162"/>
      <c r="E1324" s="162"/>
      <c r="F1324" s="162"/>
      <c r="G1324" s="162"/>
    </row>
    <row r="1325" spans="3:7">
      <c r="C1325" s="162"/>
      <c r="D1325" s="162"/>
      <c r="E1325" s="162"/>
      <c r="F1325" s="162"/>
      <c r="G1325" s="162"/>
    </row>
    <row r="1326" spans="3:7">
      <c r="C1326" s="162"/>
      <c r="D1326" s="162"/>
      <c r="E1326" s="162"/>
      <c r="F1326" s="162"/>
      <c r="G1326" s="162"/>
    </row>
    <row r="1327" spans="3:7">
      <c r="C1327" s="162"/>
      <c r="D1327" s="162"/>
      <c r="E1327" s="162"/>
      <c r="F1327" s="162"/>
      <c r="G1327" s="162"/>
    </row>
    <row r="1328" spans="3:7">
      <c r="C1328" s="162"/>
      <c r="D1328" s="162"/>
      <c r="E1328" s="162"/>
      <c r="F1328" s="162"/>
      <c r="G1328" s="162"/>
    </row>
    <row r="1329" spans="3:7">
      <c r="C1329" s="162"/>
      <c r="D1329" s="162"/>
      <c r="E1329" s="162"/>
      <c r="F1329" s="162"/>
      <c r="G1329" s="162"/>
    </row>
    <row r="1330" spans="3:7">
      <c r="C1330" s="162"/>
      <c r="D1330" s="162"/>
      <c r="E1330" s="162"/>
      <c r="F1330" s="162"/>
      <c r="G1330" s="162"/>
    </row>
    <row r="1331" spans="3:7">
      <c r="C1331" s="162"/>
      <c r="D1331" s="162"/>
      <c r="E1331" s="162"/>
      <c r="F1331" s="162"/>
      <c r="G1331" s="162"/>
    </row>
    <row r="1332" spans="3:7">
      <c r="C1332" s="162"/>
      <c r="D1332" s="162"/>
      <c r="E1332" s="162"/>
      <c r="F1332" s="162"/>
      <c r="G1332" s="162"/>
    </row>
    <row r="1333" spans="3:7">
      <c r="C1333" s="162"/>
      <c r="D1333" s="162"/>
      <c r="E1333" s="162"/>
      <c r="F1333" s="162"/>
      <c r="G1333" s="162"/>
    </row>
    <row r="1334" spans="3:7">
      <c r="C1334" s="162"/>
      <c r="D1334" s="162"/>
      <c r="E1334" s="162"/>
      <c r="F1334" s="162"/>
      <c r="G1334" s="162"/>
    </row>
    <row r="1335" spans="3:7">
      <c r="C1335" s="162"/>
      <c r="D1335" s="162"/>
      <c r="E1335" s="162"/>
      <c r="F1335" s="162"/>
      <c r="G1335" s="162"/>
    </row>
    <row r="1336" spans="3:7">
      <c r="C1336" s="162"/>
      <c r="D1336" s="162"/>
      <c r="E1336" s="162"/>
      <c r="F1336" s="162"/>
      <c r="G1336" s="162"/>
    </row>
    <row r="1337" spans="3:7">
      <c r="C1337" s="162"/>
      <c r="D1337" s="162"/>
      <c r="E1337" s="162"/>
      <c r="F1337" s="162"/>
      <c r="G1337" s="162"/>
    </row>
    <row r="1338" spans="3:7">
      <c r="C1338" s="162"/>
      <c r="D1338" s="162"/>
      <c r="E1338" s="162"/>
      <c r="F1338" s="162"/>
      <c r="G1338" s="162"/>
    </row>
    <row r="1339" spans="3:7">
      <c r="C1339" s="162"/>
      <c r="D1339" s="162"/>
      <c r="E1339" s="162"/>
      <c r="F1339" s="162"/>
      <c r="G1339" s="162"/>
    </row>
    <row r="1340" spans="3:7">
      <c r="C1340" s="162"/>
      <c r="D1340" s="162"/>
      <c r="E1340" s="162"/>
      <c r="F1340" s="162"/>
      <c r="G1340" s="162"/>
    </row>
    <row r="1341" spans="3:7">
      <c r="C1341" s="162"/>
      <c r="D1341" s="162"/>
      <c r="E1341" s="162"/>
      <c r="F1341" s="162"/>
      <c r="G1341" s="162"/>
    </row>
    <row r="1342" spans="3:7">
      <c r="C1342" s="162"/>
      <c r="D1342" s="162"/>
      <c r="E1342" s="162"/>
      <c r="F1342" s="162"/>
      <c r="G1342" s="162"/>
    </row>
    <row r="1343" spans="3:7">
      <c r="C1343" s="162"/>
      <c r="D1343" s="162"/>
      <c r="E1343" s="162"/>
      <c r="F1343" s="162"/>
      <c r="G1343" s="162"/>
    </row>
    <row r="1344" spans="3:7">
      <c r="C1344" s="162"/>
      <c r="D1344" s="162"/>
      <c r="E1344" s="162"/>
      <c r="F1344" s="162"/>
      <c r="G1344" s="162"/>
    </row>
    <row r="1345" spans="3:7">
      <c r="C1345" s="162"/>
      <c r="D1345" s="162"/>
      <c r="E1345" s="162"/>
      <c r="F1345" s="162"/>
      <c r="G1345" s="162"/>
    </row>
    <row r="1346" spans="3:7">
      <c r="C1346" s="162"/>
      <c r="D1346" s="162"/>
      <c r="E1346" s="162"/>
      <c r="F1346" s="162"/>
      <c r="G1346" s="162"/>
    </row>
    <row r="1347" spans="3:7">
      <c r="C1347" s="162"/>
      <c r="D1347" s="162"/>
      <c r="E1347" s="162"/>
      <c r="F1347" s="162"/>
      <c r="G1347" s="162"/>
    </row>
    <row r="1348" spans="3:7">
      <c r="C1348" s="162"/>
      <c r="D1348" s="162"/>
      <c r="E1348" s="162"/>
      <c r="F1348" s="162"/>
      <c r="G1348" s="162"/>
    </row>
    <row r="1349" spans="3:7">
      <c r="C1349" s="162"/>
      <c r="D1349" s="162"/>
      <c r="E1349" s="162"/>
      <c r="F1349" s="162"/>
      <c r="G1349" s="162"/>
    </row>
    <row r="1350" spans="3:7">
      <c r="C1350" s="162"/>
      <c r="D1350" s="162"/>
      <c r="E1350" s="162"/>
      <c r="F1350" s="162"/>
      <c r="G1350" s="162"/>
    </row>
    <row r="1351" spans="3:7">
      <c r="C1351" s="162"/>
      <c r="D1351" s="162"/>
      <c r="E1351" s="162"/>
      <c r="F1351" s="162"/>
      <c r="G1351" s="162"/>
    </row>
    <row r="1352" spans="3:7">
      <c r="C1352" s="162"/>
      <c r="D1352" s="162"/>
      <c r="E1352" s="162"/>
      <c r="F1352" s="162"/>
      <c r="G1352" s="162"/>
    </row>
    <row r="1353" spans="3:7">
      <c r="C1353" s="162"/>
      <c r="D1353" s="162"/>
      <c r="E1353" s="162"/>
      <c r="F1353" s="162"/>
      <c r="G1353" s="162"/>
    </row>
    <row r="1354" spans="3:7">
      <c r="C1354" s="162"/>
      <c r="D1354" s="162"/>
      <c r="E1354" s="162"/>
      <c r="F1354" s="162"/>
      <c r="G1354" s="162"/>
    </row>
    <row r="1355" spans="3:7">
      <c r="C1355" s="162"/>
      <c r="D1355" s="162"/>
      <c r="E1355" s="162"/>
      <c r="F1355" s="162"/>
      <c r="G1355" s="162"/>
    </row>
    <row r="1356" spans="3:7">
      <c r="C1356" s="162"/>
      <c r="D1356" s="162"/>
      <c r="E1356" s="162"/>
      <c r="F1356" s="162"/>
      <c r="G1356" s="162"/>
    </row>
    <row r="1357" spans="3:7">
      <c r="C1357" s="162"/>
      <c r="D1357" s="162"/>
      <c r="E1357" s="162"/>
      <c r="F1357" s="162"/>
      <c r="G1357" s="162"/>
    </row>
    <row r="1358" spans="3:7">
      <c r="C1358" s="162"/>
      <c r="D1358" s="162"/>
      <c r="E1358" s="162"/>
      <c r="F1358" s="162"/>
      <c r="G1358" s="162"/>
    </row>
    <row r="1359" spans="3:7">
      <c r="C1359" s="162"/>
      <c r="D1359" s="162"/>
      <c r="E1359" s="162"/>
      <c r="F1359" s="162"/>
      <c r="G1359" s="162"/>
    </row>
    <row r="1360" spans="3:7">
      <c r="C1360" s="162"/>
      <c r="D1360" s="162"/>
      <c r="E1360" s="162"/>
      <c r="F1360" s="162"/>
      <c r="G1360" s="162"/>
    </row>
    <row r="1361" spans="3:7">
      <c r="C1361" s="162"/>
      <c r="D1361" s="162"/>
      <c r="E1361" s="162"/>
      <c r="F1361" s="162"/>
      <c r="G1361" s="162"/>
    </row>
    <row r="1362" spans="3:7">
      <c r="C1362" s="162"/>
      <c r="D1362" s="162"/>
      <c r="E1362" s="162"/>
      <c r="F1362" s="162"/>
      <c r="G1362" s="162"/>
    </row>
    <row r="1363" spans="3:7">
      <c r="C1363" s="162"/>
      <c r="D1363" s="162"/>
      <c r="E1363" s="162"/>
      <c r="F1363" s="162"/>
      <c r="G1363" s="162"/>
    </row>
    <row r="1364" spans="3:7">
      <c r="C1364" s="162"/>
      <c r="D1364" s="162"/>
      <c r="E1364" s="162"/>
      <c r="F1364" s="162"/>
      <c r="G1364" s="162"/>
    </row>
    <row r="1365" spans="3:7">
      <c r="C1365" s="162"/>
      <c r="D1365" s="162"/>
      <c r="E1365" s="162"/>
      <c r="F1365" s="162"/>
      <c r="G1365" s="162"/>
    </row>
    <row r="1366" spans="3:7">
      <c r="C1366" s="162"/>
      <c r="D1366" s="162"/>
      <c r="E1366" s="162"/>
      <c r="F1366" s="162"/>
      <c r="G1366" s="162"/>
    </row>
    <row r="1367" spans="3:7">
      <c r="C1367" s="162"/>
      <c r="D1367" s="162"/>
      <c r="E1367" s="162"/>
      <c r="F1367" s="162"/>
      <c r="G1367" s="162"/>
    </row>
    <row r="1368" spans="3:7">
      <c r="C1368" s="162"/>
      <c r="D1368" s="162"/>
      <c r="E1368" s="162"/>
      <c r="F1368" s="162"/>
      <c r="G1368" s="162"/>
    </row>
    <row r="1369" spans="3:7">
      <c r="C1369" s="162"/>
      <c r="D1369" s="162"/>
      <c r="E1369" s="162"/>
      <c r="F1369" s="162"/>
      <c r="G1369" s="162"/>
    </row>
    <row r="1370" spans="3:7">
      <c r="C1370" s="162"/>
      <c r="D1370" s="162"/>
      <c r="E1370" s="162"/>
      <c r="F1370" s="162"/>
      <c r="G1370" s="162"/>
    </row>
    <row r="1371" spans="3:7">
      <c r="C1371" s="162"/>
      <c r="D1371" s="162"/>
      <c r="E1371" s="162"/>
      <c r="F1371" s="162"/>
      <c r="G1371" s="162"/>
    </row>
    <row r="1372" spans="3:7">
      <c r="C1372" s="162"/>
      <c r="D1372" s="162"/>
      <c r="E1372" s="162"/>
      <c r="F1372" s="162"/>
      <c r="G1372" s="162"/>
    </row>
    <row r="1373" spans="3:7">
      <c r="C1373" s="162"/>
      <c r="D1373" s="162"/>
      <c r="E1373" s="162"/>
      <c r="F1373" s="162"/>
      <c r="G1373" s="162"/>
    </row>
    <row r="1374" spans="3:7">
      <c r="C1374" s="162"/>
      <c r="D1374" s="162"/>
      <c r="E1374" s="162"/>
      <c r="F1374" s="162"/>
      <c r="G1374" s="162"/>
    </row>
    <row r="1375" spans="3:7">
      <c r="C1375" s="162"/>
      <c r="D1375" s="162"/>
      <c r="E1375" s="162"/>
      <c r="F1375" s="162"/>
      <c r="G1375" s="162"/>
    </row>
    <row r="1376" spans="3:7">
      <c r="C1376" s="162"/>
      <c r="D1376" s="162"/>
      <c r="E1376" s="162"/>
      <c r="F1376" s="162"/>
      <c r="G1376" s="162"/>
    </row>
    <row r="1377" spans="3:7">
      <c r="C1377" s="162"/>
      <c r="D1377" s="162"/>
      <c r="E1377" s="162"/>
      <c r="F1377" s="162"/>
      <c r="G1377" s="162"/>
    </row>
    <row r="1378" spans="3:7">
      <c r="C1378" s="162"/>
      <c r="D1378" s="162"/>
      <c r="E1378" s="162"/>
      <c r="F1378" s="162"/>
      <c r="G1378" s="162"/>
    </row>
    <row r="1379" spans="3:7">
      <c r="C1379" s="162"/>
      <c r="D1379" s="162"/>
      <c r="E1379" s="162"/>
      <c r="F1379" s="162"/>
      <c r="G1379" s="162"/>
    </row>
    <row r="1380" spans="3:7">
      <c r="C1380" s="162"/>
      <c r="D1380" s="162"/>
      <c r="E1380" s="162"/>
      <c r="F1380" s="162"/>
      <c r="G1380" s="162"/>
    </row>
    <row r="1381" spans="3:7">
      <c r="C1381" s="162"/>
      <c r="D1381" s="162"/>
      <c r="E1381" s="162"/>
      <c r="F1381" s="162"/>
      <c r="G1381" s="162"/>
    </row>
    <row r="1382" spans="3:7">
      <c r="C1382" s="162"/>
      <c r="D1382" s="162"/>
      <c r="E1382" s="162"/>
      <c r="F1382" s="162"/>
      <c r="G1382" s="162"/>
    </row>
    <row r="1383" spans="3:7">
      <c r="C1383" s="162"/>
      <c r="D1383" s="162"/>
      <c r="E1383" s="162"/>
      <c r="F1383" s="162"/>
      <c r="G1383" s="162"/>
    </row>
    <row r="1384" spans="3:7">
      <c r="C1384" s="162"/>
      <c r="D1384" s="162"/>
      <c r="E1384" s="162"/>
      <c r="F1384" s="162"/>
      <c r="G1384" s="162"/>
    </row>
    <row r="1385" spans="3:7">
      <c r="C1385" s="162"/>
      <c r="D1385" s="162"/>
      <c r="E1385" s="162"/>
      <c r="F1385" s="162"/>
      <c r="G1385" s="162"/>
    </row>
    <row r="1386" spans="3:7">
      <c r="C1386" s="162"/>
      <c r="D1386" s="162"/>
      <c r="E1386" s="162"/>
      <c r="F1386" s="162"/>
      <c r="G1386" s="162"/>
    </row>
    <row r="1387" spans="3:7">
      <c r="C1387" s="162"/>
      <c r="D1387" s="162"/>
      <c r="E1387" s="162"/>
      <c r="F1387" s="162"/>
      <c r="G1387" s="162"/>
    </row>
    <row r="1388" spans="3:7">
      <c r="C1388" s="162"/>
      <c r="D1388" s="162"/>
      <c r="E1388" s="162"/>
      <c r="F1388" s="162"/>
      <c r="G1388" s="162"/>
    </row>
    <row r="1389" spans="3:7">
      <c r="C1389" s="162"/>
      <c r="D1389" s="162"/>
      <c r="E1389" s="162"/>
      <c r="F1389" s="162"/>
      <c r="G1389" s="162"/>
    </row>
    <row r="1390" spans="3:7">
      <c r="C1390" s="162"/>
      <c r="D1390" s="162"/>
      <c r="E1390" s="162"/>
      <c r="F1390" s="162"/>
      <c r="G1390" s="162"/>
    </row>
    <row r="1391" spans="3:7">
      <c r="C1391" s="162"/>
      <c r="D1391" s="162"/>
      <c r="E1391" s="162"/>
      <c r="F1391" s="162"/>
      <c r="G1391" s="162"/>
    </row>
    <row r="1392" spans="3:7">
      <c r="C1392" s="162"/>
      <c r="D1392" s="162"/>
      <c r="E1392" s="162"/>
      <c r="F1392" s="162"/>
      <c r="G1392" s="162"/>
    </row>
    <row r="1393" spans="3:7">
      <c r="C1393" s="162"/>
      <c r="D1393" s="162"/>
      <c r="E1393" s="162"/>
      <c r="F1393" s="162"/>
      <c r="G1393" s="162"/>
    </row>
    <row r="1394" spans="3:7">
      <c r="C1394" s="162"/>
      <c r="D1394" s="162"/>
      <c r="E1394" s="162"/>
      <c r="F1394" s="162"/>
      <c r="G1394" s="162"/>
    </row>
    <row r="1395" spans="3:7">
      <c r="C1395" s="162"/>
      <c r="D1395" s="162"/>
      <c r="E1395" s="162"/>
      <c r="F1395" s="162"/>
      <c r="G1395" s="162"/>
    </row>
    <row r="1396" spans="3:7">
      <c r="C1396" s="162"/>
      <c r="D1396" s="162"/>
      <c r="E1396" s="162"/>
      <c r="F1396" s="162"/>
      <c r="G1396" s="162"/>
    </row>
    <row r="1397" spans="3:7">
      <c r="C1397" s="162"/>
      <c r="D1397" s="162"/>
      <c r="E1397" s="162"/>
      <c r="F1397" s="162"/>
      <c r="G1397" s="162"/>
    </row>
    <row r="1398" spans="3:7">
      <c r="C1398" s="162"/>
      <c r="D1398" s="162"/>
      <c r="E1398" s="162"/>
      <c r="F1398" s="162"/>
      <c r="G1398" s="162"/>
    </row>
    <row r="1399" spans="3:7">
      <c r="C1399" s="162"/>
      <c r="D1399" s="162"/>
      <c r="E1399" s="162"/>
      <c r="F1399" s="162"/>
      <c r="G1399" s="162"/>
    </row>
    <row r="1400" spans="3:7">
      <c r="C1400" s="162"/>
      <c r="D1400" s="162"/>
      <c r="E1400" s="162"/>
      <c r="F1400" s="162"/>
      <c r="G1400" s="162"/>
    </row>
    <row r="1401" spans="3:7">
      <c r="C1401" s="162"/>
      <c r="D1401" s="162"/>
      <c r="E1401" s="162"/>
      <c r="F1401" s="162"/>
      <c r="G1401" s="162"/>
    </row>
    <row r="1402" spans="3:7">
      <c r="C1402" s="162"/>
      <c r="D1402" s="162"/>
      <c r="E1402" s="162"/>
      <c r="F1402" s="162"/>
      <c r="G1402" s="162"/>
    </row>
    <row r="1403" spans="3:7">
      <c r="C1403" s="162"/>
      <c r="D1403" s="162"/>
      <c r="E1403" s="162"/>
      <c r="F1403" s="162"/>
      <c r="G1403" s="162"/>
    </row>
    <row r="1404" spans="3:7">
      <c r="C1404" s="162"/>
      <c r="D1404" s="162"/>
      <c r="E1404" s="162"/>
      <c r="F1404" s="162"/>
      <c r="G1404" s="162"/>
    </row>
    <row r="1405" spans="3:7">
      <c r="C1405" s="162"/>
      <c r="D1405" s="162"/>
      <c r="E1405" s="162"/>
      <c r="F1405" s="162"/>
      <c r="G1405" s="162"/>
    </row>
    <row r="1406" spans="3:7">
      <c r="C1406" s="162"/>
      <c r="D1406" s="162"/>
      <c r="E1406" s="162"/>
      <c r="F1406" s="162"/>
      <c r="G1406" s="162"/>
    </row>
    <row r="1407" spans="3:7">
      <c r="C1407" s="162"/>
      <c r="D1407" s="162"/>
      <c r="E1407" s="162"/>
      <c r="F1407" s="162"/>
      <c r="G1407" s="162"/>
    </row>
    <row r="1408" spans="3:7">
      <c r="C1408" s="162"/>
      <c r="D1408" s="162"/>
      <c r="E1408" s="162"/>
      <c r="F1408" s="162"/>
      <c r="G1408" s="162"/>
    </row>
    <row r="1409" spans="3:7">
      <c r="C1409" s="162"/>
      <c r="D1409" s="162"/>
      <c r="E1409" s="162"/>
      <c r="F1409" s="162"/>
      <c r="G1409" s="162"/>
    </row>
    <row r="1410" spans="3:7">
      <c r="C1410" s="162"/>
      <c r="D1410" s="162"/>
      <c r="E1410" s="162"/>
      <c r="F1410" s="162"/>
      <c r="G1410" s="162"/>
    </row>
    <row r="1411" spans="3:7">
      <c r="C1411" s="162"/>
      <c r="D1411" s="162"/>
      <c r="E1411" s="162"/>
      <c r="F1411" s="162"/>
      <c r="G1411" s="162"/>
    </row>
    <row r="1412" spans="3:7">
      <c r="C1412" s="162"/>
      <c r="D1412" s="162"/>
      <c r="E1412" s="162"/>
      <c r="F1412" s="162"/>
      <c r="G1412" s="162"/>
    </row>
    <row r="1413" spans="3:7">
      <c r="C1413" s="162"/>
      <c r="D1413" s="162"/>
      <c r="E1413" s="162"/>
      <c r="F1413" s="162"/>
      <c r="G1413" s="162"/>
    </row>
    <row r="1414" spans="3:7">
      <c r="C1414" s="162"/>
      <c r="D1414" s="162"/>
      <c r="E1414" s="162"/>
      <c r="F1414" s="162"/>
      <c r="G1414" s="162"/>
    </row>
    <row r="1415" spans="3:7">
      <c r="C1415" s="162"/>
      <c r="D1415" s="162"/>
      <c r="E1415" s="162"/>
      <c r="F1415" s="162"/>
      <c r="G1415" s="162"/>
    </row>
    <row r="1416" spans="3:7">
      <c r="C1416" s="162"/>
      <c r="D1416" s="162"/>
      <c r="E1416" s="162"/>
      <c r="F1416" s="162"/>
      <c r="G1416" s="162"/>
    </row>
    <row r="1417" spans="3:7">
      <c r="C1417" s="162"/>
      <c r="D1417" s="162"/>
      <c r="E1417" s="162"/>
      <c r="F1417" s="162"/>
      <c r="G1417" s="162"/>
    </row>
    <row r="1418" spans="3:7">
      <c r="C1418" s="162"/>
      <c r="D1418" s="162"/>
      <c r="E1418" s="162"/>
      <c r="F1418" s="162"/>
      <c r="G1418" s="162"/>
    </row>
    <row r="1419" spans="3:7">
      <c r="C1419" s="162"/>
      <c r="D1419" s="162"/>
      <c r="E1419" s="162"/>
      <c r="F1419" s="162"/>
      <c r="G1419" s="162"/>
    </row>
    <row r="1420" spans="3:7">
      <c r="C1420" s="162"/>
      <c r="D1420" s="162"/>
      <c r="E1420" s="162"/>
      <c r="F1420" s="162"/>
      <c r="G1420" s="162"/>
    </row>
    <row r="1421" spans="3:7">
      <c r="C1421" s="162"/>
      <c r="D1421" s="162"/>
      <c r="E1421" s="162"/>
      <c r="F1421" s="162"/>
      <c r="G1421" s="162"/>
    </row>
    <row r="1422" spans="3:7">
      <c r="C1422" s="162"/>
      <c r="D1422" s="162"/>
      <c r="E1422" s="162"/>
      <c r="F1422" s="162"/>
      <c r="G1422" s="162"/>
    </row>
    <row r="1423" spans="3:7">
      <c r="C1423" s="162"/>
      <c r="D1423" s="162"/>
      <c r="E1423" s="162"/>
      <c r="F1423" s="162"/>
      <c r="G1423" s="162"/>
    </row>
    <row r="1424" spans="3:7">
      <c r="C1424" s="162"/>
      <c r="D1424" s="162"/>
      <c r="E1424" s="162"/>
      <c r="F1424" s="162"/>
      <c r="G1424" s="162"/>
    </row>
    <row r="1425" spans="3:7">
      <c r="C1425" s="162"/>
      <c r="D1425" s="162"/>
      <c r="E1425" s="162"/>
      <c r="F1425" s="162"/>
      <c r="G1425" s="162"/>
    </row>
    <row r="1426" spans="3:7">
      <c r="C1426" s="162"/>
      <c r="D1426" s="162"/>
      <c r="E1426" s="162"/>
      <c r="F1426" s="162"/>
      <c r="G1426" s="162"/>
    </row>
    <row r="1427" spans="3:7">
      <c r="C1427" s="162"/>
      <c r="D1427" s="162"/>
      <c r="E1427" s="162"/>
      <c r="F1427" s="162"/>
      <c r="G1427" s="162"/>
    </row>
    <row r="1428" spans="3:7">
      <c r="C1428" s="162"/>
      <c r="D1428" s="162"/>
      <c r="E1428" s="162"/>
      <c r="F1428" s="162"/>
      <c r="G1428" s="162"/>
    </row>
    <row r="1429" spans="3:7">
      <c r="C1429" s="162"/>
      <c r="D1429" s="162"/>
      <c r="E1429" s="162"/>
      <c r="F1429" s="162"/>
      <c r="G1429" s="162"/>
    </row>
    <row r="1430" spans="3:7">
      <c r="C1430" s="162"/>
      <c r="D1430" s="162"/>
      <c r="E1430" s="162"/>
      <c r="F1430" s="162"/>
      <c r="G1430" s="162"/>
    </row>
    <row r="1431" spans="3:7">
      <c r="C1431" s="162"/>
      <c r="D1431" s="162"/>
      <c r="E1431" s="162"/>
      <c r="F1431" s="162"/>
      <c r="G1431" s="162"/>
    </row>
    <row r="1432" spans="3:7">
      <c r="C1432" s="162"/>
      <c r="D1432" s="162"/>
      <c r="E1432" s="162"/>
      <c r="F1432" s="162"/>
      <c r="G1432" s="162"/>
    </row>
    <row r="1433" spans="3:7">
      <c r="C1433" s="162"/>
      <c r="D1433" s="162"/>
      <c r="E1433" s="162"/>
      <c r="F1433" s="162"/>
      <c r="G1433" s="162"/>
    </row>
    <row r="1434" spans="3:7">
      <c r="C1434" s="162"/>
      <c r="D1434" s="162"/>
      <c r="E1434" s="162"/>
      <c r="F1434" s="162"/>
      <c r="G1434" s="162"/>
    </row>
    <row r="1435" spans="3:7">
      <c r="C1435" s="162"/>
      <c r="D1435" s="162"/>
      <c r="E1435" s="162"/>
      <c r="F1435" s="162"/>
      <c r="G1435" s="162"/>
    </row>
    <row r="1436" spans="3:7">
      <c r="C1436" s="162"/>
      <c r="D1436" s="162"/>
      <c r="E1436" s="162"/>
      <c r="F1436" s="162"/>
      <c r="G1436" s="162"/>
    </row>
    <row r="1437" spans="3:7">
      <c r="C1437" s="162"/>
      <c r="D1437" s="162"/>
      <c r="E1437" s="162"/>
      <c r="F1437" s="162"/>
      <c r="G1437" s="162"/>
    </row>
    <row r="1438" spans="3:7">
      <c r="C1438" s="162"/>
      <c r="D1438" s="162"/>
      <c r="E1438" s="162"/>
      <c r="F1438" s="162"/>
      <c r="G1438" s="162"/>
    </row>
    <row r="1439" spans="3:7">
      <c r="C1439" s="162"/>
      <c r="D1439" s="162"/>
      <c r="E1439" s="162"/>
      <c r="F1439" s="162"/>
      <c r="G1439" s="162"/>
    </row>
    <row r="1440" spans="3:7">
      <c r="C1440" s="162"/>
      <c r="D1440" s="162"/>
      <c r="E1440" s="162"/>
      <c r="F1440" s="162"/>
      <c r="G1440" s="162"/>
    </row>
    <row r="1441" spans="3:7">
      <c r="C1441" s="162"/>
      <c r="D1441" s="162"/>
      <c r="E1441" s="162"/>
      <c r="F1441" s="162"/>
      <c r="G1441" s="162"/>
    </row>
    <row r="1442" spans="3:7">
      <c r="C1442" s="162"/>
      <c r="D1442" s="162"/>
      <c r="E1442" s="162"/>
      <c r="F1442" s="162"/>
      <c r="G1442" s="162"/>
    </row>
    <row r="1443" spans="3:7">
      <c r="C1443" s="162"/>
      <c r="D1443" s="162"/>
      <c r="E1443" s="162"/>
      <c r="F1443" s="162"/>
      <c r="G1443" s="162"/>
    </row>
    <row r="1444" spans="3:7">
      <c r="C1444" s="162"/>
      <c r="D1444" s="162"/>
      <c r="E1444" s="162"/>
      <c r="F1444" s="162"/>
      <c r="G1444" s="162"/>
    </row>
    <row r="1445" spans="3:7">
      <c r="C1445" s="162"/>
      <c r="D1445" s="162"/>
      <c r="E1445" s="162"/>
      <c r="F1445" s="162"/>
      <c r="G1445" s="162"/>
    </row>
    <row r="1446" spans="3:7">
      <c r="C1446" s="162"/>
      <c r="D1446" s="162"/>
      <c r="E1446" s="162"/>
      <c r="F1446" s="162"/>
      <c r="G1446" s="162"/>
    </row>
    <row r="1447" spans="3:7">
      <c r="C1447" s="162"/>
      <c r="D1447" s="162"/>
      <c r="E1447" s="162"/>
      <c r="F1447" s="162"/>
      <c r="G1447" s="162"/>
    </row>
    <row r="1448" spans="3:7">
      <c r="C1448" s="162"/>
      <c r="D1448" s="162"/>
      <c r="E1448" s="162"/>
      <c r="F1448" s="162"/>
      <c r="G1448" s="162"/>
    </row>
    <row r="1449" spans="3:7">
      <c r="C1449" s="162"/>
      <c r="D1449" s="162"/>
      <c r="E1449" s="162"/>
      <c r="F1449" s="162"/>
      <c r="G1449" s="162"/>
    </row>
    <row r="1450" spans="3:7">
      <c r="C1450" s="162"/>
      <c r="D1450" s="162"/>
      <c r="E1450" s="162"/>
      <c r="F1450" s="162"/>
      <c r="G1450" s="162"/>
    </row>
    <row r="1451" spans="3:7">
      <c r="C1451" s="162"/>
      <c r="D1451" s="162"/>
      <c r="E1451" s="162"/>
      <c r="F1451" s="162"/>
      <c r="G1451" s="162"/>
    </row>
    <row r="1452" spans="3:7">
      <c r="C1452" s="162"/>
      <c r="D1452" s="162"/>
      <c r="E1452" s="162"/>
      <c r="F1452" s="162"/>
      <c r="G1452" s="162"/>
    </row>
    <row r="1453" spans="3:7">
      <c r="C1453" s="162"/>
      <c r="D1453" s="162"/>
      <c r="E1453" s="162"/>
      <c r="F1453" s="162"/>
      <c r="G1453" s="162"/>
    </row>
    <row r="1454" spans="3:7">
      <c r="C1454" s="162"/>
      <c r="D1454" s="162"/>
      <c r="E1454" s="162"/>
      <c r="F1454" s="162"/>
      <c r="G1454" s="162"/>
    </row>
    <row r="1455" spans="3:7">
      <c r="C1455" s="162"/>
      <c r="D1455" s="162"/>
      <c r="E1455" s="162"/>
      <c r="F1455" s="162"/>
      <c r="G1455" s="162"/>
    </row>
    <row r="1456" spans="3:7">
      <c r="C1456" s="162"/>
      <c r="D1456" s="162"/>
      <c r="E1456" s="162"/>
      <c r="F1456" s="162"/>
      <c r="G1456" s="162"/>
    </row>
    <row r="1457" spans="3:7">
      <c r="C1457" s="162"/>
      <c r="D1457" s="162"/>
      <c r="E1457" s="162"/>
      <c r="F1457" s="162"/>
      <c r="G1457" s="162"/>
    </row>
    <row r="1458" spans="3:7">
      <c r="C1458" s="162"/>
      <c r="D1458" s="162"/>
      <c r="E1458" s="162"/>
      <c r="F1458" s="162"/>
      <c r="G1458" s="162"/>
    </row>
    <row r="1459" spans="3:7">
      <c r="C1459" s="162"/>
      <c r="D1459" s="162"/>
      <c r="E1459" s="162"/>
      <c r="F1459" s="162"/>
      <c r="G1459" s="162"/>
    </row>
    <row r="1460" spans="3:7">
      <c r="C1460" s="162"/>
      <c r="D1460" s="162"/>
      <c r="E1460" s="162"/>
      <c r="F1460" s="162"/>
      <c r="G1460" s="162"/>
    </row>
    <row r="1461" spans="3:7">
      <c r="C1461" s="162"/>
      <c r="D1461" s="162"/>
      <c r="E1461" s="162"/>
      <c r="F1461" s="162"/>
      <c r="G1461" s="162"/>
    </row>
    <row r="1462" spans="3:7">
      <c r="C1462" s="162"/>
      <c r="D1462" s="162"/>
      <c r="E1462" s="162"/>
      <c r="F1462" s="162"/>
      <c r="G1462" s="162"/>
    </row>
    <row r="1463" spans="3:7">
      <c r="C1463" s="162"/>
      <c r="D1463" s="162"/>
      <c r="E1463" s="162"/>
      <c r="F1463" s="162"/>
      <c r="G1463" s="162"/>
    </row>
    <row r="1464" spans="3:7">
      <c r="C1464" s="162"/>
      <c r="D1464" s="162"/>
      <c r="E1464" s="162"/>
      <c r="F1464" s="162"/>
      <c r="G1464" s="162"/>
    </row>
    <row r="1465" spans="3:7">
      <c r="C1465" s="162"/>
      <c r="D1465" s="162"/>
      <c r="E1465" s="162"/>
      <c r="F1465" s="162"/>
      <c r="G1465" s="162"/>
    </row>
    <row r="1466" spans="3:7">
      <c r="C1466" s="162"/>
      <c r="D1466" s="162"/>
      <c r="E1466" s="162"/>
      <c r="F1466" s="162"/>
      <c r="G1466" s="162"/>
    </row>
    <row r="1467" spans="3:7">
      <c r="C1467" s="162"/>
      <c r="D1467" s="162"/>
      <c r="E1467" s="162"/>
      <c r="F1467" s="162"/>
      <c r="G1467" s="162"/>
    </row>
    <row r="1468" spans="3:7">
      <c r="C1468" s="162"/>
      <c r="D1468" s="162"/>
      <c r="E1468" s="162"/>
      <c r="F1468" s="162"/>
      <c r="G1468" s="162"/>
    </row>
    <row r="1469" spans="3:7">
      <c r="C1469" s="162"/>
      <c r="D1469" s="162"/>
      <c r="E1469" s="162"/>
      <c r="F1469" s="162"/>
      <c r="G1469" s="162"/>
    </row>
    <row r="1470" spans="3:7">
      <c r="C1470" s="162"/>
      <c r="D1470" s="162"/>
      <c r="E1470" s="162"/>
      <c r="F1470" s="162"/>
      <c r="G1470" s="162"/>
    </row>
    <row r="1471" spans="3:7">
      <c r="C1471" s="162"/>
      <c r="D1471" s="162"/>
      <c r="E1471" s="162"/>
      <c r="F1471" s="162"/>
      <c r="G1471" s="162"/>
    </row>
    <row r="1472" spans="3:7">
      <c r="C1472" s="162"/>
      <c r="D1472" s="162"/>
      <c r="E1472" s="162"/>
      <c r="F1472" s="162"/>
      <c r="G1472" s="162"/>
    </row>
    <row r="1473" spans="3:7">
      <c r="C1473" s="162"/>
      <c r="D1473" s="162"/>
      <c r="E1473" s="162"/>
      <c r="F1473" s="162"/>
      <c r="G1473" s="162"/>
    </row>
    <row r="1474" spans="3:7">
      <c r="C1474" s="162"/>
      <c r="D1474" s="162"/>
      <c r="E1474" s="162"/>
      <c r="F1474" s="162"/>
      <c r="G1474" s="162"/>
    </row>
    <row r="1475" spans="3:7">
      <c r="C1475" s="162"/>
      <c r="D1475" s="162"/>
      <c r="E1475" s="162"/>
      <c r="F1475" s="162"/>
      <c r="G1475" s="162"/>
    </row>
    <row r="1476" spans="3:7">
      <c r="C1476" s="162"/>
      <c r="D1476" s="162"/>
      <c r="E1476" s="162"/>
      <c r="F1476" s="162"/>
      <c r="G1476" s="162"/>
    </row>
    <row r="1477" spans="3:7">
      <c r="C1477" s="162"/>
      <c r="D1477" s="162"/>
      <c r="E1477" s="162"/>
      <c r="F1477" s="162"/>
      <c r="G1477" s="162"/>
    </row>
    <row r="1478" spans="3:7">
      <c r="C1478" s="162"/>
      <c r="D1478" s="162"/>
      <c r="E1478" s="162"/>
      <c r="F1478" s="162"/>
      <c r="G1478" s="162"/>
    </row>
    <row r="1479" spans="3:7">
      <c r="C1479" s="162"/>
      <c r="D1479" s="162"/>
      <c r="E1479" s="162"/>
      <c r="F1479" s="162"/>
      <c r="G1479" s="162"/>
    </row>
    <row r="1480" spans="3:7">
      <c r="C1480" s="162"/>
      <c r="D1480" s="162"/>
      <c r="E1480" s="162"/>
      <c r="F1480" s="162"/>
      <c r="G1480" s="162"/>
    </row>
    <row r="1481" spans="3:7">
      <c r="C1481" s="162"/>
      <c r="D1481" s="162"/>
      <c r="E1481" s="162"/>
      <c r="F1481" s="162"/>
      <c r="G1481" s="162"/>
    </row>
    <row r="1482" spans="3:7">
      <c r="C1482" s="162"/>
      <c r="D1482" s="162"/>
      <c r="E1482" s="162"/>
      <c r="F1482" s="162"/>
      <c r="G1482" s="162"/>
    </row>
    <row r="1483" spans="3:7">
      <c r="C1483" s="162"/>
      <c r="D1483" s="162"/>
      <c r="E1483" s="162"/>
      <c r="F1483" s="162"/>
      <c r="G1483" s="162"/>
    </row>
    <row r="1484" spans="3:7">
      <c r="C1484" s="162"/>
      <c r="D1484" s="162"/>
      <c r="E1484" s="162"/>
      <c r="F1484" s="162"/>
      <c r="G1484" s="162"/>
    </row>
    <row r="1485" spans="3:7">
      <c r="C1485" s="162"/>
      <c r="D1485" s="162"/>
      <c r="E1485" s="162"/>
      <c r="F1485" s="162"/>
      <c r="G1485" s="162"/>
    </row>
    <row r="1486" spans="3:7">
      <c r="C1486" s="162"/>
      <c r="D1486" s="162"/>
      <c r="E1486" s="162"/>
      <c r="F1486" s="162"/>
      <c r="G1486" s="162"/>
    </row>
    <row r="1487" spans="3:7">
      <c r="C1487" s="162"/>
      <c r="D1487" s="162"/>
      <c r="E1487" s="162"/>
      <c r="F1487" s="162"/>
      <c r="G1487" s="162"/>
    </row>
    <row r="1488" spans="3:7">
      <c r="C1488" s="162"/>
      <c r="D1488" s="162"/>
      <c r="E1488" s="162"/>
      <c r="F1488" s="162"/>
      <c r="G1488" s="162"/>
    </row>
    <row r="1489" spans="3:7">
      <c r="C1489" s="162"/>
      <c r="D1489" s="162"/>
      <c r="E1489" s="162"/>
      <c r="F1489" s="162"/>
      <c r="G1489" s="162"/>
    </row>
    <row r="1490" spans="3:7">
      <c r="C1490" s="162"/>
      <c r="D1490" s="162"/>
      <c r="E1490" s="162"/>
      <c r="F1490" s="162"/>
      <c r="G1490" s="162"/>
    </row>
    <row r="1491" spans="3:7">
      <c r="C1491" s="162"/>
      <c r="D1491" s="162"/>
      <c r="E1491" s="162"/>
      <c r="F1491" s="162"/>
      <c r="G1491" s="162"/>
    </row>
    <row r="1492" spans="3:7">
      <c r="C1492" s="162"/>
      <c r="D1492" s="162"/>
      <c r="E1492" s="162"/>
      <c r="F1492" s="162"/>
      <c r="G1492" s="162"/>
    </row>
    <row r="1493" spans="3:7">
      <c r="C1493" s="162"/>
      <c r="D1493" s="162"/>
      <c r="E1493" s="162"/>
      <c r="F1493" s="162"/>
      <c r="G1493" s="162"/>
    </row>
    <row r="1494" spans="3:7">
      <c r="C1494" s="162"/>
      <c r="D1494" s="162"/>
      <c r="E1494" s="162"/>
      <c r="F1494" s="162"/>
      <c r="G1494" s="162"/>
    </row>
    <row r="1495" spans="3:7">
      <c r="C1495" s="162"/>
      <c r="D1495" s="162"/>
      <c r="E1495" s="162"/>
      <c r="F1495" s="162"/>
      <c r="G1495" s="162"/>
    </row>
    <row r="1496" spans="3:7">
      <c r="C1496" s="162"/>
      <c r="D1496" s="162"/>
      <c r="E1496" s="162"/>
      <c r="F1496" s="162"/>
      <c r="G1496" s="162"/>
    </row>
    <row r="1497" spans="3:7">
      <c r="C1497" s="162"/>
      <c r="D1497" s="162"/>
      <c r="E1497" s="162"/>
      <c r="F1497" s="162"/>
      <c r="G1497" s="162"/>
    </row>
    <row r="1498" spans="3:7">
      <c r="C1498" s="162"/>
      <c r="D1498" s="162"/>
      <c r="E1498" s="162"/>
      <c r="F1498" s="162"/>
      <c r="G1498" s="162"/>
    </row>
    <row r="1499" spans="3:7">
      <c r="C1499" s="162"/>
      <c r="D1499" s="162"/>
      <c r="E1499" s="162"/>
      <c r="F1499" s="162"/>
      <c r="G1499" s="162"/>
    </row>
    <row r="1500" spans="3:7">
      <c r="C1500" s="162"/>
      <c r="D1500" s="162"/>
      <c r="E1500" s="162"/>
      <c r="F1500" s="162"/>
      <c r="G1500" s="162"/>
    </row>
    <row r="1501" spans="3:7">
      <c r="C1501" s="162"/>
      <c r="D1501" s="162"/>
      <c r="E1501" s="162"/>
      <c r="F1501" s="162"/>
      <c r="G1501" s="162"/>
    </row>
    <row r="1502" spans="3:7">
      <c r="C1502" s="162"/>
      <c r="D1502" s="162"/>
      <c r="E1502" s="162"/>
      <c r="F1502" s="162"/>
      <c r="G1502" s="162"/>
    </row>
    <row r="1503" spans="3:7">
      <c r="C1503" s="162"/>
      <c r="D1503" s="162"/>
      <c r="E1503" s="162"/>
      <c r="F1503" s="162"/>
      <c r="G1503" s="162"/>
    </row>
    <row r="1504" spans="3:7">
      <c r="C1504" s="162"/>
      <c r="D1504" s="162"/>
      <c r="E1504" s="162"/>
      <c r="F1504" s="162"/>
      <c r="G1504" s="162"/>
    </row>
    <row r="1505" spans="3:7">
      <c r="C1505" s="162"/>
      <c r="D1505" s="162"/>
      <c r="E1505" s="162"/>
      <c r="F1505" s="162"/>
      <c r="G1505" s="162"/>
    </row>
    <row r="1506" spans="3:7">
      <c r="C1506" s="162"/>
      <c r="D1506" s="162"/>
      <c r="E1506" s="162"/>
      <c r="F1506" s="162"/>
      <c r="G1506" s="162"/>
    </row>
    <row r="1507" spans="3:7">
      <c r="C1507" s="162"/>
      <c r="D1507" s="162"/>
      <c r="E1507" s="162"/>
      <c r="F1507" s="162"/>
      <c r="G1507" s="162"/>
    </row>
    <row r="1508" spans="3:7">
      <c r="C1508" s="162"/>
      <c r="D1508" s="162"/>
      <c r="E1508" s="162"/>
      <c r="F1508" s="162"/>
      <c r="G1508" s="162"/>
    </row>
    <row r="1509" spans="3:7">
      <c r="C1509" s="162"/>
      <c r="D1509" s="162"/>
      <c r="E1509" s="162"/>
      <c r="F1509" s="162"/>
      <c r="G1509" s="162"/>
    </row>
    <row r="1510" spans="3:7">
      <c r="C1510" s="162"/>
      <c r="D1510" s="162"/>
      <c r="E1510" s="162"/>
      <c r="F1510" s="162"/>
      <c r="G1510" s="162"/>
    </row>
    <row r="1511" spans="3:7">
      <c r="C1511" s="162"/>
      <c r="D1511" s="162"/>
      <c r="E1511" s="162"/>
      <c r="F1511" s="162"/>
      <c r="G1511" s="162"/>
    </row>
    <row r="1512" spans="3:7">
      <c r="C1512" s="162"/>
      <c r="D1512" s="162"/>
      <c r="E1512" s="162"/>
      <c r="F1512" s="162"/>
      <c r="G1512" s="162"/>
    </row>
    <row r="1513" spans="3:7">
      <c r="C1513" s="162"/>
      <c r="D1513" s="162"/>
      <c r="E1513" s="162"/>
      <c r="F1513" s="162"/>
      <c r="G1513" s="162"/>
    </row>
    <row r="1514" spans="3:7">
      <c r="C1514" s="162"/>
      <c r="D1514" s="162"/>
      <c r="E1514" s="162"/>
      <c r="F1514" s="162"/>
      <c r="G1514" s="162"/>
    </row>
    <row r="1515" spans="3:7">
      <c r="C1515" s="162"/>
      <c r="D1515" s="162"/>
      <c r="E1515" s="162"/>
      <c r="F1515" s="162"/>
      <c r="G1515" s="162"/>
    </row>
    <row r="1516" spans="3:7">
      <c r="C1516" s="162"/>
      <c r="D1516" s="162"/>
      <c r="E1516" s="162"/>
      <c r="F1516" s="162"/>
      <c r="G1516" s="162"/>
    </row>
    <row r="1517" spans="3:7">
      <c r="C1517" s="162"/>
      <c r="D1517" s="162"/>
      <c r="E1517" s="162"/>
      <c r="F1517" s="162"/>
      <c r="G1517" s="162"/>
    </row>
    <row r="1518" spans="3:7">
      <c r="C1518" s="162"/>
      <c r="D1518" s="162"/>
      <c r="E1518" s="162"/>
      <c r="F1518" s="162"/>
      <c r="G1518" s="162"/>
    </row>
    <row r="1519" spans="3:7">
      <c r="C1519" s="162"/>
      <c r="D1519" s="162"/>
      <c r="E1519" s="162"/>
      <c r="F1519" s="162"/>
      <c r="G1519" s="162"/>
    </row>
    <row r="1520" spans="3:7">
      <c r="C1520" s="162"/>
      <c r="D1520" s="162"/>
      <c r="E1520" s="162"/>
      <c r="F1520" s="162"/>
      <c r="G1520" s="162"/>
    </row>
    <row r="1521" spans="3:7">
      <c r="C1521" s="162"/>
      <c r="D1521" s="162"/>
      <c r="E1521" s="162"/>
      <c r="F1521" s="162"/>
      <c r="G1521" s="162"/>
    </row>
    <row r="1522" spans="3:7">
      <c r="C1522" s="162"/>
      <c r="D1522" s="162"/>
      <c r="E1522" s="162"/>
      <c r="F1522" s="162"/>
      <c r="G1522" s="162"/>
    </row>
    <row r="1523" spans="3:7">
      <c r="C1523" s="162"/>
      <c r="D1523" s="162"/>
      <c r="E1523" s="162"/>
      <c r="F1523" s="162"/>
      <c r="G1523" s="162"/>
    </row>
    <row r="1524" spans="3:7">
      <c r="C1524" s="162"/>
      <c r="D1524" s="162"/>
      <c r="E1524" s="162"/>
      <c r="F1524" s="162"/>
      <c r="G1524" s="162"/>
    </row>
    <row r="1525" spans="3:7">
      <c r="C1525" s="162"/>
      <c r="D1525" s="162"/>
      <c r="E1525" s="162"/>
      <c r="F1525" s="162"/>
      <c r="G1525" s="162"/>
    </row>
    <row r="1526" spans="3:7">
      <c r="C1526" s="162"/>
      <c r="D1526" s="162"/>
      <c r="E1526" s="162"/>
      <c r="F1526" s="162"/>
      <c r="G1526" s="162"/>
    </row>
    <row r="1527" spans="3:7">
      <c r="C1527" s="162"/>
      <c r="D1527" s="162"/>
      <c r="E1527" s="162"/>
      <c r="F1527" s="162"/>
      <c r="G1527" s="162"/>
    </row>
    <row r="1528" spans="3:7">
      <c r="C1528" s="162"/>
      <c r="D1528" s="162"/>
      <c r="E1528" s="162"/>
      <c r="F1528" s="162"/>
      <c r="G1528" s="162"/>
    </row>
    <row r="1529" spans="3:7">
      <c r="C1529" s="162"/>
      <c r="D1529" s="162"/>
      <c r="E1529" s="162"/>
      <c r="F1529" s="162"/>
      <c r="G1529" s="162"/>
    </row>
    <row r="1530" spans="3:7">
      <c r="C1530" s="162"/>
      <c r="D1530" s="162"/>
      <c r="E1530" s="162"/>
      <c r="F1530" s="162"/>
      <c r="G1530" s="162"/>
    </row>
    <row r="1531" spans="3:7">
      <c r="C1531" s="162"/>
      <c r="D1531" s="162"/>
      <c r="E1531" s="162"/>
      <c r="F1531" s="162"/>
      <c r="G1531" s="162"/>
    </row>
    <row r="1532" spans="3:7">
      <c r="C1532" s="162"/>
      <c r="D1532" s="162"/>
      <c r="E1532" s="162"/>
      <c r="F1532" s="162"/>
      <c r="G1532" s="162"/>
    </row>
    <row r="1533" spans="3:7">
      <c r="C1533" s="162"/>
      <c r="D1533" s="162"/>
      <c r="E1533" s="162"/>
      <c r="F1533" s="162"/>
      <c r="G1533" s="162"/>
    </row>
    <row r="1534" spans="3:7">
      <c r="C1534" s="162"/>
      <c r="D1534" s="162"/>
      <c r="E1534" s="162"/>
      <c r="F1534" s="162"/>
      <c r="G1534" s="162"/>
    </row>
    <row r="1535" spans="3:7">
      <c r="C1535" s="162"/>
      <c r="D1535" s="162"/>
      <c r="E1535" s="162"/>
      <c r="F1535" s="162"/>
      <c r="G1535" s="162"/>
    </row>
    <row r="1536" spans="3:7">
      <c r="C1536" s="162"/>
      <c r="D1536" s="162"/>
      <c r="E1536" s="162"/>
      <c r="F1536" s="162"/>
      <c r="G1536" s="162"/>
    </row>
    <row r="1537" spans="3:7">
      <c r="C1537" s="162"/>
      <c r="D1537" s="162"/>
      <c r="E1537" s="162"/>
      <c r="F1537" s="162"/>
      <c r="G1537" s="162"/>
    </row>
    <row r="1538" spans="3:7">
      <c r="C1538" s="162"/>
      <c r="D1538" s="162"/>
      <c r="E1538" s="162"/>
      <c r="F1538" s="162"/>
      <c r="G1538" s="162"/>
    </row>
    <row r="1539" spans="3:7">
      <c r="C1539" s="162"/>
      <c r="D1539" s="162"/>
      <c r="E1539" s="162"/>
      <c r="F1539" s="162"/>
      <c r="G1539" s="162"/>
    </row>
    <row r="1540" spans="3:7">
      <c r="C1540" s="162"/>
      <c r="D1540" s="162"/>
      <c r="E1540" s="162"/>
      <c r="F1540" s="162"/>
      <c r="G1540" s="162"/>
    </row>
    <row r="1541" spans="3:7">
      <c r="C1541" s="162"/>
      <c r="D1541" s="162"/>
      <c r="E1541" s="162"/>
      <c r="F1541" s="162"/>
      <c r="G1541" s="162"/>
    </row>
    <row r="1542" spans="3:7">
      <c r="C1542" s="162"/>
      <c r="D1542" s="162"/>
      <c r="E1542" s="162"/>
      <c r="F1542" s="162"/>
      <c r="G1542" s="162"/>
    </row>
    <row r="1543" spans="3:7">
      <c r="C1543" s="162"/>
      <c r="D1543" s="162"/>
      <c r="E1543" s="162"/>
      <c r="F1543" s="162"/>
      <c r="G1543" s="162"/>
    </row>
    <row r="1544" spans="3:7">
      <c r="C1544" s="162"/>
      <c r="D1544" s="162"/>
      <c r="E1544" s="162"/>
      <c r="F1544" s="162"/>
      <c r="G1544" s="162"/>
    </row>
    <row r="1545" spans="3:7">
      <c r="C1545" s="162"/>
      <c r="D1545" s="162"/>
      <c r="E1545" s="162"/>
      <c r="F1545" s="162"/>
      <c r="G1545" s="162"/>
    </row>
    <row r="1546" spans="3:7">
      <c r="C1546" s="162"/>
      <c r="D1546" s="162"/>
      <c r="E1546" s="162"/>
      <c r="F1546" s="162"/>
      <c r="G1546" s="162"/>
    </row>
    <row r="1547" spans="3:7">
      <c r="C1547" s="162"/>
      <c r="D1547" s="162"/>
      <c r="E1547" s="162"/>
      <c r="F1547" s="162"/>
      <c r="G1547" s="162"/>
    </row>
    <row r="1548" spans="3:7">
      <c r="C1548" s="162"/>
      <c r="D1548" s="162"/>
      <c r="E1548" s="162"/>
      <c r="F1548" s="162"/>
      <c r="G1548" s="162"/>
    </row>
    <row r="1549" spans="3:7">
      <c r="C1549" s="162"/>
      <c r="D1549" s="162"/>
      <c r="E1549" s="162"/>
      <c r="F1549" s="162"/>
      <c r="G1549" s="162"/>
    </row>
    <row r="1550" spans="3:7">
      <c r="C1550" s="162"/>
      <c r="D1550" s="162"/>
      <c r="E1550" s="162"/>
      <c r="F1550" s="162"/>
      <c r="G1550" s="162"/>
    </row>
    <row r="1551" spans="3:7">
      <c r="C1551" s="162"/>
      <c r="D1551" s="162"/>
      <c r="E1551" s="162"/>
      <c r="F1551" s="162"/>
      <c r="G1551" s="162"/>
    </row>
    <row r="1552" spans="3:7">
      <c r="C1552" s="162"/>
      <c r="D1552" s="162"/>
      <c r="E1552" s="162"/>
      <c r="F1552" s="162"/>
      <c r="G1552" s="162"/>
    </row>
    <row r="1553" spans="3:7">
      <c r="C1553" s="162"/>
      <c r="D1553" s="162"/>
      <c r="E1553" s="162"/>
      <c r="F1553" s="162"/>
      <c r="G1553" s="162"/>
    </row>
    <row r="1554" spans="3:7">
      <c r="C1554" s="162"/>
      <c r="D1554" s="162"/>
      <c r="E1554" s="162"/>
      <c r="F1554" s="162"/>
      <c r="G1554" s="162"/>
    </row>
    <row r="1555" spans="3:7">
      <c r="C1555" s="162"/>
      <c r="D1555" s="162"/>
      <c r="E1555" s="162"/>
      <c r="F1555" s="162"/>
      <c r="G1555" s="162"/>
    </row>
    <row r="1556" spans="3:7">
      <c r="C1556" s="162"/>
      <c r="D1556" s="162"/>
      <c r="E1556" s="162"/>
      <c r="F1556" s="162"/>
      <c r="G1556" s="162"/>
    </row>
    <row r="1557" spans="3:7">
      <c r="C1557" s="162"/>
      <c r="D1557" s="162"/>
      <c r="E1557" s="162"/>
      <c r="F1557" s="162"/>
      <c r="G1557" s="162"/>
    </row>
    <row r="1558" spans="3:7">
      <c r="C1558" s="162"/>
      <c r="D1558" s="162"/>
      <c r="E1558" s="162"/>
      <c r="F1558" s="162"/>
      <c r="G1558" s="162"/>
    </row>
    <row r="1559" spans="3:7">
      <c r="C1559" s="162"/>
      <c r="D1559" s="162"/>
      <c r="E1559" s="162"/>
      <c r="F1559" s="162"/>
      <c r="G1559" s="162"/>
    </row>
    <row r="1560" spans="3:7">
      <c r="C1560" s="162"/>
      <c r="D1560" s="162"/>
      <c r="E1560" s="162"/>
      <c r="F1560" s="162"/>
      <c r="G1560" s="162"/>
    </row>
    <row r="1561" spans="3:7">
      <c r="C1561" s="162"/>
      <c r="D1561" s="162"/>
      <c r="E1561" s="162"/>
      <c r="F1561" s="162"/>
      <c r="G1561" s="162"/>
    </row>
    <row r="1562" spans="3:7">
      <c r="C1562" s="162"/>
      <c r="D1562" s="162"/>
      <c r="E1562" s="162"/>
      <c r="F1562" s="162"/>
      <c r="G1562" s="162"/>
    </row>
    <row r="1563" spans="3:7">
      <c r="C1563" s="162"/>
      <c r="D1563" s="162"/>
      <c r="E1563" s="162"/>
      <c r="F1563" s="162"/>
      <c r="G1563" s="162"/>
    </row>
    <row r="1564" spans="3:7">
      <c r="C1564" s="162"/>
      <c r="D1564" s="162"/>
      <c r="E1564" s="162"/>
      <c r="F1564" s="162"/>
      <c r="G1564" s="162"/>
    </row>
    <row r="1565" spans="3:7">
      <c r="C1565" s="162"/>
      <c r="D1565" s="162"/>
      <c r="E1565" s="162"/>
      <c r="F1565" s="162"/>
      <c r="G1565" s="162"/>
    </row>
    <row r="1566" spans="3:7">
      <c r="C1566" s="162"/>
      <c r="D1566" s="162"/>
      <c r="E1566" s="162"/>
      <c r="F1566" s="162"/>
      <c r="G1566" s="162"/>
    </row>
    <row r="1567" spans="3:7">
      <c r="C1567" s="162"/>
      <c r="D1567" s="162"/>
      <c r="E1567" s="162"/>
      <c r="F1567" s="162"/>
      <c r="G1567" s="162"/>
    </row>
    <row r="1568" spans="3:7">
      <c r="C1568" s="162"/>
      <c r="D1568" s="162"/>
      <c r="E1568" s="162"/>
      <c r="F1568" s="162"/>
      <c r="G1568" s="162"/>
    </row>
    <row r="1569" spans="3:7">
      <c r="C1569" s="162"/>
      <c r="D1569" s="162"/>
      <c r="E1569" s="162"/>
      <c r="F1569" s="162"/>
      <c r="G1569" s="162"/>
    </row>
    <row r="1570" spans="3:7">
      <c r="C1570" s="162"/>
      <c r="D1570" s="162"/>
      <c r="E1570" s="162"/>
      <c r="F1570" s="162"/>
      <c r="G1570" s="162"/>
    </row>
    <row r="1571" spans="3:7">
      <c r="C1571" s="162"/>
      <c r="D1571" s="162"/>
      <c r="E1571" s="162"/>
      <c r="F1571" s="162"/>
      <c r="G1571" s="162"/>
    </row>
    <row r="1572" spans="3:7">
      <c r="C1572" s="162"/>
      <c r="D1572" s="162"/>
      <c r="E1572" s="162"/>
      <c r="F1572" s="162"/>
      <c r="G1572" s="162"/>
    </row>
    <row r="1573" spans="3:7">
      <c r="C1573" s="162"/>
      <c r="D1573" s="162"/>
      <c r="E1573" s="162"/>
      <c r="F1573" s="162"/>
      <c r="G1573" s="162"/>
    </row>
    <row r="1574" spans="3:7">
      <c r="C1574" s="162"/>
      <c r="D1574" s="162"/>
      <c r="E1574" s="162"/>
      <c r="F1574" s="162"/>
      <c r="G1574" s="162"/>
    </row>
    <row r="1575" spans="3:7">
      <c r="C1575" s="162"/>
      <c r="D1575" s="162"/>
      <c r="E1575" s="162"/>
      <c r="F1575" s="162"/>
      <c r="G1575" s="162"/>
    </row>
    <row r="1576" spans="3:7">
      <c r="C1576" s="162"/>
      <c r="D1576" s="162"/>
      <c r="E1576" s="162"/>
      <c r="F1576" s="162"/>
      <c r="G1576" s="162"/>
    </row>
    <row r="1577" spans="3:7">
      <c r="C1577" s="162"/>
      <c r="D1577" s="162"/>
      <c r="E1577" s="162"/>
      <c r="F1577" s="162"/>
      <c r="G1577" s="162"/>
    </row>
    <row r="1578" spans="3:7">
      <c r="C1578" s="162"/>
      <c r="D1578" s="162"/>
      <c r="E1578" s="162"/>
      <c r="F1578" s="162"/>
      <c r="G1578" s="162"/>
    </row>
    <row r="1579" spans="3:7">
      <c r="C1579" s="162"/>
      <c r="D1579" s="162"/>
      <c r="E1579" s="162"/>
      <c r="F1579" s="162"/>
      <c r="G1579" s="162"/>
    </row>
    <row r="1580" spans="3:7">
      <c r="C1580" s="162"/>
      <c r="D1580" s="162"/>
      <c r="E1580" s="162"/>
      <c r="F1580" s="162"/>
      <c r="G1580" s="162"/>
    </row>
    <row r="1581" spans="3:7">
      <c r="C1581" s="162"/>
      <c r="D1581" s="162"/>
      <c r="E1581" s="162"/>
      <c r="F1581" s="162"/>
      <c r="G1581" s="162"/>
    </row>
    <row r="1582" spans="3:7">
      <c r="C1582" s="162"/>
      <c r="D1582" s="162"/>
      <c r="E1582" s="162"/>
      <c r="F1582" s="162"/>
      <c r="G1582" s="162"/>
    </row>
    <row r="1583" spans="3:7">
      <c r="C1583" s="162"/>
      <c r="D1583" s="162"/>
      <c r="E1583" s="162"/>
      <c r="F1583" s="162"/>
      <c r="G1583" s="162"/>
    </row>
    <row r="1584" spans="3:7">
      <c r="C1584" s="162"/>
      <c r="D1584" s="162"/>
      <c r="E1584" s="162"/>
      <c r="F1584" s="162"/>
      <c r="G1584" s="162"/>
    </row>
    <row r="1585" spans="3:7">
      <c r="C1585" s="162"/>
      <c r="D1585" s="162"/>
      <c r="E1585" s="162"/>
      <c r="F1585" s="162"/>
      <c r="G1585" s="162"/>
    </row>
    <row r="1586" spans="3:7">
      <c r="C1586" s="162"/>
      <c r="D1586" s="162"/>
      <c r="E1586" s="162"/>
      <c r="F1586" s="162"/>
      <c r="G1586" s="162"/>
    </row>
    <row r="1587" spans="3:7">
      <c r="C1587" s="162"/>
      <c r="D1587" s="162"/>
      <c r="E1587" s="162"/>
      <c r="F1587" s="162"/>
      <c r="G1587" s="162"/>
    </row>
    <row r="1588" spans="3:7">
      <c r="C1588" s="162"/>
      <c r="D1588" s="162"/>
      <c r="E1588" s="162"/>
      <c r="F1588" s="162"/>
      <c r="G1588" s="162"/>
    </row>
    <row r="1589" spans="3:7">
      <c r="C1589" s="162"/>
      <c r="D1589" s="162"/>
      <c r="E1589" s="162"/>
      <c r="F1589" s="162"/>
      <c r="G1589" s="162"/>
    </row>
    <row r="1590" spans="3:7">
      <c r="C1590" s="162"/>
      <c r="D1590" s="162"/>
      <c r="E1590" s="162"/>
      <c r="F1590" s="162"/>
      <c r="G1590" s="162"/>
    </row>
    <row r="1591" spans="3:7">
      <c r="C1591" s="162"/>
      <c r="D1591" s="162"/>
      <c r="E1591" s="162"/>
      <c r="F1591" s="162"/>
      <c r="G1591" s="162"/>
    </row>
    <row r="1592" spans="3:7">
      <c r="C1592" s="162"/>
      <c r="D1592" s="162"/>
      <c r="E1592" s="162"/>
      <c r="F1592" s="162"/>
      <c r="G1592" s="162"/>
    </row>
    <row r="1593" spans="3:7">
      <c r="C1593" s="162"/>
      <c r="D1593" s="162"/>
      <c r="E1593" s="162"/>
      <c r="F1593" s="162"/>
      <c r="G1593" s="162"/>
    </row>
    <row r="1594" spans="3:7">
      <c r="C1594" s="162"/>
      <c r="D1594" s="162"/>
      <c r="E1594" s="162"/>
      <c r="F1594" s="162"/>
      <c r="G1594" s="162"/>
    </row>
    <row r="1595" spans="3:7">
      <c r="C1595" s="162"/>
      <c r="D1595" s="162"/>
      <c r="E1595" s="162"/>
      <c r="F1595" s="162"/>
      <c r="G1595" s="162"/>
    </row>
    <row r="1596" spans="3:7">
      <c r="C1596" s="162"/>
      <c r="D1596" s="162"/>
      <c r="E1596" s="162"/>
      <c r="F1596" s="162"/>
      <c r="G1596" s="162"/>
    </row>
    <row r="1597" spans="3:7">
      <c r="C1597" s="162"/>
      <c r="D1597" s="162"/>
      <c r="E1597" s="162"/>
      <c r="F1597" s="162"/>
      <c r="G1597" s="162"/>
    </row>
    <row r="1598" spans="3:7">
      <c r="C1598" s="162"/>
      <c r="D1598" s="162"/>
      <c r="E1598" s="162"/>
      <c r="F1598" s="162"/>
      <c r="G1598" s="162"/>
    </row>
    <row r="1599" spans="3:7">
      <c r="C1599" s="162"/>
      <c r="D1599" s="162"/>
      <c r="E1599" s="162"/>
      <c r="F1599" s="162"/>
      <c r="G1599" s="162"/>
    </row>
    <row r="1600" spans="3:7">
      <c r="C1600" s="162"/>
      <c r="D1600" s="162"/>
      <c r="E1600" s="162"/>
      <c r="F1600" s="162"/>
      <c r="G1600" s="162"/>
    </row>
    <row r="1601" spans="3:7">
      <c r="C1601" s="162"/>
      <c r="D1601" s="162"/>
      <c r="E1601" s="162"/>
      <c r="F1601" s="162"/>
      <c r="G1601" s="162"/>
    </row>
    <row r="1602" spans="3:7">
      <c r="C1602" s="162"/>
      <c r="D1602" s="162"/>
      <c r="E1602" s="162"/>
      <c r="F1602" s="162"/>
      <c r="G1602" s="162"/>
    </row>
    <row r="1603" spans="3:7">
      <c r="C1603" s="162"/>
      <c r="D1603" s="162"/>
      <c r="E1603" s="162"/>
      <c r="F1603" s="162"/>
      <c r="G1603" s="162"/>
    </row>
    <row r="1604" spans="3:7">
      <c r="C1604" s="162"/>
      <c r="D1604" s="162"/>
      <c r="E1604" s="162"/>
      <c r="F1604" s="162"/>
      <c r="G1604" s="162"/>
    </row>
    <row r="1605" spans="3:7">
      <c r="C1605" s="162"/>
      <c r="D1605" s="162"/>
      <c r="E1605" s="162"/>
      <c r="F1605" s="162"/>
      <c r="G1605" s="162"/>
    </row>
    <row r="1606" spans="3:7">
      <c r="C1606" s="162"/>
      <c r="D1606" s="162"/>
      <c r="E1606" s="162"/>
      <c r="F1606" s="162"/>
      <c r="G1606" s="162"/>
    </row>
    <row r="1607" spans="3:7">
      <c r="C1607" s="162"/>
      <c r="D1607" s="162"/>
      <c r="E1607" s="162"/>
      <c r="F1607" s="162"/>
      <c r="G1607" s="162"/>
    </row>
    <row r="1608" spans="3:7">
      <c r="C1608" s="162"/>
      <c r="D1608" s="162"/>
      <c r="E1608" s="162"/>
      <c r="F1608" s="162"/>
      <c r="G1608" s="162"/>
    </row>
    <row r="1609" spans="3:7">
      <c r="C1609" s="162"/>
      <c r="D1609" s="162"/>
      <c r="E1609" s="162"/>
      <c r="F1609" s="162"/>
      <c r="G1609" s="162"/>
    </row>
    <row r="1610" spans="3:7">
      <c r="C1610" s="162"/>
      <c r="D1610" s="162"/>
      <c r="E1610" s="162"/>
      <c r="F1610" s="162"/>
      <c r="G1610" s="162"/>
    </row>
    <row r="1611" spans="3:7">
      <c r="C1611" s="162"/>
      <c r="D1611" s="162"/>
      <c r="E1611" s="162"/>
      <c r="F1611" s="162"/>
      <c r="G1611" s="162"/>
    </row>
    <row r="1048575" spans="3:46" hidden="1">
      <c r="C1048575" s="156">
        <v>886</v>
      </c>
      <c r="D1048575" s="156">
        <v>887</v>
      </c>
      <c r="E1048575" s="156">
        <v>888</v>
      </c>
      <c r="F1048575" s="156">
        <v>889</v>
      </c>
      <c r="G1048575" s="156">
        <v>890</v>
      </c>
      <c r="H1048575" s="156">
        <v>891</v>
      </c>
      <c r="I1048575" s="156">
        <v>892</v>
      </c>
      <c r="J1048575" s="156">
        <v>893</v>
      </c>
      <c r="K1048575" s="156">
        <v>894</v>
      </c>
      <c r="L1048575" s="156">
        <v>895</v>
      </c>
      <c r="M1048575" s="156">
        <v>896</v>
      </c>
      <c r="N1048575" s="156">
        <v>897</v>
      </c>
      <c r="O1048575" s="156">
        <v>898</v>
      </c>
      <c r="P1048575" s="156">
        <v>899</v>
      </c>
      <c r="Q1048575" s="156">
        <v>900</v>
      </c>
      <c r="R1048575" s="156">
        <v>901</v>
      </c>
      <c r="S1048575" s="156">
        <v>902</v>
      </c>
      <c r="T1048575" s="156">
        <v>903</v>
      </c>
      <c r="U1048575" s="156">
        <v>904</v>
      </c>
      <c r="V1048575" s="156">
        <v>905</v>
      </c>
      <c r="W1048575" s="156">
        <v>906</v>
      </c>
      <c r="X1048575" s="156">
        <v>907</v>
      </c>
      <c r="Y1048575" s="156">
        <v>908</v>
      </c>
      <c r="Z1048575" s="156">
        <v>909</v>
      </c>
      <c r="AA1048575" s="156">
        <v>910</v>
      </c>
      <c r="AB1048575" s="156">
        <v>911</v>
      </c>
      <c r="AC1048575" s="156">
        <v>912</v>
      </c>
      <c r="AD1048575" s="156">
        <v>913</v>
      </c>
      <c r="AE1048575" s="156">
        <v>914</v>
      </c>
      <c r="AF1048575" s="156">
        <v>915</v>
      </c>
      <c r="AG1048575" s="156">
        <v>916</v>
      </c>
      <c r="AH1048575" s="156">
        <v>917</v>
      </c>
      <c r="AI1048575" s="156">
        <v>918</v>
      </c>
      <c r="AJ1048575" s="156">
        <v>919</v>
      </c>
      <c r="AK1048575" s="156">
        <v>920</v>
      </c>
      <c r="AL1048575" s="156">
        <v>921</v>
      </c>
      <c r="AM1048575" s="156">
        <v>922</v>
      </c>
      <c r="AN1048575" s="156">
        <v>923</v>
      </c>
      <c r="AO1048575" s="156">
        <v>924</v>
      </c>
      <c r="AP1048575" s="51">
        <v>930</v>
      </c>
      <c r="AQ1048575" s="51">
        <v>931</v>
      </c>
      <c r="AR1048575" s="51">
        <v>933</v>
      </c>
      <c r="AS1048575" s="51">
        <v>942</v>
      </c>
      <c r="AT1048575" s="51">
        <v>947</v>
      </c>
    </row>
    <row r="1048576" spans="3:46" hidden="1"/>
  </sheetData>
  <mergeCells count="3">
    <mergeCell ref="A1:B1"/>
    <mergeCell ref="W1:Z1"/>
    <mergeCell ref="AA1:AG1"/>
  </mergeCells>
  <phoneticPr fontId="2"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5.42578125" style="130" hidden="1" customWidth="1"/>
    <col min="2" max="2" width="35.28515625" style="142" customWidth="1"/>
    <col min="3" max="8" width="13" style="131" hidden="1" customWidth="1" outlineLevel="1"/>
    <col min="9" max="34" width="13" style="132" hidden="1" customWidth="1" outlineLevel="1"/>
    <col min="35" max="35" width="14" style="132" customWidth="1" collapsed="1"/>
    <col min="36" max="43" width="14" style="132" customWidth="1"/>
    <col min="44" max="45" width="13.85546875" style="132" customWidth="1"/>
    <col min="46" max="46" width="13.7109375" style="132" customWidth="1"/>
    <col min="47" max="50" width="10" style="132" customWidth="1"/>
    <col min="51" max="16381" width="9.140625" style="132"/>
    <col min="16382" max="16382" width="9.140625" style="132" hidden="1" customWidth="1"/>
    <col min="16383" max="16384" width="0" style="132" hidden="1" customWidth="1"/>
  </cols>
  <sheetData>
    <row r="1" spans="1:197 16382:16382" s="86" customFormat="1" ht="33" customHeight="1" thickBot="1">
      <c r="A1" s="1926" t="str">
        <f>INDEX(tblTrans[[English]:[Polski]],MATCH(XFB1,tblTrans[ID],0),LangSelID)</f>
        <v>Staff Costs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XFB1" s="169">
        <v>280</v>
      </c>
    </row>
    <row r="2" spans="1:197 16382:16382" s="198" customFormat="1" ht="18" customHeight="1">
      <c r="A2" s="282"/>
      <c r="B2" s="397"/>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5"/>
    </row>
    <row r="3" spans="1:197 16382:16382" s="577" customFormat="1" ht="15" customHeight="1" thickBot="1">
      <c r="A3" s="243"/>
      <c r="B3" s="544"/>
      <c r="C3" s="545"/>
      <c r="D3" s="546"/>
      <c r="E3" s="546"/>
      <c r="F3" s="576"/>
      <c r="G3" s="545"/>
      <c r="H3" s="546"/>
      <c r="I3" s="298"/>
      <c r="J3" s="454"/>
      <c r="K3" s="359"/>
      <c r="L3" s="260"/>
      <c r="M3" s="260"/>
      <c r="N3" s="353"/>
      <c r="O3" s="361"/>
      <c r="P3" s="260"/>
      <c r="Q3" s="260"/>
      <c r="R3" s="454"/>
      <c r="S3" s="359"/>
      <c r="T3" s="260"/>
      <c r="U3" s="298"/>
      <c r="V3" s="364"/>
      <c r="W3" s="372"/>
      <c r="X3" s="298"/>
      <c r="Y3" s="298"/>
      <c r="Z3" s="454"/>
      <c r="AA3" s="358"/>
      <c r="AB3" s="260"/>
      <c r="AC3" s="260"/>
      <c r="AD3" s="364"/>
      <c r="AE3" s="361"/>
      <c r="AF3" s="260"/>
      <c r="AG3" s="260"/>
      <c r="AH3" s="454"/>
      <c r="AI3" s="454"/>
      <c r="AJ3" s="454"/>
      <c r="AK3" s="454"/>
      <c r="AL3" s="454"/>
      <c r="AM3" s="454"/>
      <c r="AN3" s="454"/>
      <c r="AO3" s="454"/>
      <c r="XFB3" s="1686"/>
    </row>
    <row r="4" spans="1:197 16382:16382" s="577" customFormat="1" ht="15.75" customHeight="1" thickBot="1">
      <c r="A4" s="243"/>
      <c r="B4" s="1004" t="str">
        <f>INDEX(tblTrans[[English]:[Polski]],MATCH(XFB4,tblTrans[ID],0),LangSelID)</f>
        <v>Wages and salaries</v>
      </c>
      <c r="C4" s="1027">
        <v>-92241</v>
      </c>
      <c r="D4" s="1020">
        <v>-89594</v>
      </c>
      <c r="E4" s="1020">
        <v>-99764</v>
      </c>
      <c r="F4" s="1026">
        <v>-104236</v>
      </c>
      <c r="G4" s="1027">
        <v>-117900</v>
      </c>
      <c r="H4" s="1020">
        <v>-110962</v>
      </c>
      <c r="I4" s="728">
        <v>-133957</v>
      </c>
      <c r="J4" s="729">
        <v>-152213</v>
      </c>
      <c r="K4" s="730">
        <v>-139274</v>
      </c>
      <c r="L4" s="728">
        <v>-143307</v>
      </c>
      <c r="M4" s="728">
        <v>-146545</v>
      </c>
      <c r="N4" s="731">
        <v>-162672</v>
      </c>
      <c r="O4" s="727">
        <v>-127732</v>
      </c>
      <c r="P4" s="728">
        <v>-136781</v>
      </c>
      <c r="Q4" s="728">
        <v>-126949</v>
      </c>
      <c r="R4" s="729">
        <v>-150199</v>
      </c>
      <c r="S4" s="1022">
        <v>-130316</v>
      </c>
      <c r="T4" s="1020">
        <v>-141234</v>
      </c>
      <c r="U4" s="1020">
        <v>-163544</v>
      </c>
      <c r="V4" s="1026">
        <v>-178842</v>
      </c>
      <c r="W4" s="1027">
        <v>-154632</v>
      </c>
      <c r="X4" s="1020">
        <v>-163586</v>
      </c>
      <c r="Y4" s="1020">
        <v>-170152</v>
      </c>
      <c r="Z4" s="1028">
        <v>-174975</v>
      </c>
      <c r="AA4" s="1022">
        <v>-153054</v>
      </c>
      <c r="AB4" s="1020">
        <v>-159168</v>
      </c>
      <c r="AC4" s="1020">
        <v>-177721</v>
      </c>
      <c r="AD4" s="1026">
        <v>-171829</v>
      </c>
      <c r="AE4" s="1027">
        <v>-160463</v>
      </c>
      <c r="AF4" s="1020">
        <v>-163407</v>
      </c>
      <c r="AG4" s="1020">
        <v>-163832</v>
      </c>
      <c r="AH4" s="1028">
        <v>-170291</v>
      </c>
      <c r="AI4" s="1028">
        <v>-166585</v>
      </c>
      <c r="AJ4" s="1028">
        <v>-165719</v>
      </c>
      <c r="AK4" s="1028">
        <v>-177276</v>
      </c>
      <c r="AL4" s="1028">
        <v>-172874</v>
      </c>
      <c r="AM4" s="1028">
        <v>-165966</v>
      </c>
      <c r="AN4" s="1028">
        <v>-177363</v>
      </c>
      <c r="AO4" s="1028">
        <v>-178698</v>
      </c>
      <c r="AP4" s="1028">
        <v>-170723</v>
      </c>
      <c r="AQ4" s="1028">
        <v>-176720</v>
      </c>
      <c r="AR4" s="1028">
        <v>-178702</v>
      </c>
      <c r="AS4" s="1028">
        <v>-182982</v>
      </c>
      <c r="AT4" s="1028">
        <v>-181728</v>
      </c>
      <c r="AV4" s="1723"/>
      <c r="AW4" s="1863"/>
      <c r="AX4" s="1722"/>
      <c r="XFB4" s="1686">
        <v>281</v>
      </c>
    </row>
    <row r="5" spans="1:197 16382:16382" s="577" customFormat="1" ht="15.75" customHeight="1" thickBot="1">
      <c r="A5" s="243"/>
      <c r="B5" s="1029" t="str">
        <f>INDEX(tblTrans[[English]:[Polski]],MATCH(XFB5,tblTrans[ID],0),LangSelID)</f>
        <v>Insurance and other fees</v>
      </c>
      <c r="C5" s="1035">
        <v>-12611</v>
      </c>
      <c r="D5" s="1031">
        <v>-17394</v>
      </c>
      <c r="E5" s="1031">
        <v>-9947</v>
      </c>
      <c r="F5" s="1034">
        <v>-17626</v>
      </c>
      <c r="G5" s="1035">
        <v>-14552</v>
      </c>
      <c r="H5" s="1031">
        <v>-22642</v>
      </c>
      <c r="I5" s="734">
        <v>-10550</v>
      </c>
      <c r="J5" s="735">
        <v>-16037</v>
      </c>
      <c r="K5" s="736">
        <v>-22894</v>
      </c>
      <c r="L5" s="734">
        <v>-20794</v>
      </c>
      <c r="M5" s="734">
        <v>-19106</v>
      </c>
      <c r="N5" s="737">
        <v>-19946</v>
      </c>
      <c r="O5" s="733">
        <v>-23186</v>
      </c>
      <c r="P5" s="734">
        <v>-15828</v>
      </c>
      <c r="Q5" s="734">
        <v>-15146</v>
      </c>
      <c r="R5" s="735">
        <v>-15729</v>
      </c>
      <c r="S5" s="1033">
        <v>-21586</v>
      </c>
      <c r="T5" s="1031">
        <v>-21350</v>
      </c>
      <c r="U5" s="1031">
        <v>-21169</v>
      </c>
      <c r="V5" s="1034">
        <v>-22252</v>
      </c>
      <c r="W5" s="1035">
        <v>-26593</v>
      </c>
      <c r="X5" s="1031">
        <v>-23480</v>
      </c>
      <c r="Y5" s="1031">
        <v>-22329</v>
      </c>
      <c r="Z5" s="1036">
        <v>-20497</v>
      </c>
      <c r="AA5" s="1033">
        <v>-27039</v>
      </c>
      <c r="AB5" s="1031">
        <v>-23414</v>
      </c>
      <c r="AC5" s="1031">
        <v>-23909</v>
      </c>
      <c r="AD5" s="1034">
        <v>-20356</v>
      </c>
      <c r="AE5" s="1035">
        <v>-29104</v>
      </c>
      <c r="AF5" s="1031">
        <v>-24146</v>
      </c>
      <c r="AG5" s="1031">
        <v>-23785</v>
      </c>
      <c r="AH5" s="1036">
        <v>-21812</v>
      </c>
      <c r="AI5" s="1036">
        <v>-29987</v>
      </c>
      <c r="AJ5" s="1036">
        <v>-25268</v>
      </c>
      <c r="AK5" s="1036">
        <v>-25574</v>
      </c>
      <c r="AL5" s="1036">
        <v>-21171</v>
      </c>
      <c r="AM5" s="1036">
        <v>-29770</v>
      </c>
      <c r="AN5" s="1036">
        <v>-28243</v>
      </c>
      <c r="AO5" s="1036">
        <v>-25930</v>
      </c>
      <c r="AP5" s="1036">
        <v>-23566</v>
      </c>
      <c r="AQ5" s="1036">
        <v>-32089</v>
      </c>
      <c r="AR5" s="1036">
        <v>-28607</v>
      </c>
      <c r="AS5" s="1036">
        <v>-26698</v>
      </c>
      <c r="AT5" s="1036">
        <v>-25140</v>
      </c>
      <c r="AV5" s="1723"/>
      <c r="AW5" s="1863"/>
      <c r="AX5" s="1722"/>
      <c r="XFB5" s="1686">
        <v>282</v>
      </c>
    </row>
    <row r="6" spans="1:197 16382:16382" s="577" customFormat="1" ht="15.75" customHeight="1" thickBot="1">
      <c r="A6" s="243"/>
      <c r="B6" s="1029" t="str">
        <f>INDEX(tblTrans[[English]:[Polski]],MATCH(XFB6,tblTrans[ID],0),LangSelID)</f>
        <v>Pension costs</v>
      </c>
      <c r="C6" s="1035">
        <v>-174</v>
      </c>
      <c r="D6" s="1031">
        <v>-201</v>
      </c>
      <c r="E6" s="1031">
        <v>-180</v>
      </c>
      <c r="F6" s="1034">
        <v>-828</v>
      </c>
      <c r="G6" s="1035">
        <v>-184</v>
      </c>
      <c r="H6" s="1031">
        <v>-2850</v>
      </c>
      <c r="I6" s="734">
        <v>422</v>
      </c>
      <c r="J6" s="735">
        <v>-821</v>
      </c>
      <c r="K6" s="736">
        <v>-803</v>
      </c>
      <c r="L6" s="734">
        <v>327</v>
      </c>
      <c r="M6" s="734">
        <v>-231</v>
      </c>
      <c r="N6" s="737">
        <v>-274</v>
      </c>
      <c r="O6" s="733">
        <v>-382</v>
      </c>
      <c r="P6" s="734">
        <v>-289</v>
      </c>
      <c r="Q6" s="734">
        <v>-295</v>
      </c>
      <c r="R6" s="735">
        <v>-354</v>
      </c>
      <c r="S6" s="1033">
        <v>-147</v>
      </c>
      <c r="T6" s="1031">
        <v>-152</v>
      </c>
      <c r="U6" s="1031">
        <v>-146</v>
      </c>
      <c r="V6" s="1034">
        <v>-160</v>
      </c>
      <c r="W6" s="1035">
        <v>-147</v>
      </c>
      <c r="X6" s="1031">
        <v>-349</v>
      </c>
      <c r="Y6" s="1031">
        <v>-80</v>
      </c>
      <c r="Z6" s="1036">
        <v>0</v>
      </c>
      <c r="AA6" s="1033">
        <v>0</v>
      </c>
      <c r="AB6" s="1031">
        <v>0</v>
      </c>
      <c r="AC6" s="1031">
        <v>0</v>
      </c>
      <c r="AD6" s="1034">
        <v>-119</v>
      </c>
      <c r="AE6" s="1035">
        <v>0</v>
      </c>
      <c r="AF6" s="1031"/>
      <c r="AG6" s="1031">
        <v>0</v>
      </c>
      <c r="AH6" s="1036">
        <v>0</v>
      </c>
      <c r="AI6" s="1036">
        <v>0</v>
      </c>
      <c r="AJ6" s="1036" t="s">
        <v>0</v>
      </c>
      <c r="AK6" s="1036">
        <v>0</v>
      </c>
      <c r="AL6" s="1036">
        <v>-582</v>
      </c>
      <c r="AM6" s="1036">
        <v>0</v>
      </c>
      <c r="AN6" s="1036">
        <v>0</v>
      </c>
      <c r="AO6" s="1036">
        <v>0</v>
      </c>
      <c r="AP6" s="1036">
        <v>-522</v>
      </c>
      <c r="AQ6" s="1036">
        <v>0</v>
      </c>
      <c r="AR6" s="1036">
        <v>0</v>
      </c>
      <c r="AS6" s="1036">
        <v>0</v>
      </c>
      <c r="AT6" s="1036">
        <v>-700</v>
      </c>
      <c r="AV6" s="1723"/>
      <c r="AW6" s="1863"/>
      <c r="AX6" s="1722"/>
      <c r="XFB6" s="1686">
        <v>283</v>
      </c>
    </row>
    <row r="7" spans="1:197 16382:16382" s="577" customFormat="1" ht="24" customHeight="1" thickBot="1">
      <c r="A7" s="243"/>
      <c r="B7" s="1029" t="str">
        <f>INDEX(tblTrans[[English]:[Polski]],MATCH(XFB7,tblTrans[ID],0),LangSelID)</f>
        <v xml:space="preserve">Employee share option scheme </v>
      </c>
      <c r="C7" s="1035">
        <v>-553</v>
      </c>
      <c r="D7" s="1031">
        <v>-553</v>
      </c>
      <c r="E7" s="1031">
        <v>-554</v>
      </c>
      <c r="F7" s="1034">
        <v>-552</v>
      </c>
      <c r="G7" s="1035">
        <v>-162</v>
      </c>
      <c r="H7" s="1031">
        <v>-486</v>
      </c>
      <c r="I7" s="734">
        <v>0</v>
      </c>
      <c r="J7" s="735">
        <v>0</v>
      </c>
      <c r="K7" s="736">
        <v>0</v>
      </c>
      <c r="L7" s="734">
        <v>-6802</v>
      </c>
      <c r="M7" s="734">
        <v>-5288</v>
      </c>
      <c r="N7" s="737">
        <v>-8695</v>
      </c>
      <c r="O7" s="733">
        <v>-3481</v>
      </c>
      <c r="P7" s="734">
        <v>3481</v>
      </c>
      <c r="Q7" s="734">
        <v>-1088</v>
      </c>
      <c r="R7" s="735">
        <v>-1300</v>
      </c>
      <c r="S7" s="736">
        <v>-1550</v>
      </c>
      <c r="T7" s="734">
        <v>-1550</v>
      </c>
      <c r="U7" s="734">
        <v>-2034</v>
      </c>
      <c r="V7" s="1034">
        <v>-3673</v>
      </c>
      <c r="W7" s="1035">
        <v>-2105</v>
      </c>
      <c r="X7" s="1031">
        <v>-4109</v>
      </c>
      <c r="Y7" s="1031">
        <v>-3104</v>
      </c>
      <c r="Z7" s="1036">
        <v>-3703</v>
      </c>
      <c r="AA7" s="1033">
        <v>-2351</v>
      </c>
      <c r="AB7" s="734">
        <v>-4136</v>
      </c>
      <c r="AC7" s="734">
        <v>-2448</v>
      </c>
      <c r="AD7" s="1034">
        <v>-3281</v>
      </c>
      <c r="AE7" s="733">
        <v>-3489</v>
      </c>
      <c r="AF7" s="734">
        <v>-3746</v>
      </c>
      <c r="AG7" s="1077">
        <v>-3139</v>
      </c>
      <c r="AH7" s="1036">
        <v>-5511</v>
      </c>
      <c r="AI7" s="1036">
        <v>-5115</v>
      </c>
      <c r="AJ7" s="1036">
        <v>-5445</v>
      </c>
      <c r="AK7" s="1036">
        <v>-5894</v>
      </c>
      <c r="AL7" s="1036">
        <v>-8359</v>
      </c>
      <c r="AM7" s="1036">
        <v>-6780</v>
      </c>
      <c r="AN7" s="1036">
        <v>-4594</v>
      </c>
      <c r="AO7" s="1036">
        <v>-3676</v>
      </c>
      <c r="AP7" s="1036">
        <v>-4646</v>
      </c>
      <c r="AQ7" s="1036">
        <v>-3363</v>
      </c>
      <c r="AR7" s="1036">
        <v>-3114</v>
      </c>
      <c r="AS7" s="1036">
        <v>-2227</v>
      </c>
      <c r="AT7" s="1036">
        <v>-2704</v>
      </c>
      <c r="AV7" s="1723"/>
      <c r="AW7" s="1863"/>
      <c r="AX7" s="1722"/>
      <c r="XFB7" s="1686">
        <v>284</v>
      </c>
    </row>
    <row r="8" spans="1:197 16382:16382" s="577" customFormat="1" ht="25.5" customHeight="1" thickBot="1">
      <c r="A8" s="243"/>
      <c r="B8" s="1010" t="str">
        <f>INDEX(tblTrans[[English]:[Polski]],MATCH(XFB8,tblTrans[ID],0),LangSelID)</f>
        <v xml:space="preserve">Other employee benefits </v>
      </c>
      <c r="C8" s="1045">
        <v>-4036</v>
      </c>
      <c r="D8" s="1038">
        <v>-5822</v>
      </c>
      <c r="E8" s="1038">
        <v>-7347</v>
      </c>
      <c r="F8" s="1044">
        <v>-11712</v>
      </c>
      <c r="G8" s="1045">
        <v>-4508</v>
      </c>
      <c r="H8" s="1038">
        <v>-8947</v>
      </c>
      <c r="I8" s="740">
        <v>-7922</v>
      </c>
      <c r="J8" s="741">
        <v>-17276</v>
      </c>
      <c r="K8" s="742">
        <v>-6726</v>
      </c>
      <c r="L8" s="740">
        <v>-10453</v>
      </c>
      <c r="M8" s="740">
        <v>-9692</v>
      </c>
      <c r="N8" s="743">
        <v>-16070</v>
      </c>
      <c r="O8" s="739">
        <v>-8548</v>
      </c>
      <c r="P8" s="740">
        <v>-4854</v>
      </c>
      <c r="Q8" s="740">
        <v>-7241</v>
      </c>
      <c r="R8" s="741">
        <v>-8850</v>
      </c>
      <c r="S8" s="1040">
        <v>-5692</v>
      </c>
      <c r="T8" s="1038">
        <v>-7242</v>
      </c>
      <c r="U8" s="1038">
        <v>-7359</v>
      </c>
      <c r="V8" s="1044">
        <v>-14402</v>
      </c>
      <c r="W8" s="1045">
        <v>-7013</v>
      </c>
      <c r="X8" s="1038">
        <v>-9607</v>
      </c>
      <c r="Y8" s="1038">
        <v>-9985</v>
      </c>
      <c r="Z8" s="1046">
        <v>-13807</v>
      </c>
      <c r="AA8" s="1040">
        <v>-6891</v>
      </c>
      <c r="AB8" s="1038">
        <v>-9964</v>
      </c>
      <c r="AC8" s="1038">
        <v>-8372</v>
      </c>
      <c r="AD8" s="1044">
        <v>-14373</v>
      </c>
      <c r="AE8" s="1045">
        <v>-5856</v>
      </c>
      <c r="AF8" s="1038">
        <v>-8965</v>
      </c>
      <c r="AG8" s="1078">
        <v>-7337</v>
      </c>
      <c r="AH8" s="1046">
        <v>-13376</v>
      </c>
      <c r="AI8" s="1046">
        <v>-6752</v>
      </c>
      <c r="AJ8" s="1046">
        <v>-9439</v>
      </c>
      <c r="AK8" s="1046">
        <v>-7090</v>
      </c>
      <c r="AL8" s="1046">
        <v>-11001</v>
      </c>
      <c r="AM8" s="1046">
        <v>-6074</v>
      </c>
      <c r="AN8" s="1046">
        <v>-8400</v>
      </c>
      <c r="AO8" s="1046">
        <v>-8674</v>
      </c>
      <c r="AP8" s="1046">
        <v>-11189</v>
      </c>
      <c r="AQ8" s="1046">
        <v>-5690</v>
      </c>
      <c r="AR8" s="1046">
        <v>-8485</v>
      </c>
      <c r="AS8" s="1046">
        <v>-7605</v>
      </c>
      <c r="AT8" s="1046">
        <v>-10151</v>
      </c>
      <c r="AU8" s="132"/>
      <c r="AV8" s="1723"/>
      <c r="AW8" s="1863"/>
      <c r="AX8" s="1722"/>
      <c r="XFB8" s="1686">
        <v>285</v>
      </c>
    </row>
    <row r="9" spans="1:197 16382:16382" s="86" customFormat="1" ht="15.75" customHeight="1" thickBot="1">
      <c r="A9" s="106"/>
      <c r="B9" s="723" t="str">
        <f>INDEX(tblTrans[[English]:[Polski]],MATCH(XFB9,tblTrans[ID],0),LangSelID)</f>
        <v>Total staff costs</v>
      </c>
      <c r="C9" s="724">
        <v>-109615</v>
      </c>
      <c r="D9" s="724">
        <v>-113564</v>
      </c>
      <c r="E9" s="724">
        <v>-117792</v>
      </c>
      <c r="F9" s="724">
        <v>-134954</v>
      </c>
      <c r="G9" s="724">
        <v>-137306</v>
      </c>
      <c r="H9" s="724">
        <v>-145887</v>
      </c>
      <c r="I9" s="724">
        <v>-152007</v>
      </c>
      <c r="J9" s="724">
        <v>-186347</v>
      </c>
      <c r="K9" s="724">
        <v>-169697</v>
      </c>
      <c r="L9" s="724">
        <v>-181029</v>
      </c>
      <c r="M9" s="724">
        <v>-180862</v>
      </c>
      <c r="N9" s="724">
        <v>-207657</v>
      </c>
      <c r="O9" s="724">
        <v>-163329</v>
      </c>
      <c r="P9" s="724">
        <v>-154271</v>
      </c>
      <c r="Q9" s="724">
        <v>-150719</v>
      </c>
      <c r="R9" s="724">
        <v>-176432</v>
      </c>
      <c r="S9" s="724">
        <v>-159291</v>
      </c>
      <c r="T9" s="724">
        <v>-171528</v>
      </c>
      <c r="U9" s="724">
        <v>-194252</v>
      </c>
      <c r="V9" s="724">
        <v>-219329</v>
      </c>
      <c r="W9" s="724">
        <v>-190490</v>
      </c>
      <c r="X9" s="724">
        <v>-201131</v>
      </c>
      <c r="Y9" s="724">
        <v>-205650</v>
      </c>
      <c r="Z9" s="724">
        <v>-212982</v>
      </c>
      <c r="AA9" s="724">
        <v>-189335</v>
      </c>
      <c r="AB9" s="724">
        <v>-196682</v>
      </c>
      <c r="AC9" s="724">
        <v>-212450</v>
      </c>
      <c r="AD9" s="724">
        <f>AD4+AD5+AD6+AD7+AD8</f>
        <v>-209958</v>
      </c>
      <c r="AE9" s="724">
        <f>AE4+AE5+AE6+AE7+AE8</f>
        <v>-198912</v>
      </c>
      <c r="AF9" s="724">
        <f>AF4+AF5+AF6+AF7+AF8</f>
        <v>-200264</v>
      </c>
      <c r="AG9" s="724">
        <v>-198093</v>
      </c>
      <c r="AH9" s="724">
        <v>-210990</v>
      </c>
      <c r="AI9" s="724">
        <f>SUM(AI4:AI8)</f>
        <v>-208439</v>
      </c>
      <c r="AJ9" s="724">
        <f>SUM(AJ4:AJ8)</f>
        <v>-205871</v>
      </c>
      <c r="AK9" s="724">
        <f>SUM(AK4:AK8)</f>
        <v>-215834</v>
      </c>
      <c r="AL9" s="724">
        <f>SUM(AL4:AL8)</f>
        <v>-213987</v>
      </c>
      <c r="AM9" s="724">
        <f>SUM(AM4:AM8)</f>
        <v>-208590</v>
      </c>
      <c r="AN9" s="724">
        <v>-218600</v>
      </c>
      <c r="AO9" s="724">
        <v>-216978</v>
      </c>
      <c r="AP9" s="724">
        <v>-210646</v>
      </c>
      <c r="AQ9" s="724">
        <v>-217862</v>
      </c>
      <c r="AR9" s="724">
        <v>-218908</v>
      </c>
      <c r="AS9" s="724">
        <v>-219512</v>
      </c>
      <c r="AT9" s="724">
        <v>-220423</v>
      </c>
      <c r="AU9" s="132"/>
      <c r="AV9" s="1723"/>
      <c r="AW9" s="172"/>
      <c r="AX9" s="172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XFB9" s="1686">
        <v>286</v>
      </c>
    </row>
    <row r="10" spans="1:197 16382:16382">
      <c r="A10" s="277"/>
      <c r="B10" s="278"/>
      <c r="C10" s="279"/>
      <c r="D10" s="279"/>
      <c r="E10" s="279"/>
      <c r="F10" s="279"/>
      <c r="G10" s="279"/>
      <c r="H10" s="279"/>
      <c r="I10" s="280"/>
      <c r="J10" s="280"/>
      <c r="K10" s="280"/>
      <c r="L10" s="280"/>
      <c r="M10" s="280"/>
      <c r="N10" s="281"/>
      <c r="O10" s="280"/>
      <c r="P10" s="280"/>
      <c r="Q10" s="280"/>
      <c r="R10" s="280"/>
      <c r="S10" s="280"/>
      <c r="T10" s="280"/>
      <c r="U10" s="280"/>
      <c r="V10" s="280"/>
      <c r="W10" s="280"/>
      <c r="X10" s="280"/>
      <c r="Y10" s="280"/>
      <c r="Z10" s="280"/>
      <c r="AA10" s="280"/>
      <c r="AB10" s="280"/>
      <c r="AC10" s="280"/>
      <c r="AD10" s="280"/>
      <c r="AE10" s="280"/>
      <c r="AF10" s="280"/>
      <c r="AG10" s="280"/>
      <c r="AH10" s="280"/>
      <c r="AJ10" s="139"/>
      <c r="XFB10" s="280"/>
    </row>
    <row r="11" spans="1:197 16382:16382">
      <c r="B11" s="135"/>
      <c r="C11" s="136"/>
      <c r="D11" s="136"/>
      <c r="E11" s="136"/>
      <c r="F11" s="136"/>
      <c r="G11" s="136"/>
      <c r="H11" s="136"/>
      <c r="I11" s="136"/>
      <c r="J11" s="136"/>
      <c r="K11" s="137"/>
      <c r="L11" s="137"/>
      <c r="M11" s="137"/>
      <c r="N11" s="137"/>
      <c r="O11" s="138"/>
      <c r="AF11" s="139"/>
      <c r="AG11" s="139"/>
      <c r="AI11" s="139"/>
      <c r="AJ11" s="139"/>
      <c r="AK11" s="139"/>
      <c r="AL11" s="139"/>
      <c r="AM11" s="139"/>
      <c r="AP11" s="139"/>
    </row>
    <row r="12" spans="1:197 16382:16382">
      <c r="B12" s="144"/>
      <c r="C12" s="137"/>
      <c r="D12" s="137"/>
      <c r="E12" s="137"/>
      <c r="F12" s="137"/>
      <c r="G12" s="137"/>
      <c r="H12" s="137"/>
      <c r="I12" s="137"/>
      <c r="O12" s="138"/>
    </row>
    <row r="13" spans="1:197 16382:16382">
      <c r="B13" s="135"/>
      <c r="C13" s="136"/>
      <c r="D13" s="136"/>
      <c r="E13" s="136"/>
      <c r="F13" s="136"/>
      <c r="G13" s="136"/>
      <c r="H13" s="136"/>
      <c r="O13" s="138"/>
    </row>
    <row r="14" spans="1:197 16382:16382">
      <c r="B14" s="135"/>
      <c r="C14" s="136"/>
      <c r="D14" s="136"/>
      <c r="E14" s="136"/>
      <c r="F14" s="136"/>
      <c r="G14" s="136"/>
      <c r="H14" s="136"/>
      <c r="I14" s="136"/>
      <c r="J14" s="136"/>
      <c r="K14" s="136"/>
      <c r="O14" s="138"/>
    </row>
    <row r="15" spans="1:197 16382:16382">
      <c r="B15" s="135"/>
      <c r="C15" s="136"/>
      <c r="D15" s="136"/>
      <c r="E15" s="136"/>
      <c r="F15" s="136"/>
      <c r="G15" s="136"/>
      <c r="H15" s="136"/>
      <c r="N15" s="138"/>
      <c r="O15" s="138"/>
      <c r="P15" s="138"/>
    </row>
    <row r="16" spans="1:197 16382:16382">
      <c r="B16" s="135"/>
      <c r="C16" s="136"/>
      <c r="D16" s="136"/>
      <c r="E16" s="136"/>
      <c r="F16" s="136"/>
      <c r="G16" s="136"/>
      <c r="H16" s="136"/>
      <c r="N16" s="138"/>
      <c r="O16" s="138"/>
      <c r="P16" s="138"/>
    </row>
    <row r="17" spans="2:18">
      <c r="B17" s="133"/>
      <c r="C17" s="134"/>
      <c r="D17" s="134"/>
      <c r="E17" s="134"/>
      <c r="F17" s="134"/>
      <c r="G17" s="134"/>
      <c r="H17" s="134"/>
      <c r="N17" s="138"/>
      <c r="O17" s="138"/>
      <c r="P17" s="138"/>
    </row>
    <row r="18" spans="2:18">
      <c r="B18" s="133"/>
      <c r="C18" s="134"/>
      <c r="D18" s="134"/>
      <c r="E18" s="134"/>
      <c r="F18" s="134"/>
      <c r="G18" s="134"/>
      <c r="H18" s="134"/>
      <c r="N18" s="138"/>
      <c r="O18" s="138"/>
      <c r="P18" s="138"/>
    </row>
    <row r="19" spans="2:18">
      <c r="N19" s="138"/>
      <c r="O19" s="138"/>
      <c r="P19" s="138"/>
    </row>
    <row r="21" spans="2:18">
      <c r="B21" s="135"/>
      <c r="C21" s="136"/>
      <c r="D21" s="136"/>
      <c r="E21" s="136"/>
      <c r="F21" s="136"/>
      <c r="G21" s="136"/>
      <c r="H21" s="136"/>
    </row>
    <row r="22" spans="2:18">
      <c r="B22" s="135"/>
      <c r="C22" s="136"/>
      <c r="D22" s="136"/>
      <c r="E22" s="136"/>
      <c r="F22" s="136"/>
      <c r="G22" s="136"/>
      <c r="H22" s="136"/>
      <c r="R22" s="140"/>
    </row>
    <row r="23" spans="2:18">
      <c r="B23" s="135"/>
      <c r="C23" s="136"/>
      <c r="D23" s="136"/>
      <c r="E23" s="136"/>
      <c r="F23" s="136"/>
      <c r="G23" s="136"/>
      <c r="H23" s="136"/>
    </row>
    <row r="24" spans="2:18">
      <c r="B24" s="135"/>
      <c r="C24" s="136"/>
      <c r="D24" s="136"/>
      <c r="E24" s="136"/>
      <c r="F24" s="136"/>
      <c r="G24" s="136"/>
      <c r="H24" s="136"/>
    </row>
    <row r="25" spans="2:18">
      <c r="B25" s="135"/>
      <c r="C25" s="136"/>
      <c r="D25" s="136"/>
      <c r="E25" s="136"/>
      <c r="F25" s="136"/>
      <c r="G25" s="136"/>
      <c r="H25" s="136"/>
    </row>
    <row r="26" spans="2:18">
      <c r="B26" s="135"/>
      <c r="C26" s="136"/>
      <c r="D26" s="136"/>
      <c r="E26" s="136"/>
      <c r="F26" s="136"/>
      <c r="G26" s="136"/>
      <c r="H26" s="136"/>
    </row>
    <row r="27" spans="2:18">
      <c r="B27" s="135"/>
      <c r="C27" s="136"/>
      <c r="D27" s="136"/>
      <c r="E27" s="136"/>
      <c r="F27" s="136"/>
      <c r="G27" s="136"/>
      <c r="H27" s="136"/>
    </row>
    <row r="28" spans="2:18">
      <c r="B28" s="135"/>
      <c r="C28" s="136"/>
      <c r="D28" s="136"/>
      <c r="E28" s="136"/>
      <c r="F28" s="136"/>
      <c r="G28" s="136"/>
      <c r="H28" s="136"/>
      <c r="I28" s="139"/>
    </row>
    <row r="29" spans="2:18">
      <c r="B29" s="135"/>
      <c r="C29" s="136"/>
      <c r="D29" s="136"/>
      <c r="E29" s="136"/>
      <c r="F29" s="136"/>
      <c r="G29" s="136"/>
      <c r="H29" s="136"/>
    </row>
    <row r="30" spans="2:18">
      <c r="B30" s="135"/>
      <c r="C30" s="136"/>
      <c r="D30" s="136"/>
      <c r="E30" s="136"/>
      <c r="F30" s="136"/>
      <c r="G30" s="136"/>
      <c r="H30" s="136"/>
    </row>
    <row r="31" spans="2:18">
      <c r="B31" s="135"/>
      <c r="C31" s="136"/>
      <c r="D31" s="136"/>
      <c r="E31" s="136"/>
      <c r="F31" s="136"/>
      <c r="G31" s="136"/>
      <c r="H31" s="136"/>
    </row>
    <row r="32" spans="2:18">
      <c r="B32" s="135"/>
      <c r="C32" s="136"/>
      <c r="D32" s="136"/>
      <c r="E32" s="136"/>
      <c r="F32" s="136"/>
      <c r="G32" s="136"/>
      <c r="H32" s="136"/>
    </row>
    <row r="33" spans="1:8">
      <c r="B33" s="135"/>
      <c r="C33" s="136"/>
      <c r="D33" s="136"/>
      <c r="E33" s="136"/>
      <c r="F33" s="136"/>
      <c r="G33" s="136"/>
      <c r="H33" s="136"/>
    </row>
    <row r="34" spans="1:8">
      <c r="B34" s="135"/>
      <c r="C34" s="136"/>
      <c r="D34" s="136"/>
      <c r="E34" s="136"/>
      <c r="F34" s="136"/>
      <c r="G34" s="136"/>
      <c r="H34" s="136"/>
    </row>
    <row r="35" spans="1:8">
      <c r="B35" s="135"/>
      <c r="C35" s="136"/>
      <c r="D35" s="136"/>
      <c r="E35" s="136"/>
      <c r="F35" s="136"/>
      <c r="G35" s="136"/>
      <c r="H35" s="136"/>
    </row>
    <row r="36" spans="1:8">
      <c r="B36" s="135"/>
      <c r="C36" s="136"/>
      <c r="D36" s="136"/>
      <c r="E36" s="136"/>
      <c r="F36" s="136"/>
      <c r="G36" s="136"/>
      <c r="H36" s="136"/>
    </row>
    <row r="37" spans="1:8">
      <c r="B37" s="135"/>
      <c r="C37" s="136"/>
      <c r="D37" s="136"/>
      <c r="E37" s="136"/>
      <c r="F37" s="136"/>
      <c r="G37" s="136"/>
      <c r="H37" s="136"/>
    </row>
    <row r="38" spans="1:8">
      <c r="B38" s="135"/>
      <c r="C38" s="136"/>
      <c r="D38" s="136"/>
      <c r="E38" s="136"/>
      <c r="F38" s="136"/>
      <c r="G38" s="136"/>
      <c r="H38" s="136"/>
    </row>
    <row r="39" spans="1:8">
      <c r="B39" s="135"/>
      <c r="C39" s="136"/>
      <c r="D39" s="136"/>
      <c r="E39" s="136"/>
      <c r="F39" s="136"/>
      <c r="G39" s="136"/>
      <c r="H39" s="136"/>
    </row>
    <row r="40" spans="1:8">
      <c r="B40" s="135"/>
      <c r="C40" s="136"/>
      <c r="D40" s="136"/>
      <c r="E40" s="136"/>
      <c r="F40" s="136"/>
      <c r="G40" s="136"/>
      <c r="H40" s="136"/>
    </row>
    <row r="43" spans="1:8">
      <c r="A43" s="141"/>
      <c r="C43" s="136"/>
      <c r="D43" s="136"/>
      <c r="E43" s="136"/>
      <c r="F43" s="136"/>
      <c r="G43" s="136"/>
    </row>
    <row r="44" spans="1:8">
      <c r="A44" s="141"/>
      <c r="C44" s="136"/>
      <c r="D44" s="136"/>
      <c r="E44" s="136"/>
      <c r="F44" s="136"/>
      <c r="G44" s="136"/>
    </row>
    <row r="45" spans="1:8">
      <c r="A45" s="141"/>
      <c r="C45" s="136"/>
      <c r="D45" s="136"/>
      <c r="E45" s="136"/>
      <c r="F45" s="136"/>
      <c r="G45" s="136"/>
    </row>
    <row r="46" spans="1:8">
      <c r="A46" s="141"/>
      <c r="C46" s="136"/>
      <c r="D46" s="136"/>
      <c r="E46" s="136"/>
      <c r="F46" s="136"/>
      <c r="G46" s="136"/>
    </row>
    <row r="47" spans="1:8">
      <c r="A47" s="141"/>
      <c r="C47" s="136"/>
      <c r="D47" s="136"/>
      <c r="E47" s="136"/>
      <c r="F47" s="136"/>
      <c r="G47" s="136"/>
    </row>
    <row r="48" spans="1:8">
      <c r="A48" s="141"/>
      <c r="C48" s="136"/>
      <c r="D48" s="136"/>
      <c r="E48" s="136"/>
      <c r="F48" s="136"/>
      <c r="G48" s="136"/>
    </row>
    <row r="49" spans="1:7">
      <c r="A49" s="141"/>
      <c r="C49" s="136"/>
      <c r="D49" s="136"/>
      <c r="E49" s="136"/>
      <c r="F49" s="136"/>
      <c r="G49" s="136"/>
    </row>
    <row r="50" spans="1:7">
      <c r="A50" s="141"/>
      <c r="C50" s="136"/>
      <c r="D50" s="136"/>
      <c r="E50" s="136"/>
      <c r="F50" s="136"/>
      <c r="G50" s="136"/>
    </row>
    <row r="51" spans="1:7">
      <c r="A51" s="141"/>
      <c r="C51" s="136"/>
      <c r="D51" s="136"/>
      <c r="E51" s="136"/>
      <c r="F51" s="136"/>
      <c r="G51" s="136"/>
    </row>
    <row r="52" spans="1:7">
      <c r="A52" s="141"/>
      <c r="C52" s="136"/>
      <c r="D52" s="136"/>
      <c r="E52" s="136"/>
      <c r="F52" s="136"/>
      <c r="G52" s="136"/>
    </row>
    <row r="53" spans="1:7">
      <c r="A53" s="141"/>
      <c r="C53" s="136"/>
      <c r="D53" s="136"/>
      <c r="E53" s="136"/>
      <c r="F53" s="136"/>
      <c r="G53" s="136"/>
    </row>
    <row r="54" spans="1:7">
      <c r="A54" s="141"/>
      <c r="C54" s="136"/>
      <c r="D54" s="136"/>
      <c r="E54" s="136"/>
      <c r="F54" s="136"/>
      <c r="G54" s="136"/>
    </row>
    <row r="55" spans="1:7">
      <c r="A55" s="141"/>
      <c r="C55" s="136"/>
      <c r="D55" s="136"/>
      <c r="E55" s="136"/>
      <c r="F55" s="136"/>
      <c r="G55" s="136"/>
    </row>
    <row r="56" spans="1:7">
      <c r="A56" s="141"/>
      <c r="C56" s="136"/>
      <c r="D56" s="136"/>
      <c r="E56" s="136"/>
      <c r="F56" s="136"/>
      <c r="G56" s="136"/>
    </row>
    <row r="57" spans="1:7">
      <c r="A57" s="141"/>
      <c r="C57" s="136"/>
      <c r="D57" s="136"/>
      <c r="E57" s="136"/>
      <c r="F57" s="136"/>
      <c r="G57" s="136"/>
    </row>
    <row r="58" spans="1:7">
      <c r="A58" s="141"/>
      <c r="C58" s="136"/>
      <c r="D58" s="136"/>
      <c r="E58" s="136"/>
      <c r="F58" s="136"/>
      <c r="G58" s="136"/>
    </row>
    <row r="59" spans="1:7">
      <c r="A59" s="141"/>
      <c r="C59" s="136"/>
      <c r="D59" s="136"/>
      <c r="E59" s="136"/>
      <c r="F59" s="136"/>
      <c r="G59" s="136"/>
    </row>
    <row r="60" spans="1:7">
      <c r="A60" s="141"/>
      <c r="C60" s="136"/>
      <c r="D60" s="136"/>
      <c r="E60" s="136"/>
      <c r="F60" s="136"/>
      <c r="G60" s="136"/>
    </row>
    <row r="61" spans="1:7">
      <c r="A61" s="141"/>
      <c r="C61" s="136"/>
      <c r="D61" s="136"/>
      <c r="E61" s="136"/>
      <c r="F61" s="136"/>
      <c r="G61" s="136"/>
    </row>
    <row r="62" spans="1:7">
      <c r="A62" s="141"/>
      <c r="C62" s="136"/>
      <c r="D62" s="136"/>
      <c r="E62" s="136"/>
      <c r="F62" s="136"/>
      <c r="G62" s="136"/>
    </row>
    <row r="63" spans="1:7">
      <c r="A63" s="141"/>
      <c r="C63" s="136"/>
      <c r="D63" s="136"/>
      <c r="E63" s="136"/>
      <c r="F63" s="136"/>
      <c r="G63" s="136"/>
    </row>
    <row r="64" spans="1:7">
      <c r="A64" s="141"/>
      <c r="C64" s="136"/>
      <c r="D64" s="136"/>
      <c r="E64" s="136"/>
      <c r="F64" s="136"/>
      <c r="G64" s="136"/>
    </row>
    <row r="65" spans="1:7">
      <c r="A65" s="141"/>
      <c r="C65" s="136"/>
      <c r="D65" s="136"/>
      <c r="E65" s="136"/>
      <c r="F65" s="136"/>
      <c r="G65" s="136"/>
    </row>
    <row r="66" spans="1:7">
      <c r="A66" s="141"/>
      <c r="C66" s="136"/>
      <c r="D66" s="136"/>
      <c r="E66" s="136"/>
      <c r="F66" s="136"/>
      <c r="G66" s="136"/>
    </row>
    <row r="67" spans="1:7">
      <c r="A67" s="141"/>
      <c r="C67" s="136"/>
      <c r="D67" s="136"/>
      <c r="E67" s="136"/>
      <c r="F67" s="136"/>
      <c r="G67" s="136"/>
    </row>
    <row r="68" spans="1:7">
      <c r="A68" s="141"/>
      <c r="C68" s="136"/>
      <c r="D68" s="136"/>
      <c r="E68" s="136"/>
      <c r="F68" s="136"/>
      <c r="G68" s="136"/>
    </row>
    <row r="69" spans="1:7">
      <c r="A69" s="141"/>
      <c r="C69" s="136"/>
      <c r="D69" s="136"/>
      <c r="E69" s="136"/>
      <c r="F69" s="136"/>
      <c r="G69" s="136"/>
    </row>
    <row r="70" spans="1:7">
      <c r="A70" s="141"/>
      <c r="C70" s="136"/>
      <c r="D70" s="136"/>
      <c r="E70" s="136"/>
      <c r="F70" s="136"/>
      <c r="G70" s="136"/>
    </row>
    <row r="71" spans="1:7">
      <c r="A71" s="141"/>
      <c r="C71" s="136"/>
      <c r="D71" s="136"/>
      <c r="E71" s="136"/>
      <c r="F71" s="136"/>
      <c r="G71" s="136"/>
    </row>
    <row r="72" spans="1:7">
      <c r="A72" s="141"/>
      <c r="C72" s="136"/>
      <c r="D72" s="136"/>
      <c r="E72" s="136"/>
      <c r="F72" s="136"/>
      <c r="G72" s="136"/>
    </row>
    <row r="73" spans="1:7">
      <c r="A73" s="141"/>
      <c r="C73" s="136"/>
      <c r="D73" s="136"/>
      <c r="E73" s="136"/>
      <c r="F73" s="136"/>
      <c r="G73" s="136"/>
    </row>
    <row r="74" spans="1:7">
      <c r="A74" s="141"/>
      <c r="C74" s="136"/>
      <c r="D74" s="136"/>
      <c r="E74" s="136"/>
      <c r="F74" s="136"/>
      <c r="G74" s="136"/>
    </row>
    <row r="75" spans="1:7">
      <c r="A75" s="141"/>
      <c r="C75" s="136"/>
      <c r="D75" s="136"/>
      <c r="E75" s="136"/>
      <c r="F75" s="136"/>
      <c r="G75" s="136"/>
    </row>
    <row r="76" spans="1:7">
      <c r="A76" s="141"/>
      <c r="C76" s="136"/>
      <c r="D76" s="136"/>
      <c r="E76" s="136"/>
      <c r="F76" s="136"/>
      <c r="G76" s="136"/>
    </row>
    <row r="77" spans="1:7">
      <c r="A77" s="141"/>
      <c r="C77" s="136"/>
      <c r="D77" s="136"/>
      <c r="E77" s="136"/>
      <c r="F77" s="136"/>
      <c r="G77" s="136"/>
    </row>
    <row r="78" spans="1:7">
      <c r="A78" s="141"/>
      <c r="C78" s="136"/>
      <c r="D78" s="136"/>
      <c r="E78" s="136"/>
      <c r="F78" s="136"/>
      <c r="G78" s="136"/>
    </row>
    <row r="79" spans="1:7">
      <c r="A79" s="141"/>
      <c r="C79" s="136"/>
      <c r="D79" s="136"/>
      <c r="E79" s="136"/>
      <c r="F79" s="136"/>
      <c r="G79" s="136"/>
    </row>
    <row r="80" spans="1:7">
      <c r="A80" s="141"/>
      <c r="C80" s="136"/>
      <c r="D80" s="136"/>
      <c r="E80" s="136"/>
      <c r="F80" s="136"/>
      <c r="G80" s="136"/>
    </row>
    <row r="81" spans="1:7">
      <c r="A81" s="141"/>
      <c r="C81" s="136"/>
      <c r="D81" s="136"/>
      <c r="E81" s="136"/>
      <c r="F81" s="136"/>
      <c r="G81" s="136"/>
    </row>
    <row r="82" spans="1:7">
      <c r="A82" s="141"/>
      <c r="C82" s="136"/>
      <c r="D82" s="136"/>
      <c r="E82" s="136"/>
      <c r="F82" s="136"/>
      <c r="G82" s="136"/>
    </row>
    <row r="83" spans="1:7">
      <c r="A83" s="141"/>
      <c r="C83" s="136"/>
      <c r="D83" s="136"/>
      <c r="E83" s="136"/>
      <c r="F83" s="136"/>
      <c r="G83" s="136"/>
    </row>
    <row r="84" spans="1:7">
      <c r="A84" s="141"/>
      <c r="C84" s="136"/>
      <c r="D84" s="136"/>
      <c r="E84" s="136"/>
      <c r="F84" s="136"/>
      <c r="G84" s="136"/>
    </row>
    <row r="85" spans="1:7">
      <c r="A85" s="141"/>
      <c r="C85" s="136"/>
      <c r="D85" s="136"/>
      <c r="E85" s="136"/>
      <c r="F85" s="136"/>
      <c r="G85" s="136"/>
    </row>
    <row r="86" spans="1:7">
      <c r="A86" s="141"/>
      <c r="C86" s="136"/>
      <c r="D86" s="136"/>
      <c r="E86" s="136"/>
      <c r="F86" s="136"/>
      <c r="G86" s="136"/>
    </row>
    <row r="87" spans="1:7">
      <c r="A87" s="141"/>
      <c r="C87" s="136"/>
      <c r="D87" s="136"/>
      <c r="E87" s="136"/>
      <c r="F87" s="136"/>
      <c r="G87" s="136"/>
    </row>
    <row r="88" spans="1:7">
      <c r="A88" s="141"/>
      <c r="C88" s="136"/>
      <c r="D88" s="136"/>
      <c r="E88" s="136"/>
      <c r="F88" s="136"/>
      <c r="G88" s="136"/>
    </row>
    <row r="89" spans="1:7">
      <c r="C89" s="136"/>
      <c r="D89" s="136"/>
      <c r="E89" s="136"/>
      <c r="F89" s="136"/>
      <c r="G89" s="136"/>
    </row>
    <row r="90" spans="1:7">
      <c r="C90" s="136"/>
      <c r="D90" s="136"/>
      <c r="E90" s="136"/>
      <c r="F90" s="136"/>
      <c r="G90" s="136"/>
    </row>
    <row r="91" spans="1:7">
      <c r="C91" s="136"/>
      <c r="D91" s="136"/>
      <c r="E91" s="136"/>
      <c r="F91" s="136"/>
      <c r="G91" s="136"/>
    </row>
    <row r="92" spans="1:7">
      <c r="C92" s="136"/>
      <c r="D92" s="136"/>
      <c r="E92" s="136"/>
      <c r="F92" s="136"/>
      <c r="G92" s="136"/>
    </row>
    <row r="93" spans="1:7">
      <c r="C93" s="136"/>
      <c r="D93" s="136"/>
      <c r="E93" s="136"/>
      <c r="F93" s="136"/>
      <c r="G93" s="136"/>
    </row>
    <row r="94" spans="1:7">
      <c r="C94" s="136"/>
      <c r="D94" s="136"/>
      <c r="E94" s="136"/>
      <c r="F94" s="136"/>
      <c r="G94" s="136"/>
    </row>
    <row r="95" spans="1:7">
      <c r="C95" s="136"/>
      <c r="D95" s="136"/>
      <c r="E95" s="136"/>
      <c r="F95" s="136"/>
      <c r="G95" s="136"/>
    </row>
    <row r="96" spans="1:7">
      <c r="C96" s="136"/>
      <c r="D96" s="136"/>
      <c r="E96" s="136"/>
      <c r="F96" s="136"/>
      <c r="G96" s="136"/>
    </row>
    <row r="97" spans="3:7">
      <c r="C97" s="136"/>
      <c r="D97" s="136"/>
      <c r="E97" s="136"/>
      <c r="F97" s="136"/>
      <c r="G97" s="136"/>
    </row>
    <row r="98" spans="3:7">
      <c r="C98" s="136"/>
      <c r="D98" s="136"/>
      <c r="E98" s="136"/>
      <c r="F98" s="136"/>
      <c r="G98" s="136"/>
    </row>
    <row r="99" spans="3:7">
      <c r="C99" s="136"/>
      <c r="D99" s="136"/>
      <c r="E99" s="136"/>
      <c r="F99" s="136"/>
      <c r="G99" s="136"/>
    </row>
    <row r="100" spans="3:7">
      <c r="C100" s="136"/>
      <c r="D100" s="136"/>
      <c r="E100" s="136"/>
      <c r="F100" s="136"/>
      <c r="G100" s="136"/>
    </row>
    <row r="101" spans="3:7">
      <c r="C101" s="136"/>
      <c r="D101" s="136"/>
      <c r="E101" s="136"/>
      <c r="F101" s="136"/>
      <c r="G101" s="136"/>
    </row>
    <row r="102" spans="3:7">
      <c r="C102" s="136"/>
      <c r="D102" s="136"/>
      <c r="E102" s="136"/>
      <c r="F102" s="136"/>
      <c r="G102" s="136"/>
    </row>
    <row r="103" spans="3:7">
      <c r="C103" s="136"/>
      <c r="D103" s="136"/>
      <c r="E103" s="136"/>
      <c r="F103" s="136"/>
      <c r="G103" s="136"/>
    </row>
    <row r="104" spans="3:7">
      <c r="C104" s="136"/>
      <c r="D104" s="136"/>
      <c r="E104" s="136"/>
      <c r="F104" s="136"/>
      <c r="G104" s="136"/>
    </row>
    <row r="105" spans="3:7">
      <c r="C105" s="136"/>
      <c r="D105" s="136"/>
      <c r="E105" s="136"/>
      <c r="F105" s="136"/>
      <c r="G105" s="136"/>
    </row>
    <row r="106" spans="3:7">
      <c r="C106" s="136"/>
      <c r="D106" s="136"/>
      <c r="E106" s="136"/>
      <c r="F106" s="136"/>
      <c r="G106" s="136"/>
    </row>
    <row r="107" spans="3:7">
      <c r="C107" s="136"/>
      <c r="D107" s="136"/>
      <c r="E107" s="136"/>
      <c r="F107" s="136"/>
      <c r="G107" s="136"/>
    </row>
    <row r="108" spans="3:7">
      <c r="C108" s="136"/>
      <c r="D108" s="136"/>
      <c r="E108" s="136"/>
      <c r="F108" s="136"/>
      <c r="G108" s="136"/>
    </row>
    <row r="109" spans="3:7">
      <c r="C109" s="136"/>
      <c r="D109" s="136"/>
      <c r="E109" s="136"/>
      <c r="F109" s="136"/>
      <c r="G109" s="136"/>
    </row>
    <row r="110" spans="3:7">
      <c r="C110" s="136"/>
      <c r="D110" s="136"/>
      <c r="E110" s="136"/>
      <c r="F110" s="136"/>
      <c r="G110" s="136"/>
    </row>
    <row r="111" spans="3:7">
      <c r="C111" s="136"/>
      <c r="D111" s="136"/>
      <c r="E111" s="136"/>
      <c r="F111" s="136"/>
      <c r="G111" s="136"/>
    </row>
    <row r="112" spans="3:7">
      <c r="C112" s="136"/>
      <c r="D112" s="136"/>
      <c r="E112" s="136"/>
      <c r="F112" s="136"/>
      <c r="G112" s="136"/>
    </row>
    <row r="113" spans="3:7">
      <c r="C113" s="136"/>
      <c r="D113" s="136"/>
      <c r="E113" s="136"/>
      <c r="F113" s="136"/>
      <c r="G113" s="136"/>
    </row>
    <row r="114" spans="3:7">
      <c r="C114" s="136"/>
      <c r="D114" s="136"/>
      <c r="E114" s="136"/>
      <c r="F114" s="136"/>
      <c r="G114" s="136"/>
    </row>
    <row r="115" spans="3:7">
      <c r="C115" s="136"/>
      <c r="D115" s="136"/>
      <c r="E115" s="136"/>
      <c r="F115" s="136"/>
      <c r="G115" s="136"/>
    </row>
    <row r="116" spans="3:7">
      <c r="C116" s="136"/>
      <c r="D116" s="136"/>
      <c r="E116" s="136"/>
      <c r="F116" s="136"/>
      <c r="G116" s="136"/>
    </row>
    <row r="117" spans="3:7">
      <c r="C117" s="136"/>
      <c r="D117" s="136"/>
      <c r="E117" s="136"/>
      <c r="F117" s="136"/>
      <c r="G117" s="136"/>
    </row>
    <row r="118" spans="3:7">
      <c r="C118" s="136"/>
      <c r="D118" s="136"/>
      <c r="E118" s="136"/>
      <c r="F118" s="136"/>
      <c r="G118" s="136"/>
    </row>
    <row r="119" spans="3:7">
      <c r="C119" s="136"/>
      <c r="D119" s="136"/>
      <c r="E119" s="136"/>
      <c r="F119" s="136"/>
      <c r="G119" s="136"/>
    </row>
    <row r="120" spans="3:7">
      <c r="C120" s="136"/>
      <c r="D120" s="136"/>
      <c r="E120" s="136"/>
      <c r="F120" s="136"/>
      <c r="G120" s="136"/>
    </row>
    <row r="121" spans="3:7">
      <c r="C121" s="136"/>
      <c r="D121" s="136"/>
      <c r="E121" s="136"/>
      <c r="F121" s="136"/>
      <c r="G121" s="136"/>
    </row>
    <row r="122" spans="3:7">
      <c r="C122" s="136"/>
      <c r="D122" s="136"/>
      <c r="E122" s="136"/>
      <c r="F122" s="136"/>
      <c r="G122" s="136"/>
    </row>
    <row r="123" spans="3:7">
      <c r="C123" s="136"/>
      <c r="D123" s="136"/>
      <c r="E123" s="136"/>
      <c r="F123" s="136"/>
      <c r="G123" s="136"/>
    </row>
    <row r="124" spans="3:7">
      <c r="C124" s="136"/>
      <c r="D124" s="136"/>
      <c r="E124" s="136"/>
      <c r="F124" s="136"/>
      <c r="G124" s="136"/>
    </row>
    <row r="125" spans="3:7">
      <c r="C125" s="136"/>
      <c r="D125" s="136"/>
      <c r="E125" s="136"/>
      <c r="F125" s="136"/>
      <c r="G125" s="136"/>
    </row>
    <row r="126" spans="3:7">
      <c r="C126" s="136"/>
      <c r="D126" s="136"/>
      <c r="E126" s="136"/>
      <c r="F126" s="136"/>
      <c r="G126" s="136"/>
    </row>
    <row r="127" spans="3:7">
      <c r="C127" s="136"/>
      <c r="D127" s="136"/>
      <c r="E127" s="136"/>
      <c r="F127" s="136"/>
      <c r="G127" s="136"/>
    </row>
    <row r="128" spans="3:7">
      <c r="C128" s="136"/>
      <c r="D128" s="136"/>
      <c r="E128" s="136"/>
      <c r="F128" s="136"/>
      <c r="G128" s="136"/>
    </row>
    <row r="129" spans="3:7">
      <c r="C129" s="136"/>
      <c r="D129" s="136"/>
      <c r="E129" s="136"/>
      <c r="F129" s="136"/>
      <c r="G129" s="136"/>
    </row>
    <row r="130" spans="3:7">
      <c r="C130" s="136"/>
      <c r="D130" s="136"/>
      <c r="E130" s="136"/>
      <c r="F130" s="136"/>
      <c r="G130" s="136"/>
    </row>
    <row r="131" spans="3:7">
      <c r="C131" s="136"/>
      <c r="D131" s="136"/>
      <c r="E131" s="136"/>
      <c r="F131" s="136"/>
      <c r="G131" s="136"/>
    </row>
    <row r="132" spans="3:7">
      <c r="C132" s="136"/>
      <c r="D132" s="136"/>
      <c r="E132" s="136"/>
      <c r="F132" s="136"/>
      <c r="G132" s="136"/>
    </row>
    <row r="133" spans="3:7">
      <c r="C133" s="136"/>
      <c r="D133" s="136"/>
      <c r="E133" s="136"/>
      <c r="F133" s="136"/>
      <c r="G133" s="136"/>
    </row>
    <row r="134" spans="3:7">
      <c r="C134" s="136"/>
      <c r="D134" s="136"/>
      <c r="E134" s="136"/>
      <c r="F134" s="136"/>
      <c r="G134" s="136"/>
    </row>
    <row r="135" spans="3:7">
      <c r="C135" s="136"/>
      <c r="D135" s="136"/>
      <c r="E135" s="136"/>
      <c r="F135" s="136"/>
      <c r="G135" s="136"/>
    </row>
    <row r="136" spans="3:7">
      <c r="C136" s="136"/>
      <c r="D136" s="136"/>
      <c r="E136" s="136"/>
      <c r="F136" s="136"/>
      <c r="G136" s="136"/>
    </row>
    <row r="137" spans="3:7">
      <c r="C137" s="136"/>
      <c r="D137" s="136"/>
      <c r="E137" s="136"/>
      <c r="F137" s="136"/>
      <c r="G137" s="136"/>
    </row>
    <row r="138" spans="3:7">
      <c r="C138" s="136"/>
      <c r="D138" s="136"/>
      <c r="E138" s="136"/>
      <c r="F138" s="136"/>
      <c r="G138" s="136"/>
    </row>
    <row r="139" spans="3:7">
      <c r="C139" s="136"/>
      <c r="D139" s="136"/>
      <c r="E139" s="136"/>
      <c r="F139" s="136"/>
      <c r="G139" s="136"/>
    </row>
    <row r="140" spans="3:7">
      <c r="C140" s="136"/>
      <c r="D140" s="136"/>
      <c r="E140" s="136"/>
      <c r="F140" s="136"/>
      <c r="G140" s="136"/>
    </row>
    <row r="141" spans="3:7">
      <c r="C141" s="136"/>
      <c r="D141" s="136"/>
      <c r="E141" s="136"/>
      <c r="F141" s="136"/>
      <c r="G141" s="136"/>
    </row>
    <row r="142" spans="3:7">
      <c r="C142" s="136"/>
      <c r="D142" s="136"/>
      <c r="E142" s="136"/>
      <c r="F142" s="136"/>
      <c r="G142" s="136"/>
    </row>
    <row r="143" spans="3:7">
      <c r="C143" s="136"/>
      <c r="D143" s="136"/>
      <c r="E143" s="136"/>
      <c r="F143" s="136"/>
      <c r="G143" s="136"/>
    </row>
    <row r="144" spans="3:7">
      <c r="C144" s="136"/>
      <c r="D144" s="136"/>
      <c r="E144" s="136"/>
      <c r="F144" s="136"/>
      <c r="G144" s="136"/>
    </row>
    <row r="145" spans="3:7">
      <c r="C145" s="136"/>
      <c r="D145" s="136"/>
      <c r="E145" s="136"/>
      <c r="F145" s="136"/>
      <c r="G145" s="136"/>
    </row>
    <row r="146" spans="3:7">
      <c r="C146" s="136"/>
      <c r="D146" s="136"/>
      <c r="E146" s="136"/>
      <c r="F146" s="136"/>
      <c r="G146" s="136"/>
    </row>
    <row r="147" spans="3:7">
      <c r="C147" s="136"/>
      <c r="D147" s="136"/>
      <c r="E147" s="136"/>
      <c r="F147" s="136"/>
      <c r="G147" s="136"/>
    </row>
    <row r="148" spans="3:7">
      <c r="C148" s="136"/>
      <c r="D148" s="136"/>
      <c r="E148" s="136"/>
      <c r="F148" s="136"/>
      <c r="G148" s="136"/>
    </row>
    <row r="149" spans="3:7">
      <c r="C149" s="136"/>
      <c r="D149" s="136"/>
      <c r="E149" s="136"/>
      <c r="F149" s="136"/>
      <c r="G149" s="136"/>
    </row>
    <row r="150" spans="3:7">
      <c r="C150" s="136"/>
      <c r="D150" s="136"/>
      <c r="E150" s="136"/>
      <c r="F150" s="136"/>
      <c r="G150" s="136"/>
    </row>
    <row r="151" spans="3:7">
      <c r="C151" s="136"/>
      <c r="D151" s="136"/>
      <c r="E151" s="136"/>
      <c r="F151" s="136"/>
      <c r="G151" s="136"/>
    </row>
    <row r="152" spans="3:7">
      <c r="C152" s="136"/>
      <c r="D152" s="136"/>
      <c r="E152" s="136"/>
      <c r="F152" s="136"/>
      <c r="G152" s="136"/>
    </row>
    <row r="153" spans="3:7">
      <c r="C153" s="136"/>
      <c r="D153" s="136"/>
      <c r="E153" s="136"/>
      <c r="F153" s="136"/>
      <c r="G153" s="136"/>
    </row>
    <row r="154" spans="3:7">
      <c r="C154" s="136"/>
      <c r="D154" s="136"/>
      <c r="E154" s="136"/>
      <c r="F154" s="136"/>
      <c r="G154" s="136"/>
    </row>
    <row r="155" spans="3:7">
      <c r="C155" s="136"/>
      <c r="D155" s="136"/>
      <c r="E155" s="136"/>
      <c r="F155" s="136"/>
      <c r="G155" s="136"/>
    </row>
    <row r="156" spans="3:7">
      <c r="C156" s="136"/>
      <c r="D156" s="136"/>
      <c r="E156" s="136"/>
      <c r="F156" s="136"/>
      <c r="G156" s="136"/>
    </row>
    <row r="157" spans="3:7">
      <c r="C157" s="136"/>
      <c r="D157" s="136"/>
      <c r="E157" s="136"/>
      <c r="F157" s="136"/>
      <c r="G157" s="136"/>
    </row>
    <row r="158" spans="3:7">
      <c r="C158" s="136"/>
      <c r="D158" s="136"/>
      <c r="E158" s="136"/>
      <c r="F158" s="136"/>
      <c r="G158" s="136"/>
    </row>
    <row r="159" spans="3:7">
      <c r="C159" s="136"/>
      <c r="D159" s="136"/>
      <c r="E159" s="136"/>
      <c r="F159" s="136"/>
      <c r="G159" s="136"/>
    </row>
    <row r="160" spans="3:7">
      <c r="C160" s="136"/>
      <c r="D160" s="136"/>
      <c r="E160" s="136"/>
      <c r="F160" s="136"/>
      <c r="G160" s="136"/>
    </row>
    <row r="161" spans="3:7">
      <c r="C161" s="136"/>
      <c r="D161" s="136"/>
      <c r="E161" s="136"/>
      <c r="F161" s="136"/>
      <c r="G161" s="136"/>
    </row>
    <row r="162" spans="3:7">
      <c r="C162" s="136"/>
      <c r="D162" s="136"/>
      <c r="E162" s="136"/>
      <c r="F162" s="136"/>
      <c r="G162" s="136"/>
    </row>
    <row r="163" spans="3:7">
      <c r="C163" s="136"/>
      <c r="D163" s="136"/>
      <c r="E163" s="136"/>
      <c r="F163" s="136"/>
      <c r="G163" s="136"/>
    </row>
    <row r="164" spans="3:7">
      <c r="C164" s="136"/>
      <c r="D164" s="136"/>
      <c r="E164" s="136"/>
      <c r="F164" s="136"/>
      <c r="G164" s="136"/>
    </row>
    <row r="165" spans="3:7">
      <c r="C165" s="136"/>
      <c r="D165" s="136"/>
      <c r="E165" s="136"/>
      <c r="F165" s="136"/>
      <c r="G165" s="136"/>
    </row>
    <row r="166" spans="3:7">
      <c r="C166" s="136"/>
      <c r="D166" s="136"/>
      <c r="E166" s="136"/>
      <c r="F166" s="136"/>
      <c r="G166" s="136"/>
    </row>
    <row r="167" spans="3:7">
      <c r="C167" s="136"/>
      <c r="D167" s="136"/>
      <c r="E167" s="136"/>
      <c r="F167" s="136"/>
      <c r="G167" s="136"/>
    </row>
    <row r="168" spans="3:7">
      <c r="C168" s="136"/>
      <c r="D168" s="136"/>
      <c r="E168" s="136"/>
      <c r="F168" s="136"/>
      <c r="G168" s="136"/>
    </row>
    <row r="169" spans="3:7">
      <c r="C169" s="136"/>
      <c r="D169" s="136"/>
      <c r="E169" s="136"/>
      <c r="F169" s="136"/>
      <c r="G169" s="136"/>
    </row>
    <row r="170" spans="3:7">
      <c r="C170" s="136"/>
      <c r="D170" s="136"/>
      <c r="E170" s="136"/>
      <c r="F170" s="136"/>
      <c r="G170" s="136"/>
    </row>
    <row r="171" spans="3:7">
      <c r="C171" s="136"/>
      <c r="D171" s="136"/>
      <c r="E171" s="136"/>
      <c r="F171" s="136"/>
      <c r="G171" s="136"/>
    </row>
    <row r="172" spans="3:7">
      <c r="C172" s="136"/>
      <c r="D172" s="136"/>
      <c r="E172" s="136"/>
      <c r="F172" s="136"/>
      <c r="G172" s="136"/>
    </row>
    <row r="173" spans="3:7">
      <c r="C173" s="136"/>
      <c r="D173" s="136"/>
      <c r="E173" s="136"/>
      <c r="F173" s="136"/>
      <c r="G173" s="136"/>
    </row>
    <row r="174" spans="3:7">
      <c r="C174" s="136"/>
      <c r="D174" s="136"/>
      <c r="E174" s="136"/>
      <c r="F174" s="136"/>
      <c r="G174" s="136"/>
    </row>
    <row r="175" spans="3:7">
      <c r="C175" s="136"/>
      <c r="D175" s="136"/>
      <c r="E175" s="136"/>
      <c r="F175" s="136"/>
      <c r="G175" s="136"/>
    </row>
    <row r="176" spans="3:7">
      <c r="C176" s="136"/>
      <c r="D176" s="136"/>
      <c r="E176" s="136"/>
      <c r="F176" s="136"/>
      <c r="G176" s="136"/>
    </row>
    <row r="177" spans="3:7">
      <c r="C177" s="136"/>
      <c r="D177" s="136"/>
      <c r="E177" s="136"/>
      <c r="F177" s="136"/>
      <c r="G177" s="136"/>
    </row>
    <row r="178" spans="3:7">
      <c r="C178" s="136"/>
      <c r="D178" s="136"/>
      <c r="E178" s="136"/>
      <c r="F178" s="136"/>
      <c r="G178" s="136"/>
    </row>
    <row r="179" spans="3:7">
      <c r="C179" s="136"/>
      <c r="D179" s="136"/>
      <c r="E179" s="136"/>
      <c r="F179" s="136"/>
      <c r="G179" s="136"/>
    </row>
    <row r="180" spans="3:7">
      <c r="C180" s="136"/>
      <c r="D180" s="136"/>
      <c r="E180" s="136"/>
      <c r="F180" s="136"/>
      <c r="G180" s="136"/>
    </row>
    <row r="181" spans="3:7">
      <c r="C181" s="136"/>
      <c r="D181" s="136"/>
      <c r="E181" s="136"/>
      <c r="F181" s="136"/>
      <c r="G181" s="136"/>
    </row>
    <row r="182" spans="3:7">
      <c r="C182" s="136"/>
      <c r="D182" s="136"/>
      <c r="E182" s="136"/>
      <c r="F182" s="136"/>
      <c r="G182" s="136"/>
    </row>
    <row r="183" spans="3:7">
      <c r="C183" s="136"/>
      <c r="D183" s="136"/>
      <c r="E183" s="136"/>
      <c r="F183" s="136"/>
      <c r="G183" s="136"/>
    </row>
    <row r="184" spans="3:7">
      <c r="C184" s="136"/>
      <c r="D184" s="136"/>
      <c r="E184" s="136"/>
      <c r="F184" s="136"/>
      <c r="G184" s="136"/>
    </row>
    <row r="185" spans="3:7">
      <c r="C185" s="136"/>
      <c r="D185" s="136"/>
      <c r="E185" s="136"/>
      <c r="F185" s="136"/>
      <c r="G185" s="136"/>
    </row>
    <row r="186" spans="3:7">
      <c r="C186" s="136"/>
      <c r="D186" s="136"/>
      <c r="E186" s="136"/>
      <c r="F186" s="136"/>
      <c r="G186" s="136"/>
    </row>
    <row r="187" spans="3:7">
      <c r="C187" s="136"/>
      <c r="D187" s="136"/>
      <c r="E187" s="136"/>
      <c r="F187" s="136"/>
      <c r="G187" s="136"/>
    </row>
    <row r="188" spans="3:7">
      <c r="C188" s="136"/>
      <c r="D188" s="136"/>
      <c r="E188" s="136"/>
      <c r="F188" s="136"/>
      <c r="G188" s="136"/>
    </row>
    <row r="189" spans="3:7">
      <c r="C189" s="136"/>
      <c r="D189" s="136"/>
      <c r="E189" s="136"/>
      <c r="F189" s="136"/>
      <c r="G189" s="136"/>
    </row>
    <row r="190" spans="3:7">
      <c r="C190" s="136"/>
      <c r="D190" s="136"/>
      <c r="E190" s="136"/>
      <c r="F190" s="136"/>
      <c r="G190" s="136"/>
    </row>
    <row r="191" spans="3:7">
      <c r="C191" s="136"/>
      <c r="D191" s="136"/>
      <c r="E191" s="136"/>
      <c r="F191" s="136"/>
      <c r="G191" s="136"/>
    </row>
    <row r="192" spans="3:7">
      <c r="C192" s="136"/>
      <c r="D192" s="136"/>
      <c r="E192" s="136"/>
      <c r="F192" s="136"/>
      <c r="G192" s="136"/>
    </row>
    <row r="193" spans="3:7">
      <c r="C193" s="136"/>
      <c r="D193" s="136"/>
      <c r="E193" s="136"/>
      <c r="F193" s="136"/>
      <c r="G193" s="136"/>
    </row>
    <row r="194" spans="3:7">
      <c r="C194" s="136"/>
      <c r="D194" s="136"/>
      <c r="E194" s="136"/>
      <c r="F194" s="136"/>
      <c r="G194" s="136"/>
    </row>
    <row r="195" spans="3:7">
      <c r="C195" s="136"/>
      <c r="D195" s="136"/>
      <c r="E195" s="136"/>
      <c r="F195" s="136"/>
      <c r="G195" s="136"/>
    </row>
    <row r="196" spans="3:7">
      <c r="C196" s="136"/>
      <c r="D196" s="136"/>
      <c r="E196" s="136"/>
      <c r="F196" s="136"/>
      <c r="G196" s="136"/>
    </row>
    <row r="197" spans="3:7">
      <c r="C197" s="136"/>
      <c r="D197" s="136"/>
      <c r="E197" s="136"/>
      <c r="F197" s="136"/>
      <c r="G197" s="136"/>
    </row>
    <row r="198" spans="3:7">
      <c r="C198" s="136"/>
      <c r="D198" s="136"/>
      <c r="E198" s="136"/>
      <c r="F198" s="136"/>
      <c r="G198" s="136"/>
    </row>
    <row r="199" spans="3:7">
      <c r="C199" s="136"/>
      <c r="D199" s="136"/>
      <c r="E199" s="136"/>
      <c r="F199" s="136"/>
      <c r="G199" s="136"/>
    </row>
    <row r="200" spans="3:7">
      <c r="C200" s="136"/>
      <c r="D200" s="136"/>
      <c r="E200" s="136"/>
      <c r="F200" s="136"/>
      <c r="G200" s="136"/>
    </row>
    <row r="201" spans="3:7">
      <c r="C201" s="136"/>
      <c r="D201" s="136"/>
      <c r="E201" s="136"/>
      <c r="F201" s="136"/>
      <c r="G201" s="136"/>
    </row>
    <row r="202" spans="3:7">
      <c r="C202" s="136"/>
      <c r="D202" s="136"/>
      <c r="E202" s="136"/>
      <c r="F202" s="136"/>
      <c r="G202" s="136"/>
    </row>
    <row r="203" spans="3:7">
      <c r="C203" s="136"/>
      <c r="D203" s="136"/>
      <c r="E203" s="136"/>
      <c r="F203" s="136"/>
      <c r="G203" s="136"/>
    </row>
    <row r="204" spans="3:7">
      <c r="C204" s="136"/>
      <c r="D204" s="136"/>
      <c r="E204" s="136"/>
      <c r="F204" s="136"/>
      <c r="G204" s="136"/>
    </row>
    <row r="205" spans="3:7">
      <c r="C205" s="136"/>
      <c r="D205" s="136"/>
      <c r="E205" s="136"/>
      <c r="F205" s="136"/>
      <c r="G205" s="136"/>
    </row>
    <row r="206" spans="3:7">
      <c r="C206" s="136"/>
      <c r="D206" s="136"/>
      <c r="E206" s="136"/>
      <c r="F206" s="136"/>
      <c r="G206" s="136"/>
    </row>
    <row r="207" spans="3:7">
      <c r="C207" s="136"/>
      <c r="D207" s="136"/>
      <c r="E207" s="136"/>
      <c r="F207" s="136"/>
      <c r="G207" s="136"/>
    </row>
    <row r="208" spans="3:7">
      <c r="C208" s="136"/>
      <c r="D208" s="136"/>
      <c r="E208" s="136"/>
      <c r="F208" s="136"/>
      <c r="G208" s="136"/>
    </row>
    <row r="209" spans="3:7">
      <c r="C209" s="136"/>
      <c r="D209" s="136"/>
      <c r="E209" s="136"/>
      <c r="F209" s="136"/>
      <c r="G209" s="136"/>
    </row>
    <row r="210" spans="3:7">
      <c r="C210" s="136"/>
      <c r="D210" s="136"/>
      <c r="E210" s="136"/>
      <c r="F210" s="136"/>
      <c r="G210" s="136"/>
    </row>
    <row r="211" spans="3:7">
      <c r="C211" s="136"/>
      <c r="D211" s="136"/>
      <c r="E211" s="136"/>
      <c r="F211" s="136"/>
      <c r="G211" s="136"/>
    </row>
    <row r="212" spans="3:7">
      <c r="C212" s="136"/>
      <c r="D212" s="136"/>
      <c r="E212" s="136"/>
      <c r="F212" s="136"/>
      <c r="G212" s="136"/>
    </row>
    <row r="213" spans="3:7">
      <c r="C213" s="136"/>
      <c r="D213" s="136"/>
      <c r="E213" s="136"/>
      <c r="F213" s="136"/>
      <c r="G213" s="136"/>
    </row>
    <row r="214" spans="3:7">
      <c r="C214" s="136"/>
      <c r="D214" s="136"/>
      <c r="E214" s="136"/>
      <c r="F214" s="136"/>
      <c r="G214" s="136"/>
    </row>
    <row r="215" spans="3:7">
      <c r="C215" s="136"/>
      <c r="D215" s="136"/>
      <c r="E215" s="136"/>
      <c r="F215" s="136"/>
      <c r="G215" s="136"/>
    </row>
    <row r="216" spans="3:7">
      <c r="C216" s="136"/>
      <c r="D216" s="136"/>
      <c r="E216" s="136"/>
      <c r="F216" s="136"/>
      <c r="G216" s="136"/>
    </row>
    <row r="217" spans="3:7">
      <c r="C217" s="136"/>
      <c r="D217" s="136"/>
      <c r="E217" s="136"/>
      <c r="F217" s="136"/>
      <c r="G217" s="136"/>
    </row>
    <row r="218" spans="3:7">
      <c r="C218" s="136"/>
      <c r="D218" s="136"/>
      <c r="E218" s="136"/>
      <c r="F218" s="136"/>
      <c r="G218" s="136"/>
    </row>
    <row r="219" spans="3:7">
      <c r="C219" s="136"/>
      <c r="D219" s="136"/>
      <c r="E219" s="136"/>
      <c r="F219" s="136"/>
      <c r="G219" s="136"/>
    </row>
    <row r="220" spans="3:7">
      <c r="C220" s="136"/>
      <c r="D220" s="136"/>
      <c r="E220" s="136"/>
      <c r="F220" s="136"/>
      <c r="G220" s="136"/>
    </row>
    <row r="221" spans="3:7">
      <c r="C221" s="136"/>
      <c r="D221" s="136"/>
      <c r="E221" s="136"/>
      <c r="F221" s="136"/>
      <c r="G221" s="136"/>
    </row>
    <row r="222" spans="3:7">
      <c r="C222" s="136"/>
      <c r="D222" s="136"/>
      <c r="E222" s="136"/>
      <c r="F222" s="136"/>
      <c r="G222" s="136"/>
    </row>
    <row r="223" spans="3:7">
      <c r="C223" s="136"/>
      <c r="D223" s="136"/>
      <c r="E223" s="136"/>
      <c r="F223" s="136"/>
      <c r="G223" s="136"/>
    </row>
    <row r="224" spans="3:7">
      <c r="C224" s="136"/>
      <c r="D224" s="136"/>
      <c r="E224" s="136"/>
      <c r="F224" s="136"/>
      <c r="G224" s="136"/>
    </row>
    <row r="225" spans="3:7">
      <c r="C225" s="136"/>
      <c r="D225" s="136"/>
      <c r="E225" s="136"/>
      <c r="F225" s="136"/>
      <c r="G225" s="136"/>
    </row>
    <row r="226" spans="3:7">
      <c r="C226" s="136"/>
      <c r="D226" s="136"/>
      <c r="E226" s="136"/>
      <c r="F226" s="136"/>
      <c r="G226" s="136"/>
    </row>
    <row r="227" spans="3:7">
      <c r="C227" s="136"/>
      <c r="D227" s="136"/>
      <c r="E227" s="136"/>
      <c r="F227" s="136"/>
      <c r="G227" s="136"/>
    </row>
    <row r="228" spans="3:7">
      <c r="C228" s="136"/>
      <c r="D228" s="136"/>
      <c r="E228" s="136"/>
      <c r="F228" s="136"/>
      <c r="G228" s="136"/>
    </row>
    <row r="229" spans="3:7">
      <c r="C229" s="136"/>
      <c r="D229" s="136"/>
      <c r="E229" s="136"/>
      <c r="F229" s="136"/>
      <c r="G229" s="136"/>
    </row>
    <row r="230" spans="3:7">
      <c r="C230" s="136"/>
      <c r="D230" s="136"/>
      <c r="E230" s="136"/>
      <c r="F230" s="136"/>
      <c r="G230" s="136"/>
    </row>
    <row r="231" spans="3:7">
      <c r="C231" s="136"/>
      <c r="D231" s="136"/>
      <c r="E231" s="136"/>
      <c r="F231" s="136"/>
      <c r="G231" s="136"/>
    </row>
    <row r="232" spans="3:7">
      <c r="C232" s="136"/>
      <c r="D232" s="136"/>
      <c r="E232" s="136"/>
      <c r="F232" s="136"/>
      <c r="G232" s="136"/>
    </row>
    <row r="233" spans="3:7">
      <c r="C233" s="136"/>
      <c r="D233" s="136"/>
      <c r="E233" s="136"/>
      <c r="F233" s="136"/>
      <c r="G233" s="136"/>
    </row>
    <row r="234" spans="3:7">
      <c r="C234" s="136"/>
      <c r="D234" s="136"/>
      <c r="E234" s="136"/>
      <c r="F234" s="136"/>
      <c r="G234" s="136"/>
    </row>
    <row r="235" spans="3:7">
      <c r="C235" s="136"/>
      <c r="D235" s="136"/>
      <c r="E235" s="136"/>
      <c r="F235" s="136"/>
      <c r="G235" s="136"/>
    </row>
    <row r="236" spans="3:7">
      <c r="C236" s="136"/>
      <c r="D236" s="136"/>
      <c r="E236" s="136"/>
      <c r="F236" s="136"/>
      <c r="G236" s="136"/>
    </row>
    <row r="237" spans="3:7">
      <c r="C237" s="136"/>
      <c r="D237" s="136"/>
      <c r="E237" s="136"/>
      <c r="F237" s="136"/>
      <c r="G237" s="136"/>
    </row>
    <row r="238" spans="3:7">
      <c r="C238" s="136"/>
      <c r="D238" s="136"/>
      <c r="E238" s="136"/>
      <c r="F238" s="136"/>
      <c r="G238" s="136"/>
    </row>
    <row r="239" spans="3:7">
      <c r="C239" s="136"/>
      <c r="D239" s="136"/>
      <c r="E239" s="136"/>
      <c r="F239" s="136"/>
      <c r="G239" s="136"/>
    </row>
    <row r="240" spans="3:7">
      <c r="C240" s="136"/>
      <c r="D240" s="136"/>
      <c r="E240" s="136"/>
      <c r="F240" s="136"/>
      <c r="G240" s="136"/>
    </row>
    <row r="241" spans="3:7">
      <c r="C241" s="136"/>
      <c r="D241" s="136"/>
      <c r="E241" s="136"/>
      <c r="F241" s="136"/>
      <c r="G241" s="136"/>
    </row>
    <row r="242" spans="3:7">
      <c r="C242" s="136"/>
      <c r="D242" s="136"/>
      <c r="E242" s="136"/>
      <c r="F242" s="136"/>
      <c r="G242" s="136"/>
    </row>
    <row r="243" spans="3:7">
      <c r="C243" s="136"/>
      <c r="D243" s="136"/>
      <c r="E243" s="136"/>
      <c r="F243" s="136"/>
      <c r="G243" s="136"/>
    </row>
    <row r="244" spans="3:7">
      <c r="C244" s="136"/>
      <c r="D244" s="136"/>
      <c r="E244" s="136"/>
      <c r="F244" s="136"/>
      <c r="G244" s="136"/>
    </row>
    <row r="245" spans="3:7">
      <c r="C245" s="136"/>
      <c r="D245" s="136"/>
      <c r="E245" s="136"/>
      <c r="F245" s="136"/>
      <c r="G245" s="136"/>
    </row>
    <row r="246" spans="3:7">
      <c r="C246" s="136"/>
      <c r="D246" s="136"/>
      <c r="E246" s="136"/>
      <c r="F246" s="136"/>
      <c r="G246" s="136"/>
    </row>
    <row r="247" spans="3:7">
      <c r="C247" s="136"/>
      <c r="D247" s="136"/>
      <c r="E247" s="136"/>
      <c r="F247" s="136"/>
      <c r="G247" s="136"/>
    </row>
    <row r="248" spans="3:7">
      <c r="C248" s="136"/>
      <c r="D248" s="136"/>
      <c r="E248" s="136"/>
      <c r="F248" s="136"/>
      <c r="G248" s="136"/>
    </row>
    <row r="249" spans="3:7">
      <c r="C249" s="136"/>
      <c r="D249" s="136"/>
      <c r="E249" s="136"/>
      <c r="F249" s="136"/>
      <c r="G249" s="136"/>
    </row>
    <row r="250" spans="3:7">
      <c r="C250" s="136"/>
      <c r="D250" s="136"/>
      <c r="E250" s="136"/>
      <c r="F250" s="136"/>
      <c r="G250" s="136"/>
    </row>
    <row r="251" spans="3:7">
      <c r="C251" s="136"/>
      <c r="D251" s="136"/>
      <c r="E251" s="136"/>
      <c r="F251" s="136"/>
      <c r="G251" s="136"/>
    </row>
    <row r="252" spans="3:7">
      <c r="C252" s="136"/>
      <c r="D252" s="136"/>
      <c r="E252" s="136"/>
      <c r="F252" s="136"/>
      <c r="G252" s="136"/>
    </row>
    <row r="253" spans="3:7">
      <c r="C253" s="136"/>
      <c r="D253" s="136"/>
      <c r="E253" s="136"/>
      <c r="F253" s="136"/>
      <c r="G253" s="136"/>
    </row>
    <row r="254" spans="3:7">
      <c r="C254" s="136"/>
      <c r="D254" s="136"/>
      <c r="E254" s="136"/>
      <c r="F254" s="136"/>
      <c r="G254" s="136"/>
    </row>
    <row r="255" spans="3:7">
      <c r="C255" s="136"/>
      <c r="D255" s="136"/>
      <c r="E255" s="136"/>
      <c r="F255" s="136"/>
      <c r="G255" s="136"/>
    </row>
    <row r="256" spans="3:7">
      <c r="C256" s="136"/>
      <c r="D256" s="136"/>
      <c r="E256" s="136"/>
      <c r="F256" s="136"/>
      <c r="G256" s="136"/>
    </row>
    <row r="257" spans="3:7">
      <c r="C257" s="136"/>
      <c r="D257" s="136"/>
      <c r="E257" s="136"/>
      <c r="F257" s="136"/>
      <c r="G257" s="136"/>
    </row>
    <row r="258" spans="3:7">
      <c r="C258" s="136"/>
      <c r="D258" s="136"/>
      <c r="E258" s="136"/>
      <c r="F258" s="136"/>
      <c r="G258" s="136"/>
    </row>
    <row r="259" spans="3:7">
      <c r="C259" s="136"/>
      <c r="D259" s="136"/>
      <c r="E259" s="136"/>
      <c r="F259" s="136"/>
      <c r="G259" s="136"/>
    </row>
    <row r="260" spans="3:7">
      <c r="C260" s="136"/>
      <c r="D260" s="136"/>
      <c r="E260" s="136"/>
      <c r="F260" s="136"/>
      <c r="G260" s="136"/>
    </row>
    <row r="261" spans="3:7">
      <c r="C261" s="136"/>
      <c r="D261" s="136"/>
      <c r="E261" s="136"/>
      <c r="F261" s="136"/>
      <c r="G261" s="136"/>
    </row>
    <row r="262" spans="3:7">
      <c r="C262" s="136"/>
      <c r="D262" s="136"/>
      <c r="E262" s="136"/>
      <c r="F262" s="136"/>
      <c r="G262" s="136"/>
    </row>
    <row r="263" spans="3:7">
      <c r="C263" s="136"/>
      <c r="D263" s="136"/>
      <c r="E263" s="136"/>
      <c r="F263" s="136"/>
      <c r="G263" s="136"/>
    </row>
    <row r="264" spans="3:7">
      <c r="C264" s="136"/>
      <c r="D264" s="136"/>
      <c r="E264" s="136"/>
      <c r="F264" s="136"/>
      <c r="G264" s="136"/>
    </row>
    <row r="265" spans="3:7">
      <c r="C265" s="136"/>
      <c r="D265" s="136"/>
      <c r="E265" s="136"/>
      <c r="F265" s="136"/>
      <c r="G265" s="136"/>
    </row>
    <row r="266" spans="3:7">
      <c r="C266" s="136"/>
      <c r="D266" s="136"/>
      <c r="E266" s="136"/>
      <c r="F266" s="136"/>
      <c r="G266" s="136"/>
    </row>
    <row r="267" spans="3:7">
      <c r="C267" s="136"/>
      <c r="D267" s="136"/>
      <c r="E267" s="136"/>
      <c r="F267" s="136"/>
      <c r="G267" s="136"/>
    </row>
    <row r="268" spans="3:7">
      <c r="C268" s="136"/>
      <c r="D268" s="136"/>
      <c r="E268" s="136"/>
      <c r="F268" s="136"/>
      <c r="G268" s="136"/>
    </row>
    <row r="269" spans="3:7">
      <c r="C269" s="136"/>
      <c r="D269" s="136"/>
      <c r="E269" s="136"/>
      <c r="F269" s="136"/>
      <c r="G269" s="136"/>
    </row>
    <row r="270" spans="3:7">
      <c r="C270" s="136"/>
      <c r="D270" s="136"/>
      <c r="E270" s="136"/>
      <c r="F270" s="136"/>
      <c r="G270" s="136"/>
    </row>
    <row r="271" spans="3:7">
      <c r="C271" s="136"/>
      <c r="D271" s="136"/>
      <c r="E271" s="136"/>
      <c r="F271" s="136"/>
      <c r="G271" s="136"/>
    </row>
    <row r="272" spans="3:7">
      <c r="C272" s="136"/>
      <c r="D272" s="136"/>
      <c r="E272" s="136"/>
      <c r="F272" s="136"/>
      <c r="G272" s="136"/>
    </row>
    <row r="273" spans="3:7">
      <c r="C273" s="136"/>
      <c r="D273" s="136"/>
      <c r="E273" s="136"/>
      <c r="F273" s="136"/>
      <c r="G273" s="136"/>
    </row>
    <row r="274" spans="3:7">
      <c r="C274" s="136"/>
      <c r="D274" s="136"/>
      <c r="E274" s="136"/>
      <c r="F274" s="136"/>
      <c r="G274" s="136"/>
    </row>
    <row r="275" spans="3:7">
      <c r="C275" s="136"/>
      <c r="D275" s="136"/>
      <c r="E275" s="136"/>
      <c r="F275" s="136"/>
      <c r="G275" s="136"/>
    </row>
    <row r="276" spans="3:7">
      <c r="C276" s="136"/>
      <c r="D276" s="136"/>
      <c r="E276" s="136"/>
      <c r="F276" s="136"/>
      <c r="G276" s="136"/>
    </row>
    <row r="277" spans="3:7">
      <c r="C277" s="136"/>
      <c r="D277" s="136"/>
      <c r="E277" s="136"/>
      <c r="F277" s="136"/>
      <c r="G277" s="136"/>
    </row>
    <row r="278" spans="3:7">
      <c r="C278" s="136"/>
      <c r="D278" s="136"/>
      <c r="E278" s="136"/>
      <c r="F278" s="136"/>
      <c r="G278" s="136"/>
    </row>
    <row r="279" spans="3:7">
      <c r="C279" s="136"/>
      <c r="D279" s="136"/>
      <c r="E279" s="136"/>
      <c r="F279" s="136"/>
      <c r="G279" s="136"/>
    </row>
    <row r="280" spans="3:7">
      <c r="C280" s="136"/>
      <c r="D280" s="136"/>
      <c r="E280" s="136"/>
      <c r="F280" s="136"/>
      <c r="G280" s="136"/>
    </row>
    <row r="281" spans="3:7">
      <c r="C281" s="136"/>
      <c r="D281" s="136"/>
      <c r="E281" s="136"/>
      <c r="F281" s="136"/>
      <c r="G281" s="136"/>
    </row>
    <row r="282" spans="3:7">
      <c r="C282" s="136"/>
      <c r="D282" s="136"/>
      <c r="E282" s="136"/>
      <c r="F282" s="136"/>
      <c r="G282" s="136"/>
    </row>
    <row r="283" spans="3:7">
      <c r="C283" s="136"/>
      <c r="D283" s="136"/>
      <c r="E283" s="136"/>
      <c r="F283" s="136"/>
      <c r="G283" s="136"/>
    </row>
    <row r="284" spans="3:7">
      <c r="C284" s="136"/>
      <c r="D284" s="136"/>
      <c r="E284" s="136"/>
      <c r="F284" s="136"/>
      <c r="G284" s="136"/>
    </row>
    <row r="285" spans="3:7">
      <c r="C285" s="136"/>
      <c r="D285" s="136"/>
      <c r="E285" s="136"/>
      <c r="F285" s="136"/>
      <c r="G285" s="136"/>
    </row>
    <row r="286" spans="3:7">
      <c r="C286" s="143"/>
      <c r="D286" s="143"/>
      <c r="E286" s="143"/>
      <c r="F286" s="143"/>
      <c r="G286" s="143"/>
    </row>
    <row r="287" spans="3:7">
      <c r="C287" s="143"/>
      <c r="D287" s="143"/>
      <c r="E287" s="143"/>
      <c r="F287" s="143"/>
      <c r="G287" s="143"/>
    </row>
    <row r="288" spans="3:7">
      <c r="C288" s="143"/>
      <c r="D288" s="143"/>
      <c r="E288" s="143"/>
      <c r="F288" s="143"/>
      <c r="G288" s="143"/>
    </row>
    <row r="289" spans="3:7">
      <c r="C289" s="143"/>
      <c r="D289" s="143"/>
      <c r="E289" s="143"/>
      <c r="F289" s="143"/>
      <c r="G289" s="143"/>
    </row>
    <row r="290" spans="3:7">
      <c r="C290" s="143"/>
      <c r="D290" s="143"/>
      <c r="E290" s="143"/>
      <c r="F290" s="143"/>
      <c r="G290" s="143"/>
    </row>
    <row r="291" spans="3:7">
      <c r="C291" s="143"/>
      <c r="D291" s="143"/>
      <c r="E291" s="143"/>
      <c r="F291" s="143"/>
      <c r="G291" s="143"/>
    </row>
    <row r="292" spans="3:7">
      <c r="C292" s="143"/>
      <c r="D292" s="143"/>
      <c r="E292" s="143"/>
      <c r="F292" s="143"/>
      <c r="G292" s="143"/>
    </row>
    <row r="293" spans="3:7">
      <c r="C293" s="143"/>
      <c r="D293" s="143"/>
      <c r="E293" s="143"/>
      <c r="F293" s="143"/>
      <c r="G293" s="143"/>
    </row>
    <row r="294" spans="3:7">
      <c r="C294" s="143"/>
      <c r="D294" s="143"/>
      <c r="E294" s="143"/>
      <c r="F294" s="143"/>
      <c r="G294" s="143"/>
    </row>
    <row r="295" spans="3:7">
      <c r="C295" s="143"/>
      <c r="D295" s="143"/>
      <c r="E295" s="143"/>
      <c r="F295" s="143"/>
      <c r="G295" s="143"/>
    </row>
    <row r="296" spans="3:7">
      <c r="C296" s="143"/>
      <c r="D296" s="143"/>
      <c r="E296" s="143"/>
      <c r="F296" s="143"/>
      <c r="G296" s="143"/>
    </row>
    <row r="297" spans="3:7">
      <c r="C297" s="143"/>
      <c r="D297" s="143"/>
      <c r="E297" s="143"/>
      <c r="F297" s="143"/>
      <c r="G297" s="143"/>
    </row>
    <row r="298" spans="3:7">
      <c r="C298" s="143"/>
      <c r="D298" s="143"/>
      <c r="E298" s="143"/>
      <c r="F298" s="143"/>
      <c r="G298" s="143"/>
    </row>
    <row r="299" spans="3:7">
      <c r="C299" s="143"/>
      <c r="D299" s="143"/>
      <c r="E299" s="143"/>
      <c r="F299" s="143"/>
      <c r="G299" s="143"/>
    </row>
    <row r="300" spans="3:7">
      <c r="C300" s="143"/>
      <c r="D300" s="143"/>
      <c r="E300" s="143"/>
      <c r="F300" s="143"/>
      <c r="G300" s="143"/>
    </row>
    <row r="301" spans="3:7">
      <c r="C301" s="143"/>
      <c r="D301" s="143"/>
      <c r="E301" s="143"/>
      <c r="F301" s="143"/>
      <c r="G301" s="143"/>
    </row>
    <row r="302" spans="3:7">
      <c r="C302" s="143"/>
      <c r="D302" s="143"/>
      <c r="E302" s="143"/>
      <c r="F302" s="143"/>
      <c r="G302" s="143"/>
    </row>
    <row r="303" spans="3:7">
      <c r="C303" s="143"/>
      <c r="D303" s="143"/>
      <c r="E303" s="143"/>
      <c r="F303" s="143"/>
      <c r="G303" s="143"/>
    </row>
    <row r="304" spans="3:7">
      <c r="C304" s="143"/>
      <c r="D304" s="143"/>
      <c r="E304" s="143"/>
      <c r="F304" s="143"/>
      <c r="G304" s="143"/>
    </row>
    <row r="305" spans="3:7">
      <c r="C305" s="143"/>
      <c r="D305" s="143"/>
      <c r="E305" s="143"/>
      <c r="F305" s="143"/>
      <c r="G305" s="143"/>
    </row>
    <row r="306" spans="3:7">
      <c r="C306" s="143"/>
      <c r="D306" s="143"/>
      <c r="E306" s="143"/>
      <c r="F306" s="143"/>
      <c r="G306" s="143"/>
    </row>
    <row r="307" spans="3:7">
      <c r="C307" s="143"/>
      <c r="D307" s="143"/>
      <c r="E307" s="143"/>
      <c r="F307" s="143"/>
      <c r="G307" s="143"/>
    </row>
    <row r="308" spans="3:7">
      <c r="C308" s="143"/>
      <c r="D308" s="143"/>
      <c r="E308" s="143"/>
      <c r="F308" s="143"/>
      <c r="G308" s="143"/>
    </row>
    <row r="309" spans="3:7">
      <c r="C309" s="143"/>
      <c r="D309" s="143"/>
      <c r="E309" s="143"/>
      <c r="F309" s="143"/>
      <c r="G309" s="143"/>
    </row>
    <row r="310" spans="3:7">
      <c r="C310" s="143"/>
      <c r="D310" s="143"/>
      <c r="E310" s="143"/>
      <c r="F310" s="143"/>
      <c r="G310" s="143"/>
    </row>
    <row r="311" spans="3:7">
      <c r="C311" s="143"/>
      <c r="D311" s="143"/>
      <c r="E311" s="143"/>
      <c r="F311" s="143"/>
      <c r="G311" s="143"/>
    </row>
    <row r="312" spans="3:7">
      <c r="C312" s="143"/>
      <c r="D312" s="143"/>
      <c r="E312" s="143"/>
      <c r="F312" s="143"/>
      <c r="G312" s="143"/>
    </row>
    <row r="313" spans="3:7">
      <c r="C313" s="143"/>
      <c r="D313" s="143"/>
      <c r="E313" s="143"/>
      <c r="F313" s="143"/>
      <c r="G313" s="143"/>
    </row>
    <row r="314" spans="3:7">
      <c r="C314" s="143"/>
      <c r="D314" s="143"/>
      <c r="E314" s="143"/>
      <c r="F314" s="143"/>
      <c r="G314" s="143"/>
    </row>
    <row r="315" spans="3:7">
      <c r="C315" s="143"/>
      <c r="D315" s="143"/>
      <c r="E315" s="143"/>
      <c r="F315" s="143"/>
      <c r="G315" s="143"/>
    </row>
    <row r="316" spans="3:7">
      <c r="C316" s="143"/>
      <c r="D316" s="143"/>
      <c r="E316" s="143"/>
      <c r="F316" s="143"/>
      <c r="G316" s="143"/>
    </row>
    <row r="317" spans="3:7">
      <c r="C317" s="143"/>
      <c r="D317" s="143"/>
      <c r="E317" s="143"/>
      <c r="F317" s="143"/>
      <c r="G317" s="143"/>
    </row>
    <row r="318" spans="3:7">
      <c r="C318" s="143"/>
      <c r="D318" s="143"/>
      <c r="E318" s="143"/>
      <c r="F318" s="143"/>
      <c r="G318" s="143"/>
    </row>
    <row r="319" spans="3:7">
      <c r="C319" s="143"/>
      <c r="D319" s="143"/>
      <c r="E319" s="143"/>
      <c r="F319" s="143"/>
      <c r="G319" s="143"/>
    </row>
    <row r="320" spans="3:7">
      <c r="C320" s="143"/>
      <c r="D320" s="143"/>
      <c r="E320" s="143"/>
      <c r="F320" s="143"/>
      <c r="G320" s="143"/>
    </row>
    <row r="321" spans="3:7">
      <c r="C321" s="143"/>
      <c r="D321" s="143"/>
      <c r="E321" s="143"/>
      <c r="F321" s="143"/>
      <c r="G321" s="143"/>
    </row>
    <row r="322" spans="3:7">
      <c r="C322" s="143"/>
      <c r="D322" s="143"/>
      <c r="E322" s="143"/>
      <c r="F322" s="143"/>
      <c r="G322" s="143"/>
    </row>
    <row r="323" spans="3:7">
      <c r="C323" s="143"/>
      <c r="D323" s="143"/>
      <c r="E323" s="143"/>
      <c r="F323" s="143"/>
      <c r="G323" s="143"/>
    </row>
    <row r="324" spans="3:7">
      <c r="C324" s="143"/>
      <c r="D324" s="143"/>
      <c r="E324" s="143"/>
      <c r="F324" s="143"/>
      <c r="G324" s="143"/>
    </row>
    <row r="325" spans="3:7">
      <c r="C325" s="143"/>
      <c r="D325" s="143"/>
      <c r="E325" s="143"/>
      <c r="F325" s="143"/>
      <c r="G325" s="143"/>
    </row>
    <row r="326" spans="3:7">
      <c r="C326" s="143"/>
      <c r="D326" s="143"/>
      <c r="E326" s="143"/>
      <c r="F326" s="143"/>
      <c r="G326" s="143"/>
    </row>
    <row r="327" spans="3:7">
      <c r="C327" s="143"/>
      <c r="D327" s="143"/>
      <c r="E327" s="143"/>
      <c r="F327" s="143"/>
      <c r="G327" s="143"/>
    </row>
    <row r="328" spans="3:7">
      <c r="C328" s="143"/>
      <c r="D328" s="143"/>
      <c r="E328" s="143"/>
      <c r="F328" s="143"/>
      <c r="G328" s="143"/>
    </row>
    <row r="329" spans="3:7">
      <c r="C329" s="143"/>
      <c r="D329" s="143"/>
      <c r="E329" s="143"/>
      <c r="F329" s="143"/>
      <c r="G329" s="143"/>
    </row>
    <row r="330" spans="3:7">
      <c r="C330" s="143"/>
      <c r="D330" s="143"/>
      <c r="E330" s="143"/>
      <c r="F330" s="143"/>
      <c r="G330" s="143"/>
    </row>
    <row r="331" spans="3:7">
      <c r="C331" s="143"/>
      <c r="D331" s="143"/>
      <c r="E331" s="143"/>
      <c r="F331" s="143"/>
      <c r="G331" s="143"/>
    </row>
    <row r="332" spans="3:7">
      <c r="C332" s="143"/>
      <c r="D332" s="143"/>
      <c r="E332" s="143"/>
      <c r="F332" s="143"/>
      <c r="G332" s="143"/>
    </row>
    <row r="333" spans="3:7">
      <c r="C333" s="143"/>
      <c r="D333" s="143"/>
      <c r="E333" s="143"/>
      <c r="F333" s="143"/>
      <c r="G333" s="143"/>
    </row>
    <row r="334" spans="3:7">
      <c r="C334" s="143"/>
      <c r="D334" s="143"/>
      <c r="E334" s="143"/>
      <c r="F334" s="143"/>
      <c r="G334" s="143"/>
    </row>
    <row r="335" spans="3:7">
      <c r="C335" s="143"/>
      <c r="D335" s="143"/>
      <c r="E335" s="143"/>
      <c r="F335" s="143"/>
      <c r="G335" s="143"/>
    </row>
    <row r="336" spans="3:7">
      <c r="C336" s="143"/>
      <c r="D336" s="143"/>
      <c r="E336" s="143"/>
      <c r="F336" s="143"/>
      <c r="G336" s="143"/>
    </row>
    <row r="337" spans="3:7">
      <c r="C337" s="143"/>
      <c r="D337" s="143"/>
      <c r="E337" s="143"/>
      <c r="F337" s="143"/>
      <c r="G337" s="143"/>
    </row>
    <row r="338" spans="3:7">
      <c r="C338" s="143"/>
      <c r="D338" s="143"/>
      <c r="E338" s="143"/>
      <c r="F338" s="143"/>
      <c r="G338" s="143"/>
    </row>
    <row r="339" spans="3:7">
      <c r="C339" s="143"/>
      <c r="D339" s="143"/>
      <c r="E339" s="143"/>
      <c r="F339" s="143"/>
      <c r="G339" s="143"/>
    </row>
    <row r="340" spans="3:7">
      <c r="C340" s="143"/>
      <c r="D340" s="143"/>
      <c r="E340" s="143"/>
      <c r="F340" s="143"/>
      <c r="G340" s="143"/>
    </row>
    <row r="341" spans="3:7">
      <c r="C341" s="143"/>
      <c r="D341" s="143"/>
      <c r="E341" s="143"/>
      <c r="F341" s="143"/>
      <c r="G341" s="143"/>
    </row>
    <row r="342" spans="3:7">
      <c r="C342" s="143"/>
      <c r="D342" s="143"/>
      <c r="E342" s="143"/>
      <c r="F342" s="143"/>
      <c r="G342" s="143"/>
    </row>
    <row r="343" spans="3:7">
      <c r="C343" s="143"/>
      <c r="D343" s="143"/>
      <c r="E343" s="143"/>
      <c r="F343" s="143"/>
      <c r="G343" s="143"/>
    </row>
    <row r="344" spans="3:7">
      <c r="C344" s="143"/>
      <c r="D344" s="143"/>
      <c r="E344" s="143"/>
      <c r="F344" s="143"/>
      <c r="G344" s="143"/>
    </row>
    <row r="345" spans="3:7">
      <c r="C345" s="143"/>
      <c r="D345" s="143"/>
      <c r="E345" s="143"/>
      <c r="F345" s="143"/>
      <c r="G345" s="143"/>
    </row>
    <row r="346" spans="3:7">
      <c r="C346" s="143"/>
      <c r="D346" s="143"/>
      <c r="E346" s="143"/>
      <c r="F346" s="143"/>
      <c r="G346" s="143"/>
    </row>
    <row r="347" spans="3:7">
      <c r="C347" s="143"/>
      <c r="D347" s="143"/>
      <c r="E347" s="143"/>
      <c r="F347" s="143"/>
      <c r="G347" s="143"/>
    </row>
    <row r="348" spans="3:7">
      <c r="C348" s="143"/>
      <c r="D348" s="143"/>
      <c r="E348" s="143"/>
      <c r="F348" s="143"/>
      <c r="G348" s="143"/>
    </row>
    <row r="349" spans="3:7">
      <c r="C349" s="143"/>
      <c r="D349" s="143"/>
      <c r="E349" s="143"/>
      <c r="F349" s="143"/>
      <c r="G349" s="143"/>
    </row>
    <row r="350" spans="3:7">
      <c r="C350" s="143"/>
      <c r="D350" s="143"/>
      <c r="E350" s="143"/>
      <c r="F350" s="143"/>
      <c r="G350" s="143"/>
    </row>
    <row r="351" spans="3:7">
      <c r="C351" s="143"/>
      <c r="D351" s="143"/>
      <c r="E351" s="143"/>
      <c r="F351" s="143"/>
      <c r="G351" s="143"/>
    </row>
    <row r="352" spans="3:7">
      <c r="C352" s="143"/>
      <c r="D352" s="143"/>
      <c r="E352" s="143"/>
      <c r="F352" s="143"/>
      <c r="G352" s="143"/>
    </row>
    <row r="353" spans="3:7">
      <c r="C353" s="143"/>
      <c r="D353" s="143"/>
      <c r="E353" s="143"/>
      <c r="F353" s="143"/>
      <c r="G353" s="143"/>
    </row>
    <row r="354" spans="3:7">
      <c r="C354" s="143"/>
      <c r="D354" s="143"/>
      <c r="E354" s="143"/>
      <c r="F354" s="143"/>
      <c r="G354" s="143"/>
    </row>
    <row r="355" spans="3:7">
      <c r="C355" s="143"/>
      <c r="D355" s="143"/>
      <c r="E355" s="143"/>
      <c r="F355" s="143"/>
      <c r="G355" s="143"/>
    </row>
    <row r="356" spans="3:7">
      <c r="C356" s="143"/>
      <c r="D356" s="143"/>
      <c r="E356" s="143"/>
      <c r="F356" s="143"/>
      <c r="G356" s="143"/>
    </row>
    <row r="357" spans="3:7">
      <c r="C357" s="143"/>
      <c r="D357" s="143"/>
      <c r="E357" s="143"/>
      <c r="F357" s="143"/>
      <c r="G357" s="143"/>
    </row>
    <row r="358" spans="3:7">
      <c r="C358" s="143"/>
      <c r="D358" s="143"/>
      <c r="E358" s="143"/>
      <c r="F358" s="143"/>
      <c r="G358" s="143"/>
    </row>
    <row r="359" spans="3:7">
      <c r="C359" s="143"/>
      <c r="D359" s="143"/>
      <c r="E359" s="143"/>
      <c r="F359" s="143"/>
      <c r="G359" s="143"/>
    </row>
    <row r="360" spans="3:7">
      <c r="C360" s="143"/>
      <c r="D360" s="143"/>
      <c r="E360" s="143"/>
      <c r="F360" s="143"/>
      <c r="G360" s="143"/>
    </row>
    <row r="361" spans="3:7">
      <c r="C361" s="143"/>
      <c r="D361" s="143"/>
      <c r="E361" s="143"/>
      <c r="F361" s="143"/>
      <c r="G361" s="143"/>
    </row>
    <row r="362" spans="3:7">
      <c r="C362" s="143"/>
      <c r="D362" s="143"/>
      <c r="E362" s="143"/>
      <c r="F362" s="143"/>
      <c r="G362" s="143"/>
    </row>
    <row r="363" spans="3:7">
      <c r="C363" s="143"/>
      <c r="D363" s="143"/>
      <c r="E363" s="143"/>
      <c r="F363" s="143"/>
      <c r="G363" s="143"/>
    </row>
    <row r="364" spans="3:7">
      <c r="C364" s="143"/>
      <c r="D364" s="143"/>
      <c r="E364" s="143"/>
      <c r="F364" s="143"/>
      <c r="G364" s="143"/>
    </row>
    <row r="365" spans="3:7">
      <c r="C365" s="143"/>
      <c r="D365" s="143"/>
      <c r="E365" s="143"/>
      <c r="F365" s="143"/>
      <c r="G365" s="143"/>
    </row>
    <row r="366" spans="3:7">
      <c r="C366" s="143"/>
      <c r="D366" s="143"/>
      <c r="E366" s="143"/>
      <c r="F366" s="143"/>
      <c r="G366" s="143"/>
    </row>
    <row r="367" spans="3:7">
      <c r="C367" s="143"/>
      <c r="D367" s="143"/>
      <c r="E367" s="143"/>
      <c r="F367" s="143"/>
      <c r="G367" s="143"/>
    </row>
    <row r="368" spans="3:7">
      <c r="C368" s="143"/>
      <c r="D368" s="143"/>
      <c r="E368" s="143"/>
      <c r="F368" s="143"/>
      <c r="G368" s="143"/>
    </row>
    <row r="369" spans="3:7">
      <c r="C369" s="143"/>
      <c r="D369" s="143"/>
      <c r="E369" s="143"/>
      <c r="F369" s="143"/>
      <c r="G369" s="143"/>
    </row>
    <row r="370" spans="3:7">
      <c r="C370" s="143"/>
      <c r="D370" s="143"/>
      <c r="E370" s="143"/>
      <c r="F370" s="143"/>
      <c r="G370" s="143"/>
    </row>
    <row r="371" spans="3:7">
      <c r="C371" s="143"/>
      <c r="D371" s="143"/>
      <c r="E371" s="143"/>
      <c r="F371" s="143"/>
      <c r="G371" s="143"/>
    </row>
    <row r="372" spans="3:7">
      <c r="C372" s="143"/>
      <c r="D372" s="143"/>
      <c r="E372" s="143"/>
      <c r="F372" s="143"/>
      <c r="G372" s="143"/>
    </row>
    <row r="373" spans="3:7">
      <c r="C373" s="143"/>
      <c r="D373" s="143"/>
      <c r="E373" s="143"/>
      <c r="F373" s="143"/>
      <c r="G373" s="143"/>
    </row>
    <row r="374" spans="3:7">
      <c r="C374" s="143"/>
      <c r="D374" s="143"/>
      <c r="E374" s="143"/>
      <c r="F374" s="143"/>
      <c r="G374" s="143"/>
    </row>
    <row r="375" spans="3:7">
      <c r="C375" s="143"/>
      <c r="D375" s="143"/>
      <c r="E375" s="143"/>
      <c r="F375" s="143"/>
      <c r="G375" s="143"/>
    </row>
    <row r="376" spans="3:7">
      <c r="C376" s="143"/>
      <c r="D376" s="143"/>
      <c r="E376" s="143"/>
      <c r="F376" s="143"/>
      <c r="G376" s="143"/>
    </row>
    <row r="377" spans="3:7">
      <c r="C377" s="143"/>
      <c r="D377" s="143"/>
      <c r="E377" s="143"/>
      <c r="F377" s="143"/>
      <c r="G377" s="143"/>
    </row>
    <row r="378" spans="3:7">
      <c r="C378" s="143"/>
      <c r="D378" s="143"/>
      <c r="E378" s="143"/>
      <c r="F378" s="143"/>
      <c r="G378" s="143"/>
    </row>
    <row r="379" spans="3:7">
      <c r="C379" s="143"/>
      <c r="D379" s="143"/>
      <c r="E379" s="143"/>
      <c r="F379" s="143"/>
      <c r="G379" s="143"/>
    </row>
    <row r="380" spans="3:7">
      <c r="C380" s="143"/>
      <c r="D380" s="143"/>
      <c r="E380" s="143"/>
      <c r="F380" s="143"/>
      <c r="G380" s="143"/>
    </row>
    <row r="381" spans="3:7">
      <c r="C381" s="143"/>
      <c r="D381" s="143"/>
      <c r="E381" s="143"/>
      <c r="F381" s="143"/>
      <c r="G381" s="143"/>
    </row>
    <row r="382" spans="3:7">
      <c r="C382" s="143"/>
      <c r="D382" s="143"/>
      <c r="E382" s="143"/>
      <c r="F382" s="143"/>
      <c r="G382" s="143"/>
    </row>
    <row r="383" spans="3:7">
      <c r="C383" s="143"/>
      <c r="D383" s="143"/>
      <c r="E383" s="143"/>
      <c r="F383" s="143"/>
      <c r="G383" s="143"/>
    </row>
    <row r="384" spans="3:7">
      <c r="C384" s="143"/>
      <c r="D384" s="143"/>
      <c r="E384" s="143"/>
      <c r="F384" s="143"/>
      <c r="G384" s="143"/>
    </row>
    <row r="385" spans="3:7">
      <c r="C385" s="143"/>
      <c r="D385" s="143"/>
      <c r="E385" s="143"/>
      <c r="F385" s="143"/>
      <c r="G385" s="143"/>
    </row>
    <row r="386" spans="3:7">
      <c r="C386" s="143"/>
      <c r="D386" s="143"/>
      <c r="E386" s="143"/>
      <c r="F386" s="143"/>
      <c r="G386" s="143"/>
    </row>
    <row r="387" spans="3:7">
      <c r="C387" s="143"/>
      <c r="D387" s="143"/>
      <c r="E387" s="143"/>
      <c r="F387" s="143"/>
      <c r="G387" s="143"/>
    </row>
    <row r="388" spans="3:7">
      <c r="C388" s="143"/>
      <c r="D388" s="143"/>
      <c r="E388" s="143"/>
      <c r="F388" s="143"/>
      <c r="G388" s="143"/>
    </row>
    <row r="389" spans="3:7">
      <c r="C389" s="143"/>
      <c r="D389" s="143"/>
      <c r="E389" s="143"/>
      <c r="F389" s="143"/>
      <c r="G389" s="143"/>
    </row>
    <row r="390" spans="3:7">
      <c r="C390" s="143"/>
      <c r="D390" s="143"/>
      <c r="E390" s="143"/>
      <c r="F390" s="143"/>
      <c r="G390" s="143"/>
    </row>
    <row r="391" spans="3:7">
      <c r="C391" s="143"/>
      <c r="D391" s="143"/>
      <c r="E391" s="143"/>
      <c r="F391" s="143"/>
      <c r="G391" s="143"/>
    </row>
    <row r="392" spans="3:7">
      <c r="C392" s="143"/>
      <c r="D392" s="143"/>
      <c r="E392" s="143"/>
      <c r="F392" s="143"/>
      <c r="G392" s="143"/>
    </row>
    <row r="393" spans="3:7">
      <c r="C393" s="143"/>
      <c r="D393" s="143"/>
      <c r="E393" s="143"/>
      <c r="F393" s="143"/>
      <c r="G393" s="143"/>
    </row>
    <row r="394" spans="3:7">
      <c r="C394" s="143"/>
      <c r="D394" s="143"/>
      <c r="E394" s="143"/>
      <c r="F394" s="143"/>
      <c r="G394" s="143"/>
    </row>
    <row r="395" spans="3:7">
      <c r="C395" s="143"/>
      <c r="D395" s="143"/>
      <c r="E395" s="143"/>
      <c r="F395" s="143"/>
      <c r="G395" s="143"/>
    </row>
    <row r="396" spans="3:7">
      <c r="C396" s="143"/>
      <c r="D396" s="143"/>
      <c r="E396" s="143"/>
      <c r="F396" s="143"/>
      <c r="G396" s="143"/>
    </row>
    <row r="397" spans="3:7">
      <c r="C397" s="143"/>
      <c r="D397" s="143"/>
      <c r="E397" s="143"/>
      <c r="F397" s="143"/>
      <c r="G397" s="143"/>
    </row>
    <row r="398" spans="3:7">
      <c r="C398" s="143"/>
      <c r="D398" s="143"/>
      <c r="E398" s="143"/>
      <c r="F398" s="143"/>
      <c r="G398" s="143"/>
    </row>
    <row r="399" spans="3:7">
      <c r="C399" s="143"/>
      <c r="D399" s="143"/>
      <c r="E399" s="143"/>
      <c r="F399" s="143"/>
      <c r="G399" s="143"/>
    </row>
    <row r="400" spans="3:7">
      <c r="C400" s="143"/>
      <c r="D400" s="143"/>
      <c r="E400" s="143"/>
      <c r="F400" s="143"/>
      <c r="G400" s="143"/>
    </row>
    <row r="401" spans="3:7">
      <c r="C401" s="143"/>
      <c r="D401" s="143"/>
      <c r="E401" s="143"/>
      <c r="F401" s="143"/>
      <c r="G401" s="143"/>
    </row>
    <row r="402" spans="3:7">
      <c r="C402" s="143"/>
      <c r="D402" s="143"/>
      <c r="E402" s="143"/>
      <c r="F402" s="143"/>
      <c r="G402" s="143"/>
    </row>
    <row r="403" spans="3:7">
      <c r="C403" s="143"/>
      <c r="D403" s="143"/>
      <c r="E403" s="143"/>
      <c r="F403" s="143"/>
      <c r="G403" s="143"/>
    </row>
    <row r="404" spans="3:7">
      <c r="C404" s="143"/>
      <c r="D404" s="143"/>
      <c r="E404" s="143"/>
      <c r="F404" s="143"/>
      <c r="G404" s="143"/>
    </row>
    <row r="405" spans="3:7">
      <c r="C405" s="143"/>
      <c r="D405" s="143"/>
      <c r="E405" s="143"/>
      <c r="F405" s="143"/>
      <c r="G405" s="143"/>
    </row>
    <row r="406" spans="3:7">
      <c r="C406" s="143"/>
      <c r="D406" s="143"/>
      <c r="E406" s="143"/>
      <c r="F406" s="143"/>
      <c r="G406" s="143"/>
    </row>
    <row r="407" spans="3:7">
      <c r="C407" s="143"/>
      <c r="D407" s="143"/>
      <c r="E407" s="143"/>
      <c r="F407" s="143"/>
      <c r="G407" s="143"/>
    </row>
    <row r="408" spans="3:7">
      <c r="C408" s="143"/>
      <c r="D408" s="143"/>
      <c r="E408" s="143"/>
      <c r="F408" s="143"/>
      <c r="G408" s="143"/>
    </row>
    <row r="409" spans="3:7">
      <c r="C409" s="143"/>
      <c r="D409" s="143"/>
      <c r="E409" s="143"/>
      <c r="F409" s="143"/>
      <c r="G409" s="143"/>
    </row>
    <row r="410" spans="3:7">
      <c r="C410" s="143"/>
      <c r="D410" s="143"/>
      <c r="E410" s="143"/>
      <c r="F410" s="143"/>
      <c r="G410" s="143"/>
    </row>
    <row r="411" spans="3:7">
      <c r="C411" s="143"/>
      <c r="D411" s="143"/>
      <c r="E411" s="143"/>
      <c r="F411" s="143"/>
      <c r="G411" s="143"/>
    </row>
    <row r="412" spans="3:7">
      <c r="C412" s="143"/>
      <c r="D412" s="143"/>
      <c r="E412" s="143"/>
      <c r="F412" s="143"/>
      <c r="G412" s="143"/>
    </row>
    <row r="413" spans="3:7">
      <c r="C413" s="143"/>
      <c r="D413" s="143"/>
      <c r="E413" s="143"/>
      <c r="F413" s="143"/>
      <c r="G413" s="143"/>
    </row>
    <row r="414" spans="3:7">
      <c r="C414" s="143"/>
      <c r="D414" s="143"/>
      <c r="E414" s="143"/>
      <c r="F414" s="143"/>
      <c r="G414" s="143"/>
    </row>
    <row r="415" spans="3:7">
      <c r="C415" s="143"/>
      <c r="D415" s="143"/>
      <c r="E415" s="143"/>
      <c r="F415" s="143"/>
      <c r="G415" s="143"/>
    </row>
    <row r="416" spans="3:7">
      <c r="C416" s="143"/>
      <c r="D416" s="143"/>
      <c r="E416" s="143"/>
      <c r="F416" s="143"/>
      <c r="G416" s="143"/>
    </row>
    <row r="417" spans="3:7">
      <c r="C417" s="143"/>
      <c r="D417" s="143"/>
      <c r="E417" s="143"/>
      <c r="F417" s="143"/>
      <c r="G417" s="143"/>
    </row>
    <row r="418" spans="3:7">
      <c r="C418" s="143"/>
      <c r="D418" s="143"/>
      <c r="E418" s="143"/>
      <c r="F418" s="143"/>
      <c r="G418" s="143"/>
    </row>
    <row r="419" spans="3:7">
      <c r="C419" s="143"/>
      <c r="D419" s="143"/>
      <c r="E419" s="143"/>
      <c r="F419" s="143"/>
      <c r="G419" s="143"/>
    </row>
    <row r="420" spans="3:7">
      <c r="C420" s="143"/>
      <c r="D420" s="143"/>
      <c r="E420" s="143"/>
      <c r="F420" s="143"/>
      <c r="G420" s="143"/>
    </row>
    <row r="421" spans="3:7">
      <c r="C421" s="143"/>
      <c r="D421" s="143"/>
      <c r="E421" s="143"/>
      <c r="F421" s="143"/>
      <c r="G421" s="143"/>
    </row>
    <row r="422" spans="3:7">
      <c r="C422" s="143"/>
      <c r="D422" s="143"/>
      <c r="E422" s="143"/>
      <c r="F422" s="143"/>
      <c r="G422" s="143"/>
    </row>
    <row r="423" spans="3:7">
      <c r="C423" s="143"/>
      <c r="D423" s="143"/>
      <c r="E423" s="143"/>
      <c r="F423" s="143"/>
      <c r="G423" s="143"/>
    </row>
    <row r="424" spans="3:7">
      <c r="C424" s="143"/>
      <c r="D424" s="143"/>
      <c r="E424" s="143"/>
      <c r="F424" s="143"/>
      <c r="G424" s="143"/>
    </row>
    <row r="425" spans="3:7">
      <c r="C425" s="143"/>
      <c r="D425" s="143"/>
      <c r="E425" s="143"/>
      <c r="F425" s="143"/>
      <c r="G425" s="143"/>
    </row>
    <row r="426" spans="3:7">
      <c r="C426" s="143"/>
      <c r="D426" s="143"/>
      <c r="E426" s="143"/>
      <c r="F426" s="143"/>
      <c r="G426" s="143"/>
    </row>
    <row r="427" spans="3:7">
      <c r="C427" s="143"/>
      <c r="D427" s="143"/>
      <c r="E427" s="143"/>
      <c r="F427" s="143"/>
      <c r="G427" s="143"/>
    </row>
    <row r="428" spans="3:7">
      <c r="C428" s="143"/>
      <c r="D428" s="143"/>
      <c r="E428" s="143"/>
      <c r="F428" s="143"/>
      <c r="G428" s="143"/>
    </row>
    <row r="429" spans="3:7">
      <c r="C429" s="143"/>
      <c r="D429" s="143"/>
      <c r="E429" s="143"/>
      <c r="F429" s="143"/>
      <c r="G429" s="143"/>
    </row>
    <row r="430" spans="3:7">
      <c r="C430" s="143"/>
      <c r="D430" s="143"/>
      <c r="E430" s="143"/>
      <c r="F430" s="143"/>
      <c r="G430" s="143"/>
    </row>
    <row r="431" spans="3:7">
      <c r="C431" s="143"/>
      <c r="D431" s="143"/>
      <c r="E431" s="143"/>
      <c r="F431" s="143"/>
      <c r="G431" s="143"/>
    </row>
    <row r="432" spans="3:7">
      <c r="C432" s="143"/>
      <c r="D432" s="143"/>
      <c r="E432" s="143"/>
      <c r="F432" s="143"/>
      <c r="G432" s="143"/>
    </row>
    <row r="433" spans="3:7">
      <c r="C433" s="143"/>
      <c r="D433" s="143"/>
      <c r="E433" s="143"/>
      <c r="F433" s="143"/>
      <c r="G433" s="143"/>
    </row>
    <row r="434" spans="3:7">
      <c r="C434" s="143"/>
      <c r="D434" s="143"/>
      <c r="E434" s="143"/>
      <c r="F434" s="143"/>
      <c r="G434" s="143"/>
    </row>
    <row r="435" spans="3:7">
      <c r="C435" s="143"/>
      <c r="D435" s="143"/>
      <c r="E435" s="143"/>
      <c r="F435" s="143"/>
      <c r="G435" s="143"/>
    </row>
    <row r="436" spans="3:7">
      <c r="C436" s="143"/>
      <c r="D436" s="143"/>
      <c r="E436" s="143"/>
      <c r="F436" s="143"/>
      <c r="G436" s="143"/>
    </row>
    <row r="437" spans="3:7">
      <c r="C437" s="143"/>
      <c r="D437" s="143"/>
      <c r="E437" s="143"/>
      <c r="F437" s="143"/>
      <c r="G437" s="143"/>
    </row>
    <row r="438" spans="3:7">
      <c r="C438" s="143"/>
      <c r="D438" s="143"/>
      <c r="E438" s="143"/>
      <c r="F438" s="143"/>
      <c r="G438" s="143"/>
    </row>
    <row r="439" spans="3:7">
      <c r="C439" s="143"/>
      <c r="D439" s="143"/>
      <c r="E439" s="143"/>
      <c r="F439" s="143"/>
      <c r="G439" s="143"/>
    </row>
    <row r="440" spans="3:7">
      <c r="C440" s="143"/>
      <c r="D440" s="143"/>
      <c r="E440" s="143"/>
      <c r="F440" s="143"/>
      <c r="G440" s="143"/>
    </row>
    <row r="441" spans="3:7">
      <c r="C441" s="143"/>
      <c r="D441" s="143"/>
      <c r="E441" s="143"/>
      <c r="F441" s="143"/>
      <c r="G441" s="143"/>
    </row>
    <row r="442" spans="3:7">
      <c r="C442" s="143"/>
      <c r="D442" s="143"/>
      <c r="E442" s="143"/>
      <c r="F442" s="143"/>
      <c r="G442" s="143"/>
    </row>
    <row r="443" spans="3:7">
      <c r="C443" s="143"/>
      <c r="D443" s="143"/>
      <c r="E443" s="143"/>
      <c r="F443" s="143"/>
      <c r="G443" s="143"/>
    </row>
    <row r="444" spans="3:7">
      <c r="C444" s="143"/>
      <c r="D444" s="143"/>
      <c r="E444" s="143"/>
      <c r="F444" s="143"/>
      <c r="G444" s="143"/>
    </row>
    <row r="445" spans="3:7">
      <c r="C445" s="143"/>
      <c r="D445" s="143"/>
      <c r="E445" s="143"/>
      <c r="F445" s="143"/>
      <c r="G445" s="143"/>
    </row>
    <row r="446" spans="3:7">
      <c r="C446" s="143"/>
      <c r="D446" s="143"/>
      <c r="E446" s="143"/>
      <c r="F446" s="143"/>
      <c r="G446" s="143"/>
    </row>
    <row r="447" spans="3:7">
      <c r="C447" s="143"/>
      <c r="D447" s="143"/>
      <c r="E447" s="143"/>
      <c r="F447" s="143"/>
      <c r="G447" s="143"/>
    </row>
    <row r="448" spans="3:7">
      <c r="C448" s="143"/>
      <c r="D448" s="143"/>
      <c r="E448" s="143"/>
      <c r="F448" s="143"/>
      <c r="G448" s="143"/>
    </row>
    <row r="449" spans="3:7">
      <c r="C449" s="143"/>
      <c r="D449" s="143"/>
      <c r="E449" s="143"/>
      <c r="F449" s="143"/>
      <c r="G449" s="143"/>
    </row>
    <row r="450" spans="3:7">
      <c r="C450" s="143"/>
      <c r="D450" s="143"/>
      <c r="E450" s="143"/>
      <c r="F450" s="143"/>
      <c r="G450" s="143"/>
    </row>
    <row r="451" spans="3:7">
      <c r="C451" s="143"/>
      <c r="D451" s="143"/>
      <c r="E451" s="143"/>
      <c r="F451" s="143"/>
      <c r="G451" s="143"/>
    </row>
    <row r="452" spans="3:7">
      <c r="C452" s="143"/>
      <c r="D452" s="143"/>
      <c r="E452" s="143"/>
      <c r="F452" s="143"/>
      <c r="G452" s="143"/>
    </row>
    <row r="453" spans="3:7">
      <c r="C453" s="143"/>
      <c r="D453" s="143"/>
      <c r="E453" s="143"/>
      <c r="F453" s="143"/>
      <c r="G453" s="143"/>
    </row>
    <row r="454" spans="3:7">
      <c r="C454" s="143"/>
      <c r="D454" s="143"/>
      <c r="E454" s="143"/>
      <c r="F454" s="143"/>
      <c r="G454" s="143"/>
    </row>
    <row r="455" spans="3:7">
      <c r="C455" s="143"/>
      <c r="D455" s="143"/>
      <c r="E455" s="143"/>
      <c r="F455" s="143"/>
      <c r="G455" s="143"/>
    </row>
    <row r="456" spans="3:7">
      <c r="C456" s="143"/>
      <c r="D456" s="143"/>
      <c r="E456" s="143"/>
      <c r="F456" s="143"/>
      <c r="G456" s="143"/>
    </row>
    <row r="457" spans="3:7">
      <c r="C457" s="143"/>
      <c r="D457" s="143"/>
      <c r="E457" s="143"/>
      <c r="F457" s="143"/>
      <c r="G457" s="143"/>
    </row>
    <row r="458" spans="3:7">
      <c r="C458" s="143"/>
      <c r="D458" s="143"/>
      <c r="E458" s="143"/>
      <c r="F458" s="143"/>
      <c r="G458" s="143"/>
    </row>
    <row r="459" spans="3:7">
      <c r="C459" s="143"/>
      <c r="D459" s="143"/>
      <c r="E459" s="143"/>
      <c r="F459" s="143"/>
      <c r="G459" s="143"/>
    </row>
    <row r="460" spans="3:7">
      <c r="C460" s="143"/>
      <c r="D460" s="143"/>
      <c r="E460" s="143"/>
      <c r="F460" s="143"/>
      <c r="G460" s="143"/>
    </row>
    <row r="461" spans="3:7">
      <c r="C461" s="143"/>
      <c r="D461" s="143"/>
      <c r="E461" s="143"/>
      <c r="F461" s="143"/>
      <c r="G461" s="143"/>
    </row>
    <row r="462" spans="3:7">
      <c r="C462" s="143"/>
      <c r="D462" s="143"/>
      <c r="E462" s="143"/>
      <c r="F462" s="143"/>
      <c r="G462" s="143"/>
    </row>
    <row r="463" spans="3:7">
      <c r="C463" s="143"/>
      <c r="D463" s="143"/>
      <c r="E463" s="143"/>
      <c r="F463" s="143"/>
      <c r="G463" s="143"/>
    </row>
    <row r="464" spans="3:7">
      <c r="C464" s="143"/>
      <c r="D464" s="143"/>
      <c r="E464" s="143"/>
      <c r="F464" s="143"/>
      <c r="G464" s="143"/>
    </row>
    <row r="465" spans="3:7">
      <c r="C465" s="143"/>
      <c r="D465" s="143"/>
      <c r="E465" s="143"/>
      <c r="F465" s="143"/>
      <c r="G465" s="143"/>
    </row>
    <row r="466" spans="3:7">
      <c r="C466" s="143"/>
      <c r="D466" s="143"/>
      <c r="E466" s="143"/>
      <c r="F466" s="143"/>
      <c r="G466" s="143"/>
    </row>
    <row r="467" spans="3:7">
      <c r="C467" s="143"/>
      <c r="D467" s="143"/>
      <c r="E467" s="143"/>
      <c r="F467" s="143"/>
      <c r="G467" s="143"/>
    </row>
    <row r="468" spans="3:7">
      <c r="C468" s="143"/>
      <c r="D468" s="143"/>
      <c r="E468" s="143"/>
      <c r="F468" s="143"/>
      <c r="G468" s="143"/>
    </row>
    <row r="469" spans="3:7">
      <c r="C469" s="143"/>
      <c r="D469" s="143"/>
      <c r="E469" s="143"/>
      <c r="F469" s="143"/>
      <c r="G469" s="143"/>
    </row>
    <row r="470" spans="3:7">
      <c r="C470" s="143"/>
      <c r="D470" s="143"/>
      <c r="E470" s="143"/>
      <c r="F470" s="143"/>
      <c r="G470" s="143"/>
    </row>
    <row r="471" spans="3:7">
      <c r="C471" s="143"/>
      <c r="D471" s="143"/>
      <c r="E471" s="143"/>
      <c r="F471" s="143"/>
      <c r="G471" s="143"/>
    </row>
    <row r="472" spans="3:7">
      <c r="C472" s="143"/>
      <c r="D472" s="143"/>
      <c r="E472" s="143"/>
      <c r="F472" s="143"/>
      <c r="G472" s="143"/>
    </row>
    <row r="473" spans="3:7">
      <c r="C473" s="143"/>
      <c r="D473" s="143"/>
      <c r="E473" s="143"/>
      <c r="F473" s="143"/>
      <c r="G473" s="143"/>
    </row>
    <row r="474" spans="3:7">
      <c r="C474" s="143"/>
      <c r="D474" s="143"/>
      <c r="E474" s="143"/>
      <c r="F474" s="143"/>
      <c r="G474" s="143"/>
    </row>
    <row r="475" spans="3:7">
      <c r="C475" s="143"/>
      <c r="D475" s="143"/>
      <c r="E475" s="143"/>
      <c r="F475" s="143"/>
      <c r="G475" s="143"/>
    </row>
    <row r="476" spans="3:7">
      <c r="C476" s="143"/>
      <c r="D476" s="143"/>
      <c r="E476" s="143"/>
      <c r="F476" s="143"/>
      <c r="G476" s="143"/>
    </row>
    <row r="477" spans="3:7">
      <c r="C477" s="143"/>
      <c r="D477" s="143"/>
      <c r="E477" s="143"/>
      <c r="F477" s="143"/>
      <c r="G477" s="143"/>
    </row>
    <row r="478" spans="3:7">
      <c r="C478" s="143"/>
      <c r="D478" s="143"/>
      <c r="E478" s="143"/>
      <c r="F478" s="143"/>
      <c r="G478" s="143"/>
    </row>
    <row r="479" spans="3:7">
      <c r="C479" s="143"/>
      <c r="D479" s="143"/>
      <c r="E479" s="143"/>
      <c r="F479" s="143"/>
      <c r="G479" s="143"/>
    </row>
    <row r="480" spans="3:7">
      <c r="C480" s="143"/>
      <c r="D480" s="143"/>
      <c r="E480" s="143"/>
      <c r="F480" s="143"/>
      <c r="G480" s="143"/>
    </row>
    <row r="481" spans="3:7">
      <c r="C481" s="143"/>
      <c r="D481" s="143"/>
      <c r="E481" s="143"/>
      <c r="F481" s="143"/>
      <c r="G481" s="143"/>
    </row>
    <row r="482" spans="3:7">
      <c r="C482" s="143"/>
      <c r="D482" s="143"/>
      <c r="E482" s="143"/>
      <c r="F482" s="143"/>
      <c r="G482" s="143"/>
    </row>
    <row r="483" spans="3:7">
      <c r="C483" s="143"/>
      <c r="D483" s="143"/>
      <c r="E483" s="143"/>
      <c r="F483" s="143"/>
      <c r="G483" s="143"/>
    </row>
    <row r="484" spans="3:7">
      <c r="C484" s="143"/>
      <c r="D484" s="143"/>
      <c r="E484" s="143"/>
      <c r="F484" s="143"/>
      <c r="G484" s="143"/>
    </row>
    <row r="485" spans="3:7">
      <c r="C485" s="143"/>
      <c r="D485" s="143"/>
      <c r="E485" s="143"/>
      <c r="F485" s="143"/>
      <c r="G485" s="143"/>
    </row>
    <row r="486" spans="3:7">
      <c r="C486" s="143"/>
      <c r="D486" s="143"/>
      <c r="E486" s="143"/>
      <c r="F486" s="143"/>
      <c r="G486" s="143"/>
    </row>
    <row r="487" spans="3:7">
      <c r="C487" s="143"/>
      <c r="D487" s="143"/>
      <c r="E487" s="143"/>
      <c r="F487" s="143"/>
      <c r="G487" s="143"/>
    </row>
    <row r="488" spans="3:7">
      <c r="C488" s="143"/>
      <c r="D488" s="143"/>
      <c r="E488" s="143"/>
      <c r="F488" s="143"/>
      <c r="G488" s="143"/>
    </row>
    <row r="489" spans="3:7">
      <c r="C489" s="143"/>
      <c r="D489" s="143"/>
      <c r="E489" s="143"/>
      <c r="F489" s="143"/>
      <c r="G489" s="143"/>
    </row>
    <row r="490" spans="3:7">
      <c r="C490" s="143"/>
      <c r="D490" s="143"/>
      <c r="E490" s="143"/>
      <c r="F490" s="143"/>
      <c r="G490" s="143"/>
    </row>
    <row r="491" spans="3:7">
      <c r="C491" s="143"/>
      <c r="D491" s="143"/>
      <c r="E491" s="143"/>
      <c r="F491" s="143"/>
      <c r="G491" s="143"/>
    </row>
    <row r="492" spans="3:7">
      <c r="C492" s="143"/>
      <c r="D492" s="143"/>
      <c r="E492" s="143"/>
      <c r="F492" s="143"/>
      <c r="G492" s="143"/>
    </row>
    <row r="493" spans="3:7">
      <c r="C493" s="143"/>
      <c r="D493" s="143"/>
      <c r="E493" s="143"/>
      <c r="F493" s="143"/>
      <c r="G493" s="143"/>
    </row>
    <row r="494" spans="3:7">
      <c r="C494" s="143"/>
      <c r="D494" s="143"/>
      <c r="E494" s="143"/>
      <c r="F494" s="143"/>
      <c r="G494" s="143"/>
    </row>
    <row r="495" spans="3:7">
      <c r="C495" s="143"/>
      <c r="D495" s="143"/>
      <c r="E495" s="143"/>
      <c r="F495" s="143"/>
      <c r="G495" s="143"/>
    </row>
    <row r="496" spans="3:7">
      <c r="C496" s="143"/>
      <c r="D496" s="143"/>
      <c r="E496" s="143"/>
      <c r="F496" s="143"/>
      <c r="G496" s="143"/>
    </row>
    <row r="497" spans="3:7">
      <c r="C497" s="143"/>
      <c r="D497" s="143"/>
      <c r="E497" s="143"/>
      <c r="F497" s="143"/>
      <c r="G497" s="143"/>
    </row>
    <row r="498" spans="3:7">
      <c r="C498" s="143"/>
      <c r="D498" s="143"/>
      <c r="E498" s="143"/>
      <c r="F498" s="143"/>
      <c r="G498" s="143"/>
    </row>
    <row r="499" spans="3:7">
      <c r="C499" s="143"/>
      <c r="D499" s="143"/>
      <c r="E499" s="143"/>
      <c r="F499" s="143"/>
      <c r="G499" s="143"/>
    </row>
    <row r="500" spans="3:7">
      <c r="C500" s="143"/>
      <c r="D500" s="143"/>
      <c r="E500" s="143"/>
      <c r="F500" s="143"/>
      <c r="G500" s="143"/>
    </row>
    <row r="501" spans="3:7">
      <c r="C501" s="143"/>
      <c r="D501" s="143"/>
      <c r="E501" s="143"/>
      <c r="F501" s="143"/>
      <c r="G501" s="143"/>
    </row>
    <row r="502" spans="3:7">
      <c r="C502" s="143"/>
      <c r="D502" s="143"/>
      <c r="E502" s="143"/>
      <c r="F502" s="143"/>
      <c r="G502" s="143"/>
    </row>
    <row r="503" spans="3:7">
      <c r="C503" s="143"/>
      <c r="D503" s="143"/>
      <c r="E503" s="143"/>
      <c r="F503" s="143"/>
      <c r="G503" s="143"/>
    </row>
    <row r="504" spans="3:7">
      <c r="C504" s="143"/>
      <c r="D504" s="143"/>
      <c r="E504" s="143"/>
      <c r="F504" s="143"/>
      <c r="G504" s="143"/>
    </row>
    <row r="505" spans="3:7">
      <c r="C505" s="143"/>
      <c r="D505" s="143"/>
      <c r="E505" s="143"/>
      <c r="F505" s="143"/>
      <c r="G505" s="143"/>
    </row>
    <row r="506" spans="3:7">
      <c r="C506" s="143"/>
      <c r="D506" s="143"/>
      <c r="E506" s="143"/>
      <c r="F506" s="143"/>
      <c r="G506" s="143"/>
    </row>
    <row r="507" spans="3:7">
      <c r="C507" s="143"/>
      <c r="D507" s="143"/>
      <c r="E507" s="143"/>
      <c r="F507" s="143"/>
      <c r="G507" s="143"/>
    </row>
    <row r="508" spans="3:7">
      <c r="C508" s="143"/>
      <c r="D508" s="143"/>
      <c r="E508" s="143"/>
      <c r="F508" s="143"/>
      <c r="G508" s="143"/>
    </row>
    <row r="509" spans="3:7">
      <c r="C509" s="143"/>
      <c r="D509" s="143"/>
      <c r="E509" s="143"/>
      <c r="F509" s="143"/>
      <c r="G509" s="143"/>
    </row>
    <row r="510" spans="3:7">
      <c r="C510" s="143"/>
      <c r="D510" s="143"/>
      <c r="E510" s="143"/>
      <c r="F510" s="143"/>
      <c r="G510" s="143"/>
    </row>
    <row r="511" spans="3:7">
      <c r="C511" s="143"/>
      <c r="D511" s="143"/>
      <c r="E511" s="143"/>
      <c r="F511" s="143"/>
      <c r="G511" s="143"/>
    </row>
    <row r="512" spans="3:7">
      <c r="C512" s="143"/>
      <c r="D512" s="143"/>
      <c r="E512" s="143"/>
      <c r="F512" s="143"/>
      <c r="G512" s="143"/>
    </row>
    <row r="513" spans="3:7">
      <c r="C513" s="143"/>
      <c r="D513" s="143"/>
      <c r="E513" s="143"/>
      <c r="F513" s="143"/>
      <c r="G513" s="143"/>
    </row>
    <row r="514" spans="3:7">
      <c r="C514" s="143"/>
      <c r="D514" s="143"/>
      <c r="E514" s="143"/>
      <c r="F514" s="143"/>
      <c r="G514" s="143"/>
    </row>
    <row r="515" spans="3:7">
      <c r="C515" s="143"/>
      <c r="D515" s="143"/>
      <c r="E515" s="143"/>
      <c r="F515" s="143"/>
      <c r="G515" s="143"/>
    </row>
    <row r="516" spans="3:7">
      <c r="C516" s="143"/>
      <c r="D516" s="143"/>
      <c r="E516" s="143"/>
      <c r="F516" s="143"/>
      <c r="G516" s="143"/>
    </row>
    <row r="517" spans="3:7">
      <c r="C517" s="143"/>
      <c r="D517" s="143"/>
      <c r="E517" s="143"/>
      <c r="F517" s="143"/>
      <c r="G517" s="143"/>
    </row>
    <row r="518" spans="3:7">
      <c r="C518" s="143"/>
      <c r="D518" s="143"/>
      <c r="E518" s="143"/>
      <c r="F518" s="143"/>
      <c r="G518" s="143"/>
    </row>
    <row r="519" spans="3:7">
      <c r="C519" s="143"/>
      <c r="D519" s="143"/>
      <c r="E519" s="143"/>
      <c r="F519" s="143"/>
      <c r="G519" s="143"/>
    </row>
    <row r="520" spans="3:7">
      <c r="C520" s="143"/>
      <c r="D520" s="143"/>
      <c r="E520" s="143"/>
      <c r="F520" s="143"/>
      <c r="G520" s="143"/>
    </row>
    <row r="521" spans="3:7">
      <c r="C521" s="143"/>
      <c r="D521" s="143"/>
      <c r="E521" s="143"/>
      <c r="F521" s="143"/>
      <c r="G521" s="143"/>
    </row>
    <row r="522" spans="3:7">
      <c r="C522" s="143"/>
      <c r="D522" s="143"/>
      <c r="E522" s="143"/>
      <c r="F522" s="143"/>
      <c r="G522" s="143"/>
    </row>
    <row r="523" spans="3:7">
      <c r="C523" s="143"/>
      <c r="D523" s="143"/>
      <c r="E523" s="143"/>
      <c r="F523" s="143"/>
      <c r="G523" s="143"/>
    </row>
    <row r="524" spans="3:7">
      <c r="C524" s="143"/>
      <c r="D524" s="143"/>
      <c r="E524" s="143"/>
      <c r="F524" s="143"/>
      <c r="G524" s="143"/>
    </row>
    <row r="525" spans="3:7">
      <c r="C525" s="143"/>
      <c r="D525" s="143"/>
      <c r="E525" s="143"/>
      <c r="F525" s="143"/>
      <c r="G525" s="143"/>
    </row>
    <row r="526" spans="3:7">
      <c r="C526" s="143"/>
      <c r="D526" s="143"/>
      <c r="E526" s="143"/>
      <c r="F526" s="143"/>
      <c r="G526" s="143"/>
    </row>
    <row r="527" spans="3:7">
      <c r="C527" s="143"/>
      <c r="D527" s="143"/>
      <c r="E527" s="143"/>
      <c r="F527" s="143"/>
      <c r="G527" s="143"/>
    </row>
    <row r="528" spans="3:7">
      <c r="C528" s="143"/>
      <c r="D528" s="143"/>
      <c r="E528" s="143"/>
      <c r="F528" s="143"/>
      <c r="G528" s="143"/>
    </row>
    <row r="529" spans="3:7">
      <c r="C529" s="143"/>
      <c r="D529" s="143"/>
      <c r="E529" s="143"/>
      <c r="F529" s="143"/>
      <c r="G529" s="143"/>
    </row>
    <row r="530" spans="3:7">
      <c r="C530" s="143"/>
      <c r="D530" s="143"/>
      <c r="E530" s="143"/>
      <c r="F530" s="143"/>
      <c r="G530" s="143"/>
    </row>
    <row r="531" spans="3:7">
      <c r="C531" s="143"/>
      <c r="D531" s="143"/>
      <c r="E531" s="143"/>
      <c r="F531" s="143"/>
      <c r="G531" s="143"/>
    </row>
    <row r="532" spans="3:7">
      <c r="C532" s="143"/>
      <c r="D532" s="143"/>
      <c r="E532" s="143"/>
      <c r="F532" s="143"/>
      <c r="G532" s="143"/>
    </row>
    <row r="533" spans="3:7">
      <c r="C533" s="143"/>
      <c r="D533" s="143"/>
      <c r="E533" s="143"/>
      <c r="F533" s="143"/>
      <c r="G533" s="143"/>
    </row>
    <row r="534" spans="3:7">
      <c r="C534" s="143"/>
      <c r="D534" s="143"/>
      <c r="E534" s="143"/>
      <c r="F534" s="143"/>
      <c r="G534" s="143"/>
    </row>
    <row r="535" spans="3:7">
      <c r="C535" s="143"/>
      <c r="D535" s="143"/>
      <c r="E535" s="143"/>
      <c r="F535" s="143"/>
      <c r="G535" s="143"/>
    </row>
    <row r="536" spans="3:7">
      <c r="C536" s="143"/>
      <c r="D536" s="143"/>
      <c r="E536" s="143"/>
      <c r="F536" s="143"/>
      <c r="G536" s="143"/>
    </row>
    <row r="537" spans="3:7">
      <c r="C537" s="143"/>
      <c r="D537" s="143"/>
      <c r="E537" s="143"/>
      <c r="F537" s="143"/>
      <c r="G537" s="143"/>
    </row>
    <row r="538" spans="3:7">
      <c r="C538" s="143"/>
      <c r="D538" s="143"/>
      <c r="E538" s="143"/>
      <c r="F538" s="143"/>
      <c r="G538" s="143"/>
    </row>
    <row r="539" spans="3:7">
      <c r="C539" s="143"/>
      <c r="D539" s="143"/>
      <c r="E539" s="143"/>
      <c r="F539" s="143"/>
      <c r="G539" s="143"/>
    </row>
    <row r="540" spans="3:7">
      <c r="C540" s="143"/>
      <c r="D540" s="143"/>
      <c r="E540" s="143"/>
      <c r="F540" s="143"/>
      <c r="G540" s="143"/>
    </row>
    <row r="541" spans="3:7">
      <c r="C541" s="143"/>
      <c r="D541" s="143"/>
      <c r="E541" s="143"/>
      <c r="F541" s="143"/>
      <c r="G541" s="143"/>
    </row>
    <row r="542" spans="3:7">
      <c r="C542" s="143"/>
      <c r="D542" s="143"/>
      <c r="E542" s="143"/>
      <c r="F542" s="143"/>
      <c r="G542" s="143"/>
    </row>
    <row r="543" spans="3:7">
      <c r="C543" s="143"/>
      <c r="D543" s="143"/>
      <c r="E543" s="143"/>
      <c r="F543" s="143"/>
      <c r="G543" s="143"/>
    </row>
    <row r="544" spans="3:7">
      <c r="C544" s="143"/>
      <c r="D544" s="143"/>
      <c r="E544" s="143"/>
      <c r="F544" s="143"/>
      <c r="G544" s="143"/>
    </row>
    <row r="545" spans="3:7">
      <c r="C545" s="143"/>
      <c r="D545" s="143"/>
      <c r="E545" s="143"/>
      <c r="F545" s="143"/>
      <c r="G545" s="143"/>
    </row>
    <row r="546" spans="3:7">
      <c r="C546" s="143"/>
      <c r="D546" s="143"/>
      <c r="E546" s="143"/>
      <c r="F546" s="143"/>
      <c r="G546" s="143"/>
    </row>
    <row r="547" spans="3:7">
      <c r="C547" s="143"/>
      <c r="D547" s="143"/>
      <c r="E547" s="143"/>
      <c r="F547" s="143"/>
      <c r="G547" s="143"/>
    </row>
    <row r="548" spans="3:7">
      <c r="C548" s="143"/>
      <c r="D548" s="143"/>
      <c r="E548" s="143"/>
      <c r="F548" s="143"/>
      <c r="G548" s="143"/>
    </row>
    <row r="549" spans="3:7">
      <c r="C549" s="143"/>
      <c r="D549" s="143"/>
      <c r="E549" s="143"/>
      <c r="F549" s="143"/>
      <c r="G549" s="143"/>
    </row>
    <row r="550" spans="3:7">
      <c r="C550" s="143"/>
      <c r="D550" s="143"/>
      <c r="E550" s="143"/>
      <c r="F550" s="143"/>
      <c r="G550" s="143"/>
    </row>
    <row r="551" spans="3:7">
      <c r="C551" s="143"/>
      <c r="D551" s="143"/>
      <c r="E551" s="143"/>
      <c r="F551" s="143"/>
      <c r="G551" s="143"/>
    </row>
    <row r="552" spans="3:7">
      <c r="C552" s="143"/>
      <c r="D552" s="143"/>
      <c r="E552" s="143"/>
      <c r="F552" s="143"/>
      <c r="G552" s="143"/>
    </row>
    <row r="553" spans="3:7">
      <c r="C553" s="143"/>
      <c r="D553" s="143"/>
      <c r="E553" s="143"/>
      <c r="F553" s="143"/>
      <c r="G553" s="143"/>
    </row>
    <row r="554" spans="3:7">
      <c r="C554" s="143"/>
      <c r="D554" s="143"/>
      <c r="E554" s="143"/>
      <c r="F554" s="143"/>
      <c r="G554" s="143"/>
    </row>
    <row r="555" spans="3:7">
      <c r="C555" s="143"/>
      <c r="D555" s="143"/>
      <c r="E555" s="143"/>
      <c r="F555" s="143"/>
      <c r="G555" s="143"/>
    </row>
    <row r="556" spans="3:7">
      <c r="C556" s="143"/>
      <c r="D556" s="143"/>
      <c r="E556" s="143"/>
      <c r="F556" s="143"/>
      <c r="G556" s="143"/>
    </row>
    <row r="557" spans="3:7">
      <c r="C557" s="143"/>
      <c r="D557" s="143"/>
      <c r="E557" s="143"/>
      <c r="F557" s="143"/>
      <c r="G557" s="143"/>
    </row>
    <row r="558" spans="3:7">
      <c r="C558" s="143"/>
      <c r="D558" s="143"/>
      <c r="E558" s="143"/>
      <c r="F558" s="143"/>
      <c r="G558" s="143"/>
    </row>
    <row r="559" spans="3:7">
      <c r="C559" s="143"/>
      <c r="D559" s="143"/>
      <c r="E559" s="143"/>
      <c r="F559" s="143"/>
      <c r="G559" s="143"/>
    </row>
    <row r="560" spans="3:7">
      <c r="C560" s="143"/>
      <c r="D560" s="143"/>
      <c r="E560" s="143"/>
      <c r="F560" s="143"/>
      <c r="G560" s="143"/>
    </row>
    <row r="561" spans="3:7">
      <c r="C561" s="143"/>
      <c r="D561" s="143"/>
      <c r="E561" s="143"/>
      <c r="F561" s="143"/>
      <c r="G561" s="143"/>
    </row>
    <row r="562" spans="3:7">
      <c r="C562" s="143"/>
      <c r="D562" s="143"/>
      <c r="E562" s="143"/>
      <c r="F562" s="143"/>
      <c r="G562" s="143"/>
    </row>
    <row r="563" spans="3:7">
      <c r="C563" s="143"/>
      <c r="D563" s="143"/>
      <c r="E563" s="143"/>
      <c r="F563" s="143"/>
      <c r="G563" s="143"/>
    </row>
    <row r="564" spans="3:7">
      <c r="C564" s="143"/>
      <c r="D564" s="143"/>
      <c r="E564" s="143"/>
      <c r="F564" s="143"/>
      <c r="G564" s="143"/>
    </row>
    <row r="565" spans="3:7">
      <c r="C565" s="143"/>
      <c r="D565" s="143"/>
      <c r="E565" s="143"/>
      <c r="F565" s="143"/>
      <c r="G565" s="143"/>
    </row>
    <row r="566" spans="3:7">
      <c r="C566" s="143"/>
      <c r="D566" s="143"/>
      <c r="E566" s="143"/>
      <c r="F566" s="143"/>
      <c r="G566" s="143"/>
    </row>
    <row r="567" spans="3:7">
      <c r="C567" s="143"/>
      <c r="D567" s="143"/>
      <c r="E567" s="143"/>
      <c r="F567" s="143"/>
      <c r="G567" s="143"/>
    </row>
    <row r="568" spans="3:7">
      <c r="C568" s="143"/>
      <c r="D568" s="143"/>
      <c r="E568" s="143"/>
      <c r="F568" s="143"/>
      <c r="G568" s="143"/>
    </row>
    <row r="569" spans="3:7">
      <c r="C569" s="143"/>
      <c r="D569" s="143"/>
      <c r="E569" s="143"/>
      <c r="F569" s="143"/>
      <c r="G569" s="143"/>
    </row>
    <row r="570" spans="3:7">
      <c r="C570" s="143"/>
      <c r="D570" s="143"/>
      <c r="E570" s="143"/>
      <c r="F570" s="143"/>
      <c r="G570" s="143"/>
    </row>
    <row r="571" spans="3:7">
      <c r="C571" s="143"/>
      <c r="D571" s="143"/>
      <c r="E571" s="143"/>
      <c r="F571" s="143"/>
      <c r="G571" s="143"/>
    </row>
    <row r="572" spans="3:7">
      <c r="C572" s="143"/>
      <c r="D572" s="143"/>
      <c r="E572" s="143"/>
      <c r="F572" s="143"/>
      <c r="G572" s="143"/>
    </row>
    <row r="573" spans="3:7">
      <c r="C573" s="143"/>
      <c r="D573" s="143"/>
      <c r="E573" s="143"/>
      <c r="F573" s="143"/>
      <c r="G573" s="143"/>
    </row>
    <row r="574" spans="3:7">
      <c r="C574" s="143"/>
      <c r="D574" s="143"/>
      <c r="E574" s="143"/>
      <c r="F574" s="143"/>
      <c r="G574" s="143"/>
    </row>
    <row r="575" spans="3:7">
      <c r="C575" s="143"/>
      <c r="D575" s="143"/>
      <c r="E575" s="143"/>
      <c r="F575" s="143"/>
      <c r="G575" s="143"/>
    </row>
    <row r="576" spans="3:7">
      <c r="C576" s="143"/>
      <c r="D576" s="143"/>
      <c r="E576" s="143"/>
      <c r="F576" s="143"/>
      <c r="G576" s="143"/>
    </row>
    <row r="577" spans="3:7">
      <c r="C577" s="143"/>
      <c r="D577" s="143"/>
      <c r="E577" s="143"/>
      <c r="F577" s="143"/>
      <c r="G577" s="143"/>
    </row>
    <row r="578" spans="3:7">
      <c r="C578" s="143"/>
      <c r="D578" s="143"/>
      <c r="E578" s="143"/>
      <c r="F578" s="143"/>
      <c r="G578" s="143"/>
    </row>
    <row r="579" spans="3:7">
      <c r="C579" s="143"/>
      <c r="D579" s="143"/>
      <c r="E579" s="143"/>
      <c r="F579" s="143"/>
      <c r="G579" s="143"/>
    </row>
    <row r="580" spans="3:7">
      <c r="C580" s="143"/>
      <c r="D580" s="143"/>
      <c r="E580" s="143"/>
      <c r="F580" s="143"/>
      <c r="G580" s="143"/>
    </row>
    <row r="581" spans="3:7">
      <c r="C581" s="143"/>
      <c r="D581" s="143"/>
      <c r="E581" s="143"/>
      <c r="F581" s="143"/>
      <c r="G581" s="143"/>
    </row>
    <row r="582" spans="3:7">
      <c r="C582" s="143"/>
      <c r="D582" s="143"/>
      <c r="E582" s="143"/>
      <c r="F582" s="143"/>
      <c r="G582" s="143"/>
    </row>
    <row r="583" spans="3:7">
      <c r="C583" s="143"/>
      <c r="D583" s="143"/>
      <c r="E583" s="143"/>
      <c r="F583" s="143"/>
      <c r="G583" s="143"/>
    </row>
    <row r="584" spans="3:7">
      <c r="C584" s="143"/>
      <c r="D584" s="143"/>
      <c r="E584" s="143"/>
      <c r="F584" s="143"/>
      <c r="G584" s="143"/>
    </row>
    <row r="585" spans="3:7">
      <c r="C585" s="143"/>
      <c r="D585" s="143"/>
      <c r="E585" s="143"/>
      <c r="F585" s="143"/>
      <c r="G585" s="143"/>
    </row>
    <row r="586" spans="3:7">
      <c r="C586" s="143"/>
      <c r="D586" s="143"/>
      <c r="E586" s="143"/>
      <c r="F586" s="143"/>
      <c r="G586" s="143"/>
    </row>
    <row r="587" spans="3:7">
      <c r="C587" s="143"/>
      <c r="D587" s="143"/>
      <c r="E587" s="143"/>
      <c r="F587" s="143"/>
      <c r="G587" s="143"/>
    </row>
    <row r="588" spans="3:7">
      <c r="C588" s="143"/>
      <c r="D588" s="143"/>
      <c r="E588" s="143"/>
      <c r="F588" s="143"/>
      <c r="G588" s="143"/>
    </row>
    <row r="589" spans="3:7">
      <c r="C589" s="143"/>
      <c r="D589" s="143"/>
      <c r="E589" s="143"/>
      <c r="F589" s="143"/>
      <c r="G589" s="143"/>
    </row>
    <row r="590" spans="3:7">
      <c r="C590" s="143"/>
      <c r="D590" s="143"/>
      <c r="E590" s="143"/>
      <c r="F590" s="143"/>
      <c r="G590" s="143"/>
    </row>
    <row r="591" spans="3:7">
      <c r="C591" s="143"/>
      <c r="D591" s="143"/>
      <c r="E591" s="143"/>
      <c r="F591" s="143"/>
      <c r="G591" s="143"/>
    </row>
    <row r="592" spans="3:7">
      <c r="C592" s="143"/>
      <c r="D592" s="143"/>
      <c r="E592" s="143"/>
      <c r="F592" s="143"/>
      <c r="G592" s="143"/>
    </row>
    <row r="593" spans="3:7">
      <c r="C593" s="143"/>
      <c r="D593" s="143"/>
      <c r="E593" s="143"/>
      <c r="F593" s="143"/>
      <c r="G593" s="143"/>
    </row>
    <row r="594" spans="3:7">
      <c r="C594" s="143"/>
      <c r="D594" s="143"/>
      <c r="E594" s="143"/>
      <c r="F594" s="143"/>
      <c r="G594" s="143"/>
    </row>
    <row r="595" spans="3:7">
      <c r="C595" s="143"/>
      <c r="D595" s="143"/>
      <c r="E595" s="143"/>
      <c r="F595" s="143"/>
      <c r="G595" s="143"/>
    </row>
    <row r="596" spans="3:7">
      <c r="C596" s="143"/>
      <c r="D596" s="143"/>
      <c r="E596" s="143"/>
      <c r="F596" s="143"/>
      <c r="G596" s="143"/>
    </row>
    <row r="597" spans="3:7">
      <c r="C597" s="143"/>
      <c r="D597" s="143"/>
      <c r="E597" s="143"/>
      <c r="F597" s="143"/>
      <c r="G597" s="143"/>
    </row>
    <row r="598" spans="3:7">
      <c r="C598" s="143"/>
      <c r="D598" s="143"/>
      <c r="E598" s="143"/>
      <c r="F598" s="143"/>
      <c r="G598" s="143"/>
    </row>
    <row r="599" spans="3:7">
      <c r="C599" s="143"/>
      <c r="D599" s="143"/>
      <c r="E599" s="143"/>
      <c r="F599" s="143"/>
      <c r="G599" s="143"/>
    </row>
    <row r="600" spans="3:7">
      <c r="C600" s="143"/>
      <c r="D600" s="143"/>
      <c r="E600" s="143"/>
      <c r="F600" s="143"/>
      <c r="G600" s="143"/>
    </row>
    <row r="601" spans="3:7">
      <c r="C601" s="143"/>
      <c r="D601" s="143"/>
      <c r="E601" s="143"/>
      <c r="F601" s="143"/>
      <c r="G601" s="143"/>
    </row>
    <row r="602" spans="3:7">
      <c r="C602" s="143"/>
      <c r="D602" s="143"/>
      <c r="E602" s="143"/>
      <c r="F602" s="143"/>
      <c r="G602" s="143"/>
    </row>
    <row r="603" spans="3:7">
      <c r="C603" s="143"/>
      <c r="D603" s="143"/>
      <c r="E603" s="143"/>
      <c r="F603" s="143"/>
      <c r="G603" s="143"/>
    </row>
    <row r="604" spans="3:7">
      <c r="C604" s="143"/>
      <c r="D604" s="143"/>
      <c r="E604" s="143"/>
      <c r="F604" s="143"/>
      <c r="G604" s="143"/>
    </row>
    <row r="605" spans="3:7">
      <c r="C605" s="143"/>
      <c r="D605" s="143"/>
      <c r="E605" s="143"/>
      <c r="F605" s="143"/>
      <c r="G605" s="143"/>
    </row>
    <row r="606" spans="3:7">
      <c r="C606" s="143"/>
      <c r="D606" s="143"/>
      <c r="E606" s="143"/>
      <c r="F606" s="143"/>
      <c r="G606" s="143"/>
    </row>
    <row r="607" spans="3:7">
      <c r="C607" s="143"/>
      <c r="D607" s="143"/>
      <c r="E607" s="143"/>
      <c r="F607" s="143"/>
      <c r="G607" s="143"/>
    </row>
    <row r="608" spans="3:7">
      <c r="C608" s="143"/>
      <c r="D608" s="143"/>
      <c r="E608" s="143"/>
      <c r="F608" s="143"/>
      <c r="G608" s="143"/>
    </row>
    <row r="609" spans="3:7">
      <c r="C609" s="143"/>
      <c r="D609" s="143"/>
      <c r="E609" s="143"/>
      <c r="F609" s="143"/>
      <c r="G609" s="143"/>
    </row>
    <row r="610" spans="3:7">
      <c r="C610" s="143"/>
      <c r="D610" s="143"/>
      <c r="E610" s="143"/>
      <c r="F610" s="143"/>
      <c r="G610" s="143"/>
    </row>
    <row r="611" spans="3:7">
      <c r="C611" s="143"/>
      <c r="D611" s="143"/>
      <c r="E611" s="143"/>
      <c r="F611" s="143"/>
      <c r="G611" s="143"/>
    </row>
    <row r="612" spans="3:7">
      <c r="C612" s="143"/>
      <c r="D612" s="143"/>
      <c r="E612" s="143"/>
      <c r="F612" s="143"/>
      <c r="G612" s="143"/>
    </row>
    <row r="613" spans="3:7">
      <c r="C613" s="143"/>
      <c r="D613" s="143"/>
      <c r="E613" s="143"/>
      <c r="F613" s="143"/>
      <c r="G613" s="143"/>
    </row>
    <row r="614" spans="3:7">
      <c r="C614" s="143"/>
      <c r="D614" s="143"/>
      <c r="E614" s="143"/>
      <c r="F614" s="143"/>
      <c r="G614" s="143"/>
    </row>
    <row r="615" spans="3:7">
      <c r="C615" s="143"/>
      <c r="D615" s="143"/>
      <c r="E615" s="143"/>
      <c r="F615" s="143"/>
      <c r="G615" s="143"/>
    </row>
    <row r="616" spans="3:7">
      <c r="C616" s="143"/>
      <c r="D616" s="143"/>
      <c r="E616" s="143"/>
      <c r="F616" s="143"/>
      <c r="G616" s="143"/>
    </row>
    <row r="617" spans="3:7">
      <c r="C617" s="143"/>
      <c r="D617" s="143"/>
      <c r="E617" s="143"/>
      <c r="F617" s="143"/>
      <c r="G617" s="143"/>
    </row>
    <row r="618" spans="3:7">
      <c r="C618" s="143"/>
      <c r="D618" s="143"/>
      <c r="E618" s="143"/>
      <c r="F618" s="143"/>
      <c r="G618" s="143"/>
    </row>
    <row r="619" spans="3:7">
      <c r="C619" s="143"/>
      <c r="D619" s="143"/>
      <c r="E619" s="143"/>
      <c r="F619" s="143"/>
      <c r="G619" s="143"/>
    </row>
    <row r="620" spans="3:7">
      <c r="C620" s="143"/>
      <c r="D620" s="143"/>
      <c r="E620" s="143"/>
      <c r="F620" s="143"/>
      <c r="G620" s="143"/>
    </row>
    <row r="621" spans="3:7">
      <c r="C621" s="143"/>
      <c r="D621" s="143"/>
      <c r="E621" s="143"/>
      <c r="F621" s="143"/>
      <c r="G621" s="143"/>
    </row>
    <row r="622" spans="3:7">
      <c r="C622" s="143"/>
      <c r="D622" s="143"/>
      <c r="E622" s="143"/>
      <c r="F622" s="143"/>
      <c r="G622" s="143"/>
    </row>
    <row r="623" spans="3:7">
      <c r="C623" s="143"/>
      <c r="D623" s="143"/>
      <c r="E623" s="143"/>
      <c r="F623" s="143"/>
      <c r="G623" s="143"/>
    </row>
    <row r="624" spans="3:7">
      <c r="C624" s="143"/>
      <c r="D624" s="143"/>
      <c r="E624" s="143"/>
      <c r="F624" s="143"/>
      <c r="G624" s="143"/>
    </row>
    <row r="625" spans="3:7">
      <c r="C625" s="143"/>
      <c r="D625" s="143"/>
      <c r="E625" s="143"/>
      <c r="F625" s="143"/>
      <c r="G625" s="143"/>
    </row>
    <row r="626" spans="3:7">
      <c r="C626" s="143"/>
      <c r="D626" s="143"/>
      <c r="E626" s="143"/>
      <c r="F626" s="143"/>
      <c r="G626" s="143"/>
    </row>
    <row r="627" spans="3:7">
      <c r="C627" s="143"/>
      <c r="D627" s="143"/>
      <c r="E627" s="143"/>
      <c r="F627" s="143"/>
      <c r="G627" s="143"/>
    </row>
    <row r="628" spans="3:7">
      <c r="C628" s="143"/>
      <c r="D628" s="143"/>
      <c r="E628" s="143"/>
      <c r="F628" s="143"/>
      <c r="G628" s="143"/>
    </row>
    <row r="629" spans="3:7">
      <c r="C629" s="143"/>
      <c r="D629" s="143"/>
      <c r="E629" s="143"/>
      <c r="F629" s="143"/>
      <c r="G629" s="143"/>
    </row>
    <row r="630" spans="3:7">
      <c r="C630" s="143"/>
      <c r="D630" s="143"/>
      <c r="E630" s="143"/>
      <c r="F630" s="143"/>
      <c r="G630" s="143"/>
    </row>
    <row r="631" spans="3:7">
      <c r="C631" s="143"/>
      <c r="D631" s="143"/>
      <c r="E631" s="143"/>
      <c r="F631" s="143"/>
      <c r="G631" s="143"/>
    </row>
    <row r="632" spans="3:7">
      <c r="C632" s="143"/>
      <c r="D632" s="143"/>
      <c r="E632" s="143"/>
      <c r="F632" s="143"/>
      <c r="G632" s="143"/>
    </row>
    <row r="633" spans="3:7">
      <c r="C633" s="143"/>
      <c r="D633" s="143"/>
      <c r="E633" s="143"/>
      <c r="F633" s="143"/>
      <c r="G633" s="143"/>
    </row>
    <row r="634" spans="3:7">
      <c r="C634" s="143"/>
      <c r="D634" s="143"/>
      <c r="E634" s="143"/>
      <c r="F634" s="143"/>
      <c r="G634" s="143"/>
    </row>
    <row r="635" spans="3:7">
      <c r="C635" s="143"/>
      <c r="D635" s="143"/>
      <c r="E635" s="143"/>
      <c r="F635" s="143"/>
      <c r="G635" s="143"/>
    </row>
    <row r="636" spans="3:7">
      <c r="C636" s="143"/>
      <c r="D636" s="143"/>
      <c r="E636" s="143"/>
      <c r="F636" s="143"/>
      <c r="G636" s="143"/>
    </row>
    <row r="637" spans="3:7">
      <c r="C637" s="143"/>
      <c r="D637" s="143"/>
      <c r="E637" s="143"/>
      <c r="F637" s="143"/>
      <c r="G637" s="143"/>
    </row>
    <row r="638" spans="3:7">
      <c r="C638" s="143"/>
      <c r="D638" s="143"/>
      <c r="E638" s="143"/>
      <c r="F638" s="143"/>
      <c r="G638" s="143"/>
    </row>
    <row r="639" spans="3:7">
      <c r="C639" s="143"/>
      <c r="D639" s="143"/>
      <c r="E639" s="143"/>
      <c r="F639" s="143"/>
      <c r="G639" s="143"/>
    </row>
    <row r="640" spans="3:7">
      <c r="C640" s="143"/>
      <c r="D640" s="143"/>
      <c r="E640" s="143"/>
      <c r="F640" s="143"/>
      <c r="G640" s="143"/>
    </row>
    <row r="641" spans="3:7">
      <c r="C641" s="143"/>
      <c r="D641" s="143"/>
      <c r="E641" s="143"/>
      <c r="F641" s="143"/>
      <c r="G641" s="143"/>
    </row>
    <row r="642" spans="3:7">
      <c r="C642" s="143"/>
      <c r="D642" s="143"/>
      <c r="E642" s="143"/>
      <c r="F642" s="143"/>
      <c r="G642" s="143"/>
    </row>
    <row r="643" spans="3:7">
      <c r="C643" s="143"/>
      <c r="D643" s="143"/>
      <c r="E643" s="143"/>
      <c r="F643" s="143"/>
      <c r="G643" s="143"/>
    </row>
    <row r="644" spans="3:7">
      <c r="C644" s="143"/>
      <c r="D644" s="143"/>
      <c r="E644" s="143"/>
      <c r="F644" s="143"/>
      <c r="G644" s="143"/>
    </row>
    <row r="645" spans="3:7">
      <c r="C645" s="143"/>
      <c r="D645" s="143"/>
      <c r="E645" s="143"/>
      <c r="F645" s="143"/>
      <c r="G645" s="143"/>
    </row>
    <row r="646" spans="3:7">
      <c r="C646" s="143"/>
      <c r="D646" s="143"/>
      <c r="E646" s="143"/>
      <c r="F646" s="143"/>
      <c r="G646" s="143"/>
    </row>
    <row r="647" spans="3:7">
      <c r="C647" s="143"/>
      <c r="D647" s="143"/>
      <c r="E647" s="143"/>
      <c r="F647" s="143"/>
      <c r="G647" s="143"/>
    </row>
    <row r="648" spans="3:7">
      <c r="C648" s="143"/>
      <c r="D648" s="143"/>
      <c r="E648" s="143"/>
      <c r="F648" s="143"/>
      <c r="G648" s="143"/>
    </row>
    <row r="649" spans="3:7">
      <c r="C649" s="143"/>
      <c r="D649" s="143"/>
      <c r="E649" s="143"/>
      <c r="F649" s="143"/>
      <c r="G649" s="143"/>
    </row>
    <row r="650" spans="3:7">
      <c r="C650" s="143"/>
      <c r="D650" s="143"/>
      <c r="E650" s="143"/>
      <c r="F650" s="143"/>
      <c r="G650" s="143"/>
    </row>
    <row r="651" spans="3:7">
      <c r="C651" s="143"/>
      <c r="D651" s="143"/>
      <c r="E651" s="143"/>
      <c r="F651" s="143"/>
      <c r="G651" s="143"/>
    </row>
    <row r="652" spans="3:7">
      <c r="C652" s="143"/>
      <c r="D652" s="143"/>
      <c r="E652" s="143"/>
      <c r="F652" s="143"/>
      <c r="G652" s="143"/>
    </row>
    <row r="653" spans="3:7">
      <c r="C653" s="143"/>
      <c r="D653" s="143"/>
      <c r="E653" s="143"/>
      <c r="F653" s="143"/>
      <c r="G653" s="143"/>
    </row>
    <row r="654" spans="3:7">
      <c r="C654" s="143"/>
      <c r="D654" s="143"/>
      <c r="E654" s="143"/>
      <c r="F654" s="143"/>
      <c r="G654" s="143"/>
    </row>
    <row r="655" spans="3:7">
      <c r="C655" s="143"/>
      <c r="D655" s="143"/>
      <c r="E655" s="143"/>
      <c r="F655" s="143"/>
      <c r="G655" s="143"/>
    </row>
    <row r="656" spans="3:7">
      <c r="C656" s="143"/>
      <c r="D656" s="143"/>
      <c r="E656" s="143"/>
      <c r="F656" s="143"/>
      <c r="G656" s="143"/>
    </row>
    <row r="657" spans="3:7">
      <c r="C657" s="143"/>
      <c r="D657" s="143"/>
      <c r="E657" s="143"/>
      <c r="F657" s="143"/>
      <c r="G657" s="143"/>
    </row>
    <row r="658" spans="3:7">
      <c r="C658" s="143"/>
      <c r="D658" s="143"/>
      <c r="E658" s="143"/>
      <c r="F658" s="143"/>
      <c r="G658" s="143"/>
    </row>
    <row r="659" spans="3:7">
      <c r="C659" s="143"/>
      <c r="D659" s="143"/>
      <c r="E659" s="143"/>
      <c r="F659" s="143"/>
      <c r="G659" s="143"/>
    </row>
    <row r="660" spans="3:7">
      <c r="C660" s="143"/>
      <c r="D660" s="143"/>
      <c r="E660" s="143"/>
      <c r="F660" s="143"/>
      <c r="G660" s="143"/>
    </row>
    <row r="661" spans="3:7">
      <c r="C661" s="143"/>
      <c r="D661" s="143"/>
      <c r="E661" s="143"/>
      <c r="F661" s="143"/>
      <c r="G661" s="143"/>
    </row>
    <row r="662" spans="3:7">
      <c r="C662" s="143"/>
      <c r="D662" s="143"/>
      <c r="E662" s="143"/>
      <c r="F662" s="143"/>
      <c r="G662" s="143"/>
    </row>
    <row r="663" spans="3:7">
      <c r="C663" s="143"/>
      <c r="D663" s="143"/>
      <c r="E663" s="143"/>
      <c r="F663" s="143"/>
      <c r="G663" s="143"/>
    </row>
    <row r="664" spans="3:7">
      <c r="C664" s="143"/>
      <c r="D664" s="143"/>
      <c r="E664" s="143"/>
      <c r="F664" s="143"/>
      <c r="G664" s="143"/>
    </row>
    <row r="665" spans="3:7">
      <c r="C665" s="143"/>
      <c r="D665" s="143"/>
      <c r="E665" s="143"/>
      <c r="F665" s="143"/>
      <c r="G665" s="143"/>
    </row>
    <row r="666" spans="3:7">
      <c r="C666" s="143"/>
      <c r="D666" s="143"/>
      <c r="E666" s="143"/>
      <c r="F666" s="143"/>
      <c r="G666" s="143"/>
    </row>
    <row r="667" spans="3:7">
      <c r="C667" s="143"/>
      <c r="D667" s="143"/>
      <c r="E667" s="143"/>
      <c r="F667" s="143"/>
      <c r="G667" s="143"/>
    </row>
    <row r="668" spans="3:7">
      <c r="C668" s="143"/>
      <c r="D668" s="143"/>
      <c r="E668" s="143"/>
      <c r="F668" s="143"/>
      <c r="G668" s="143"/>
    </row>
    <row r="669" spans="3:7">
      <c r="C669" s="143"/>
      <c r="D669" s="143"/>
      <c r="E669" s="143"/>
      <c r="F669" s="143"/>
      <c r="G669" s="143"/>
    </row>
    <row r="670" spans="3:7">
      <c r="C670" s="143"/>
      <c r="D670" s="143"/>
      <c r="E670" s="143"/>
      <c r="F670" s="143"/>
      <c r="G670" s="143"/>
    </row>
    <row r="671" spans="3:7">
      <c r="C671" s="143"/>
      <c r="D671" s="143"/>
      <c r="E671" s="143"/>
      <c r="F671" s="143"/>
      <c r="G671" s="143"/>
    </row>
    <row r="672" spans="3:7">
      <c r="C672" s="143"/>
      <c r="D672" s="143"/>
      <c r="E672" s="143"/>
      <c r="F672" s="143"/>
      <c r="G672" s="143"/>
    </row>
    <row r="673" spans="3:7">
      <c r="C673" s="143"/>
      <c r="D673" s="143"/>
      <c r="E673" s="143"/>
      <c r="F673" s="143"/>
      <c r="G673" s="143"/>
    </row>
    <row r="674" spans="3:7">
      <c r="C674" s="143"/>
      <c r="D674" s="143"/>
      <c r="E674" s="143"/>
      <c r="F674" s="143"/>
      <c r="G674" s="143"/>
    </row>
    <row r="675" spans="3:7">
      <c r="C675" s="143"/>
      <c r="D675" s="143"/>
      <c r="E675" s="143"/>
      <c r="F675" s="143"/>
      <c r="G675" s="143"/>
    </row>
    <row r="676" spans="3:7">
      <c r="C676" s="143"/>
      <c r="D676" s="143"/>
      <c r="E676" s="143"/>
      <c r="F676" s="143"/>
      <c r="G676" s="143"/>
    </row>
    <row r="677" spans="3:7">
      <c r="C677" s="143"/>
      <c r="D677" s="143"/>
      <c r="E677" s="143"/>
      <c r="F677" s="143"/>
      <c r="G677" s="143"/>
    </row>
    <row r="678" spans="3:7">
      <c r="C678" s="143"/>
      <c r="D678" s="143"/>
      <c r="E678" s="143"/>
      <c r="F678" s="143"/>
      <c r="G678" s="143"/>
    </row>
    <row r="679" spans="3:7">
      <c r="C679" s="143"/>
      <c r="D679" s="143"/>
      <c r="E679" s="143"/>
      <c r="F679" s="143"/>
      <c r="G679" s="143"/>
    </row>
    <row r="680" spans="3:7">
      <c r="C680" s="143"/>
      <c r="D680" s="143"/>
      <c r="E680" s="143"/>
      <c r="F680" s="143"/>
      <c r="G680" s="143"/>
    </row>
    <row r="681" spans="3:7">
      <c r="C681" s="143"/>
      <c r="D681" s="143"/>
      <c r="E681" s="143"/>
      <c r="F681" s="143"/>
      <c r="G681" s="143"/>
    </row>
    <row r="682" spans="3:7">
      <c r="C682" s="143"/>
      <c r="D682" s="143"/>
      <c r="E682" s="143"/>
      <c r="F682" s="143"/>
      <c r="G682" s="143"/>
    </row>
    <row r="683" spans="3:7">
      <c r="C683" s="143"/>
      <c r="D683" s="143"/>
      <c r="E683" s="143"/>
      <c r="F683" s="143"/>
      <c r="G683" s="143"/>
    </row>
    <row r="684" spans="3:7">
      <c r="C684" s="143"/>
      <c r="D684" s="143"/>
      <c r="E684" s="143"/>
      <c r="F684" s="143"/>
      <c r="G684" s="143"/>
    </row>
    <row r="685" spans="3:7">
      <c r="C685" s="143"/>
      <c r="D685" s="143"/>
      <c r="E685" s="143"/>
      <c r="F685" s="143"/>
      <c r="G685" s="143"/>
    </row>
    <row r="686" spans="3:7">
      <c r="C686" s="143"/>
      <c r="D686" s="143"/>
      <c r="E686" s="143"/>
      <c r="F686" s="143"/>
      <c r="G686" s="143"/>
    </row>
    <row r="687" spans="3:7">
      <c r="C687" s="143"/>
      <c r="D687" s="143"/>
      <c r="E687" s="143"/>
      <c r="F687" s="143"/>
      <c r="G687" s="143"/>
    </row>
    <row r="688" spans="3:7">
      <c r="C688" s="143"/>
      <c r="D688" s="143"/>
      <c r="E688" s="143"/>
      <c r="F688" s="143"/>
      <c r="G688" s="143"/>
    </row>
    <row r="689" spans="3:7">
      <c r="C689" s="143"/>
      <c r="D689" s="143"/>
      <c r="E689" s="143"/>
      <c r="F689" s="143"/>
      <c r="G689" s="143"/>
    </row>
    <row r="690" spans="3:7">
      <c r="C690" s="143"/>
      <c r="D690" s="143"/>
      <c r="E690" s="143"/>
      <c r="F690" s="143"/>
      <c r="G690" s="143"/>
    </row>
    <row r="691" spans="3:7">
      <c r="C691" s="143"/>
      <c r="D691" s="143"/>
      <c r="E691" s="143"/>
      <c r="F691" s="143"/>
      <c r="G691" s="143"/>
    </row>
    <row r="692" spans="3:7">
      <c r="C692" s="143"/>
      <c r="D692" s="143"/>
      <c r="E692" s="143"/>
      <c r="F692" s="143"/>
      <c r="G692" s="143"/>
    </row>
    <row r="693" spans="3:7">
      <c r="C693" s="143"/>
      <c r="D693" s="143"/>
      <c r="E693" s="143"/>
      <c r="F693" s="143"/>
      <c r="G693" s="143"/>
    </row>
    <row r="694" spans="3:7">
      <c r="C694" s="143"/>
      <c r="D694" s="143"/>
      <c r="E694" s="143"/>
      <c r="F694" s="143"/>
      <c r="G694" s="143"/>
    </row>
    <row r="695" spans="3:7">
      <c r="C695" s="143"/>
      <c r="D695" s="143"/>
      <c r="E695" s="143"/>
      <c r="F695" s="143"/>
      <c r="G695" s="143"/>
    </row>
    <row r="696" spans="3:7">
      <c r="C696" s="143"/>
      <c r="D696" s="143"/>
      <c r="E696" s="143"/>
      <c r="F696" s="143"/>
      <c r="G696" s="143"/>
    </row>
    <row r="697" spans="3:7">
      <c r="C697" s="143"/>
      <c r="D697" s="143"/>
      <c r="E697" s="143"/>
      <c r="F697" s="143"/>
      <c r="G697" s="143"/>
    </row>
    <row r="698" spans="3:7">
      <c r="C698" s="143"/>
      <c r="D698" s="143"/>
      <c r="E698" s="143"/>
      <c r="F698" s="143"/>
      <c r="G698" s="143"/>
    </row>
    <row r="699" spans="3:7">
      <c r="C699" s="143"/>
      <c r="D699" s="143"/>
      <c r="E699" s="143"/>
      <c r="F699" s="143"/>
      <c r="G699" s="143"/>
    </row>
    <row r="700" spans="3:7">
      <c r="C700" s="143"/>
      <c r="D700" s="143"/>
      <c r="E700" s="143"/>
      <c r="F700" s="143"/>
      <c r="G700" s="143"/>
    </row>
    <row r="701" spans="3:7">
      <c r="C701" s="143"/>
      <c r="D701" s="143"/>
      <c r="E701" s="143"/>
      <c r="F701" s="143"/>
      <c r="G701" s="143"/>
    </row>
    <row r="702" spans="3:7">
      <c r="C702" s="143"/>
      <c r="D702" s="143"/>
      <c r="E702" s="143"/>
      <c r="F702" s="143"/>
      <c r="G702" s="143"/>
    </row>
    <row r="703" spans="3:7">
      <c r="C703" s="143"/>
      <c r="D703" s="143"/>
      <c r="E703" s="143"/>
      <c r="F703" s="143"/>
      <c r="G703" s="143"/>
    </row>
    <row r="704" spans="3:7">
      <c r="C704" s="143"/>
      <c r="D704" s="143"/>
      <c r="E704" s="143"/>
      <c r="F704" s="143"/>
      <c r="G704" s="143"/>
    </row>
    <row r="705" spans="3:7">
      <c r="C705" s="143"/>
      <c r="D705" s="143"/>
      <c r="E705" s="143"/>
      <c r="F705" s="143"/>
      <c r="G705" s="143"/>
    </row>
    <row r="706" spans="3:7">
      <c r="C706" s="143"/>
      <c r="D706" s="143"/>
      <c r="E706" s="143"/>
      <c r="F706" s="143"/>
      <c r="G706" s="143"/>
    </row>
    <row r="707" spans="3:7">
      <c r="C707" s="143"/>
      <c r="D707" s="143"/>
      <c r="E707" s="143"/>
      <c r="F707" s="143"/>
      <c r="G707" s="143"/>
    </row>
    <row r="708" spans="3:7">
      <c r="C708" s="143"/>
      <c r="D708" s="143"/>
      <c r="E708" s="143"/>
      <c r="F708" s="143"/>
      <c r="G708" s="143"/>
    </row>
    <row r="709" spans="3:7">
      <c r="C709" s="143"/>
      <c r="D709" s="143"/>
      <c r="E709" s="143"/>
      <c r="F709" s="143"/>
      <c r="G709" s="143"/>
    </row>
    <row r="710" spans="3:7">
      <c r="C710" s="143"/>
      <c r="D710" s="143"/>
      <c r="E710" s="143"/>
      <c r="F710" s="143"/>
      <c r="G710" s="143"/>
    </row>
    <row r="711" spans="3:7">
      <c r="C711" s="143"/>
      <c r="D711" s="143"/>
      <c r="E711" s="143"/>
      <c r="F711" s="143"/>
      <c r="G711" s="143"/>
    </row>
    <row r="712" spans="3:7">
      <c r="C712" s="143"/>
      <c r="D712" s="143"/>
      <c r="E712" s="143"/>
      <c r="F712" s="143"/>
      <c r="G712" s="143"/>
    </row>
    <row r="713" spans="3:7">
      <c r="C713" s="143"/>
      <c r="D713" s="143"/>
      <c r="E713" s="143"/>
      <c r="F713" s="143"/>
      <c r="G713" s="143"/>
    </row>
    <row r="714" spans="3:7">
      <c r="C714" s="143"/>
      <c r="D714" s="143"/>
      <c r="E714" s="143"/>
      <c r="F714" s="143"/>
      <c r="G714" s="143"/>
    </row>
    <row r="715" spans="3:7">
      <c r="C715" s="143"/>
      <c r="D715" s="143"/>
      <c r="E715" s="143"/>
      <c r="F715" s="143"/>
      <c r="G715" s="143"/>
    </row>
    <row r="716" spans="3:7">
      <c r="C716" s="143"/>
      <c r="D716" s="143"/>
      <c r="E716" s="143"/>
      <c r="F716" s="143"/>
      <c r="G716" s="143"/>
    </row>
    <row r="717" spans="3:7">
      <c r="C717" s="143"/>
      <c r="D717" s="143"/>
      <c r="E717" s="143"/>
      <c r="F717" s="143"/>
      <c r="G717" s="143"/>
    </row>
    <row r="718" spans="3:7">
      <c r="C718" s="143"/>
      <c r="D718" s="143"/>
      <c r="E718" s="143"/>
      <c r="F718" s="143"/>
      <c r="G718" s="143"/>
    </row>
    <row r="719" spans="3:7">
      <c r="C719" s="143"/>
      <c r="D719" s="143"/>
      <c r="E719" s="143"/>
      <c r="F719" s="143"/>
      <c r="G719" s="143"/>
    </row>
    <row r="720" spans="3:7">
      <c r="C720" s="143"/>
      <c r="D720" s="143"/>
      <c r="E720" s="143"/>
      <c r="F720" s="143"/>
      <c r="G720" s="143"/>
    </row>
    <row r="721" spans="3:7">
      <c r="C721" s="143"/>
      <c r="D721" s="143"/>
      <c r="E721" s="143"/>
      <c r="F721" s="143"/>
      <c r="G721" s="143"/>
    </row>
    <row r="722" spans="3:7">
      <c r="C722" s="143"/>
      <c r="D722" s="143"/>
      <c r="E722" s="143"/>
      <c r="F722" s="143"/>
      <c r="G722" s="143"/>
    </row>
    <row r="723" spans="3:7">
      <c r="C723" s="143"/>
      <c r="D723" s="143"/>
      <c r="E723" s="143"/>
      <c r="F723" s="143"/>
      <c r="G723" s="143"/>
    </row>
    <row r="724" spans="3:7">
      <c r="C724" s="143"/>
      <c r="D724" s="143"/>
      <c r="E724" s="143"/>
      <c r="F724" s="143"/>
      <c r="G724" s="143"/>
    </row>
    <row r="725" spans="3:7">
      <c r="C725" s="143"/>
      <c r="D725" s="143"/>
      <c r="E725" s="143"/>
      <c r="F725" s="143"/>
      <c r="G725" s="143"/>
    </row>
    <row r="726" spans="3:7">
      <c r="C726" s="143"/>
      <c r="D726" s="143"/>
      <c r="E726" s="143"/>
      <c r="F726" s="143"/>
      <c r="G726" s="143"/>
    </row>
    <row r="727" spans="3:7">
      <c r="C727" s="143"/>
      <c r="D727" s="143"/>
      <c r="E727" s="143"/>
      <c r="F727" s="143"/>
      <c r="G727" s="143"/>
    </row>
    <row r="728" spans="3:7">
      <c r="C728" s="143"/>
      <c r="D728" s="143"/>
      <c r="E728" s="143"/>
      <c r="F728" s="143"/>
      <c r="G728" s="143"/>
    </row>
    <row r="729" spans="3:7">
      <c r="C729" s="143"/>
      <c r="D729" s="143"/>
      <c r="E729" s="143"/>
      <c r="F729" s="143"/>
      <c r="G729" s="143"/>
    </row>
    <row r="730" spans="3:7">
      <c r="C730" s="143"/>
      <c r="D730" s="143"/>
      <c r="E730" s="143"/>
      <c r="F730" s="143"/>
      <c r="G730" s="143"/>
    </row>
    <row r="731" spans="3:7">
      <c r="C731" s="143"/>
      <c r="D731" s="143"/>
      <c r="E731" s="143"/>
      <c r="F731" s="143"/>
      <c r="G731" s="143"/>
    </row>
    <row r="732" spans="3:7">
      <c r="C732" s="143"/>
      <c r="D732" s="143"/>
      <c r="E732" s="143"/>
      <c r="F732" s="143"/>
      <c r="G732" s="143"/>
    </row>
    <row r="733" spans="3:7">
      <c r="C733" s="143"/>
      <c r="D733" s="143"/>
      <c r="E733" s="143"/>
      <c r="F733" s="143"/>
      <c r="G733" s="143"/>
    </row>
    <row r="734" spans="3:7">
      <c r="C734" s="143"/>
      <c r="D734" s="143"/>
      <c r="E734" s="143"/>
      <c r="F734" s="143"/>
      <c r="G734" s="143"/>
    </row>
    <row r="735" spans="3:7">
      <c r="C735" s="143"/>
      <c r="D735" s="143"/>
      <c r="E735" s="143"/>
      <c r="F735" s="143"/>
      <c r="G735" s="143"/>
    </row>
    <row r="736" spans="3:7">
      <c r="C736" s="143"/>
      <c r="D736" s="143"/>
      <c r="E736" s="143"/>
      <c r="F736" s="143"/>
      <c r="G736" s="143"/>
    </row>
    <row r="737" spans="3:7">
      <c r="C737" s="143"/>
      <c r="D737" s="143"/>
      <c r="E737" s="143"/>
      <c r="F737" s="143"/>
      <c r="G737" s="143"/>
    </row>
    <row r="738" spans="3:7">
      <c r="C738" s="143"/>
      <c r="D738" s="143"/>
      <c r="E738" s="143"/>
      <c r="F738" s="143"/>
      <c r="G738" s="143"/>
    </row>
    <row r="739" spans="3:7">
      <c r="C739" s="143"/>
      <c r="D739" s="143"/>
      <c r="E739" s="143"/>
      <c r="F739" s="143"/>
      <c r="G739" s="143"/>
    </row>
    <row r="740" spans="3:7">
      <c r="C740" s="143"/>
      <c r="D740" s="143"/>
      <c r="E740" s="143"/>
      <c r="F740" s="143"/>
      <c r="G740" s="143"/>
    </row>
    <row r="741" spans="3:7">
      <c r="C741" s="143"/>
      <c r="D741" s="143"/>
      <c r="E741" s="143"/>
      <c r="F741" s="143"/>
      <c r="G741" s="143"/>
    </row>
    <row r="742" spans="3:7">
      <c r="C742" s="143"/>
      <c r="D742" s="143"/>
      <c r="E742" s="143"/>
      <c r="F742" s="143"/>
      <c r="G742" s="143"/>
    </row>
    <row r="743" spans="3:7">
      <c r="C743" s="143"/>
      <c r="D743" s="143"/>
      <c r="E743" s="143"/>
      <c r="F743" s="143"/>
      <c r="G743" s="143"/>
    </row>
    <row r="744" spans="3:7">
      <c r="C744" s="143"/>
      <c r="D744" s="143"/>
      <c r="E744" s="143"/>
      <c r="F744" s="143"/>
      <c r="G744" s="143"/>
    </row>
    <row r="745" spans="3:7">
      <c r="C745" s="143"/>
      <c r="D745" s="143"/>
      <c r="E745" s="143"/>
      <c r="F745" s="143"/>
      <c r="G745" s="143"/>
    </row>
    <row r="746" spans="3:7">
      <c r="C746" s="143"/>
      <c r="D746" s="143"/>
      <c r="E746" s="143"/>
      <c r="F746" s="143"/>
      <c r="G746" s="143"/>
    </row>
    <row r="747" spans="3:7">
      <c r="C747" s="143"/>
      <c r="D747" s="143"/>
      <c r="E747" s="143"/>
      <c r="F747" s="143"/>
      <c r="G747" s="143"/>
    </row>
    <row r="748" spans="3:7">
      <c r="C748" s="143"/>
      <c r="D748" s="143"/>
      <c r="E748" s="143"/>
      <c r="F748" s="143"/>
      <c r="G748" s="143"/>
    </row>
    <row r="749" spans="3:7">
      <c r="C749" s="143"/>
      <c r="D749" s="143"/>
      <c r="E749" s="143"/>
      <c r="F749" s="143"/>
      <c r="G749" s="143"/>
    </row>
    <row r="750" spans="3:7">
      <c r="C750" s="143"/>
      <c r="D750" s="143"/>
      <c r="E750" s="143"/>
      <c r="F750" s="143"/>
      <c r="G750" s="143"/>
    </row>
    <row r="751" spans="3:7">
      <c r="C751" s="143"/>
      <c r="D751" s="143"/>
      <c r="E751" s="143"/>
      <c r="F751" s="143"/>
      <c r="G751" s="143"/>
    </row>
    <row r="752" spans="3:7">
      <c r="C752" s="143"/>
      <c r="D752" s="143"/>
      <c r="E752" s="143"/>
      <c r="F752" s="143"/>
      <c r="G752" s="143"/>
    </row>
    <row r="753" spans="3:7">
      <c r="C753" s="143"/>
      <c r="D753" s="143"/>
      <c r="E753" s="143"/>
      <c r="F753" s="143"/>
      <c r="G753" s="143"/>
    </row>
    <row r="754" spans="3:7">
      <c r="C754" s="143"/>
      <c r="D754" s="143"/>
      <c r="E754" s="143"/>
      <c r="F754" s="143"/>
      <c r="G754" s="143"/>
    </row>
    <row r="755" spans="3:7">
      <c r="C755" s="143"/>
      <c r="D755" s="143"/>
      <c r="E755" s="143"/>
      <c r="F755" s="143"/>
      <c r="G755" s="143"/>
    </row>
    <row r="756" spans="3:7">
      <c r="C756" s="143"/>
      <c r="D756" s="143"/>
      <c r="E756" s="143"/>
      <c r="F756" s="143"/>
      <c r="G756" s="143"/>
    </row>
    <row r="757" spans="3:7">
      <c r="C757" s="143"/>
      <c r="D757" s="143"/>
      <c r="E757" s="143"/>
      <c r="F757" s="143"/>
      <c r="G757" s="143"/>
    </row>
    <row r="758" spans="3:7">
      <c r="C758" s="143"/>
      <c r="D758" s="143"/>
      <c r="E758" s="143"/>
      <c r="F758" s="143"/>
      <c r="G758" s="143"/>
    </row>
    <row r="759" spans="3:7">
      <c r="C759" s="143"/>
      <c r="D759" s="143"/>
      <c r="E759" s="143"/>
      <c r="F759" s="143"/>
      <c r="G759" s="143"/>
    </row>
    <row r="760" spans="3:7">
      <c r="C760" s="143"/>
      <c r="D760" s="143"/>
      <c r="E760" s="143"/>
      <c r="F760" s="143"/>
      <c r="G760" s="143"/>
    </row>
    <row r="761" spans="3:7">
      <c r="C761" s="143"/>
      <c r="D761" s="143"/>
      <c r="E761" s="143"/>
      <c r="F761" s="143"/>
      <c r="G761" s="143"/>
    </row>
    <row r="762" spans="3:7">
      <c r="C762" s="143"/>
      <c r="D762" s="143"/>
      <c r="E762" s="143"/>
      <c r="F762" s="143"/>
      <c r="G762" s="143"/>
    </row>
    <row r="763" spans="3:7">
      <c r="C763" s="143"/>
      <c r="D763" s="143"/>
      <c r="E763" s="143"/>
      <c r="F763" s="143"/>
      <c r="G763" s="143"/>
    </row>
    <row r="764" spans="3:7">
      <c r="C764" s="143"/>
      <c r="D764" s="143"/>
      <c r="E764" s="143"/>
      <c r="F764" s="143"/>
      <c r="G764" s="143"/>
    </row>
    <row r="765" spans="3:7">
      <c r="C765" s="143"/>
      <c r="D765" s="143"/>
      <c r="E765" s="143"/>
      <c r="F765" s="143"/>
      <c r="G765" s="143"/>
    </row>
    <row r="766" spans="3:7">
      <c r="C766" s="143"/>
      <c r="D766" s="143"/>
      <c r="E766" s="143"/>
      <c r="F766" s="143"/>
      <c r="G766" s="143"/>
    </row>
    <row r="767" spans="3:7">
      <c r="C767" s="143"/>
      <c r="D767" s="143"/>
      <c r="E767" s="143"/>
      <c r="F767" s="143"/>
      <c r="G767" s="143"/>
    </row>
    <row r="768" spans="3:7">
      <c r="C768" s="143"/>
      <c r="D768" s="143"/>
      <c r="E768" s="143"/>
      <c r="F768" s="143"/>
      <c r="G768" s="143"/>
    </row>
    <row r="769" spans="3:7">
      <c r="C769" s="143"/>
      <c r="D769" s="143"/>
      <c r="E769" s="143"/>
      <c r="F769" s="143"/>
      <c r="G769" s="143"/>
    </row>
    <row r="770" spans="3:7">
      <c r="C770" s="143"/>
      <c r="D770" s="143"/>
      <c r="E770" s="143"/>
      <c r="F770" s="143"/>
      <c r="G770" s="143"/>
    </row>
    <row r="771" spans="3:7">
      <c r="C771" s="143"/>
      <c r="D771" s="143"/>
      <c r="E771" s="143"/>
      <c r="F771" s="143"/>
      <c r="G771" s="143"/>
    </row>
    <row r="772" spans="3:7">
      <c r="C772" s="143"/>
      <c r="D772" s="143"/>
      <c r="E772" s="143"/>
      <c r="F772" s="143"/>
      <c r="G772" s="143"/>
    </row>
    <row r="773" spans="3:7">
      <c r="C773" s="143"/>
      <c r="D773" s="143"/>
      <c r="E773" s="143"/>
      <c r="F773" s="143"/>
      <c r="G773" s="143"/>
    </row>
    <row r="774" spans="3:7">
      <c r="C774" s="143"/>
      <c r="D774" s="143"/>
      <c r="E774" s="143"/>
      <c r="F774" s="143"/>
      <c r="G774" s="143"/>
    </row>
    <row r="775" spans="3:7">
      <c r="C775" s="143"/>
      <c r="D775" s="143"/>
      <c r="E775" s="143"/>
      <c r="F775" s="143"/>
      <c r="G775" s="143"/>
    </row>
    <row r="776" spans="3:7">
      <c r="C776" s="143"/>
      <c r="D776" s="143"/>
      <c r="E776" s="143"/>
      <c r="F776" s="143"/>
      <c r="G776" s="143"/>
    </row>
    <row r="777" spans="3:7">
      <c r="C777" s="143"/>
      <c r="D777" s="143"/>
      <c r="E777" s="143"/>
      <c r="F777" s="143"/>
      <c r="G777" s="143"/>
    </row>
    <row r="778" spans="3:7">
      <c r="C778" s="143"/>
      <c r="D778" s="143"/>
      <c r="E778" s="143"/>
      <c r="F778" s="143"/>
      <c r="G778" s="143"/>
    </row>
    <row r="779" spans="3:7">
      <c r="C779" s="143"/>
      <c r="D779" s="143"/>
      <c r="E779" s="143"/>
      <c r="F779" s="143"/>
      <c r="G779" s="143"/>
    </row>
    <row r="780" spans="3:7">
      <c r="C780" s="143"/>
      <c r="D780" s="143"/>
      <c r="E780" s="143"/>
      <c r="F780" s="143"/>
      <c r="G780" s="143"/>
    </row>
    <row r="781" spans="3:7">
      <c r="C781" s="143"/>
      <c r="D781" s="143"/>
      <c r="E781" s="143"/>
      <c r="F781" s="143"/>
      <c r="G781" s="143"/>
    </row>
    <row r="782" spans="3:7">
      <c r="C782" s="143"/>
      <c r="D782" s="143"/>
      <c r="E782" s="143"/>
      <c r="F782" s="143"/>
      <c r="G782" s="143"/>
    </row>
    <row r="783" spans="3:7">
      <c r="C783" s="143"/>
      <c r="D783" s="143"/>
      <c r="E783" s="143"/>
      <c r="F783" s="143"/>
      <c r="G783" s="143"/>
    </row>
    <row r="784" spans="3:7">
      <c r="C784" s="143"/>
      <c r="D784" s="143"/>
      <c r="E784" s="143"/>
      <c r="F784" s="143"/>
      <c r="G784" s="143"/>
    </row>
    <row r="785" spans="3:7">
      <c r="C785" s="143"/>
      <c r="D785" s="143"/>
      <c r="E785" s="143"/>
      <c r="F785" s="143"/>
      <c r="G785" s="143"/>
    </row>
    <row r="786" spans="3:7">
      <c r="C786" s="143"/>
      <c r="D786" s="143"/>
      <c r="E786" s="143"/>
      <c r="F786" s="143"/>
      <c r="G786" s="143"/>
    </row>
    <row r="787" spans="3:7">
      <c r="C787" s="143"/>
      <c r="D787" s="143"/>
      <c r="E787" s="143"/>
      <c r="F787" s="143"/>
      <c r="G787" s="143"/>
    </row>
    <row r="788" spans="3:7">
      <c r="C788" s="143"/>
      <c r="D788" s="143"/>
      <c r="E788" s="143"/>
      <c r="F788" s="143"/>
      <c r="G788" s="143"/>
    </row>
    <row r="789" spans="3:7">
      <c r="C789" s="143"/>
      <c r="D789" s="143"/>
      <c r="E789" s="143"/>
      <c r="F789" s="143"/>
      <c r="G789" s="143"/>
    </row>
    <row r="790" spans="3:7">
      <c r="C790" s="143"/>
      <c r="D790" s="143"/>
      <c r="E790" s="143"/>
      <c r="F790" s="143"/>
      <c r="G790" s="143"/>
    </row>
    <row r="791" spans="3:7">
      <c r="C791" s="143"/>
      <c r="D791" s="143"/>
      <c r="E791" s="143"/>
      <c r="F791" s="143"/>
      <c r="G791" s="143"/>
    </row>
    <row r="792" spans="3:7">
      <c r="C792" s="143"/>
      <c r="D792" s="143"/>
      <c r="E792" s="143"/>
      <c r="F792" s="143"/>
      <c r="G792" s="143"/>
    </row>
    <row r="793" spans="3:7">
      <c r="C793" s="143"/>
      <c r="D793" s="143"/>
      <c r="E793" s="143"/>
      <c r="F793" s="143"/>
      <c r="G793" s="143"/>
    </row>
    <row r="794" spans="3:7">
      <c r="C794" s="143"/>
      <c r="D794" s="143"/>
      <c r="E794" s="143"/>
      <c r="F794" s="143"/>
      <c r="G794" s="143"/>
    </row>
    <row r="795" spans="3:7">
      <c r="C795" s="143"/>
      <c r="D795" s="143"/>
      <c r="E795" s="143"/>
      <c r="F795" s="143"/>
      <c r="G795" s="143"/>
    </row>
    <row r="796" spans="3:7">
      <c r="C796" s="143"/>
      <c r="D796" s="143"/>
      <c r="E796" s="143"/>
      <c r="F796" s="143"/>
      <c r="G796" s="143"/>
    </row>
    <row r="797" spans="3:7">
      <c r="C797" s="143"/>
      <c r="D797" s="143"/>
      <c r="E797" s="143"/>
      <c r="F797" s="143"/>
      <c r="G797" s="143"/>
    </row>
    <row r="798" spans="3:7">
      <c r="C798" s="143"/>
      <c r="D798" s="143"/>
      <c r="E798" s="143"/>
      <c r="F798" s="143"/>
      <c r="G798" s="143"/>
    </row>
    <row r="799" spans="3:7">
      <c r="C799" s="143"/>
      <c r="D799" s="143"/>
      <c r="E799" s="143"/>
      <c r="F799" s="143"/>
      <c r="G799" s="143"/>
    </row>
    <row r="800" spans="3:7">
      <c r="C800" s="143"/>
      <c r="D800" s="143"/>
      <c r="E800" s="143"/>
      <c r="F800" s="143"/>
      <c r="G800" s="143"/>
    </row>
    <row r="801" spans="3:7">
      <c r="C801" s="143"/>
      <c r="D801" s="143"/>
      <c r="E801" s="143"/>
      <c r="F801" s="143"/>
      <c r="G801" s="143"/>
    </row>
    <row r="802" spans="3:7">
      <c r="C802" s="143"/>
      <c r="D802" s="143"/>
      <c r="E802" s="143"/>
      <c r="F802" s="143"/>
      <c r="G802" s="143"/>
    </row>
    <row r="803" spans="3:7">
      <c r="C803" s="143"/>
      <c r="D803" s="143"/>
      <c r="E803" s="143"/>
      <c r="F803" s="143"/>
      <c r="G803" s="143"/>
    </row>
    <row r="804" spans="3:7">
      <c r="C804" s="143"/>
      <c r="D804" s="143"/>
      <c r="E804" s="143"/>
      <c r="F804" s="143"/>
      <c r="G804" s="143"/>
    </row>
    <row r="805" spans="3:7">
      <c r="C805" s="143"/>
      <c r="D805" s="143"/>
      <c r="E805" s="143"/>
      <c r="F805" s="143"/>
      <c r="G805" s="143"/>
    </row>
    <row r="806" spans="3:7">
      <c r="C806" s="143"/>
      <c r="D806" s="143"/>
      <c r="E806" s="143"/>
      <c r="F806" s="143"/>
      <c r="G806" s="143"/>
    </row>
    <row r="807" spans="3:7">
      <c r="C807" s="143"/>
      <c r="D807" s="143"/>
      <c r="E807" s="143"/>
      <c r="F807" s="143"/>
      <c r="G807" s="143"/>
    </row>
    <row r="808" spans="3:7">
      <c r="C808" s="143"/>
      <c r="D808" s="143"/>
      <c r="E808" s="143"/>
      <c r="F808" s="143"/>
      <c r="G808" s="143"/>
    </row>
    <row r="809" spans="3:7">
      <c r="C809" s="143"/>
      <c r="D809" s="143"/>
      <c r="E809" s="143"/>
      <c r="F809" s="143"/>
      <c r="G809" s="143"/>
    </row>
    <row r="810" spans="3:7">
      <c r="C810" s="143"/>
      <c r="D810" s="143"/>
      <c r="E810" s="143"/>
      <c r="F810" s="143"/>
      <c r="G810" s="143"/>
    </row>
    <row r="811" spans="3:7">
      <c r="C811" s="143"/>
      <c r="D811" s="143"/>
      <c r="E811" s="143"/>
      <c r="F811" s="143"/>
      <c r="G811" s="143"/>
    </row>
    <row r="812" spans="3:7">
      <c r="C812" s="143"/>
      <c r="D812" s="143"/>
      <c r="E812" s="143"/>
      <c r="F812" s="143"/>
      <c r="G812" s="143"/>
    </row>
    <row r="813" spans="3:7">
      <c r="C813" s="143"/>
      <c r="D813" s="143"/>
      <c r="E813" s="143"/>
      <c r="F813" s="143"/>
      <c r="G813" s="143"/>
    </row>
    <row r="814" spans="3:7">
      <c r="C814" s="143"/>
      <c r="D814" s="143"/>
      <c r="E814" s="143"/>
      <c r="F814" s="143"/>
      <c r="G814" s="143"/>
    </row>
    <row r="815" spans="3:7">
      <c r="C815" s="143"/>
      <c r="D815" s="143"/>
      <c r="E815" s="143"/>
      <c r="F815" s="143"/>
      <c r="G815" s="143"/>
    </row>
    <row r="816" spans="3:7">
      <c r="C816" s="143"/>
      <c r="D816" s="143"/>
      <c r="E816" s="143"/>
      <c r="F816" s="143"/>
      <c r="G816" s="143"/>
    </row>
    <row r="817" spans="3:7">
      <c r="C817" s="143"/>
      <c r="D817" s="143"/>
      <c r="E817" s="143"/>
      <c r="F817" s="143"/>
      <c r="G817" s="143"/>
    </row>
    <row r="818" spans="3:7">
      <c r="C818" s="143"/>
      <c r="D818" s="143"/>
      <c r="E818" s="143"/>
      <c r="F818" s="143"/>
      <c r="G818" s="143"/>
    </row>
    <row r="819" spans="3:7">
      <c r="C819" s="143"/>
      <c r="D819" s="143"/>
      <c r="E819" s="143"/>
      <c r="F819" s="143"/>
      <c r="G819" s="143"/>
    </row>
    <row r="820" spans="3:7">
      <c r="C820" s="143"/>
      <c r="D820" s="143"/>
      <c r="E820" s="143"/>
      <c r="F820" s="143"/>
      <c r="G820" s="143"/>
    </row>
    <row r="821" spans="3:7">
      <c r="C821" s="143"/>
      <c r="D821" s="143"/>
      <c r="E821" s="143"/>
      <c r="F821" s="143"/>
      <c r="G821" s="143"/>
    </row>
    <row r="822" spans="3:7">
      <c r="C822" s="143"/>
      <c r="D822" s="143"/>
      <c r="E822" s="143"/>
      <c r="F822" s="143"/>
      <c r="G822" s="143"/>
    </row>
    <row r="823" spans="3:7">
      <c r="C823" s="143"/>
      <c r="D823" s="143"/>
      <c r="E823" s="143"/>
      <c r="F823" s="143"/>
      <c r="G823" s="143"/>
    </row>
    <row r="824" spans="3:7">
      <c r="C824" s="143"/>
      <c r="D824" s="143"/>
      <c r="E824" s="143"/>
      <c r="F824" s="143"/>
      <c r="G824" s="143"/>
    </row>
    <row r="825" spans="3:7">
      <c r="C825" s="143"/>
      <c r="D825" s="143"/>
      <c r="E825" s="143"/>
      <c r="F825" s="143"/>
      <c r="G825" s="143"/>
    </row>
    <row r="826" spans="3:7">
      <c r="C826" s="143"/>
      <c r="D826" s="143"/>
      <c r="E826" s="143"/>
      <c r="F826" s="143"/>
      <c r="G826" s="143"/>
    </row>
    <row r="827" spans="3:7">
      <c r="C827" s="143"/>
      <c r="D827" s="143"/>
      <c r="E827" s="143"/>
      <c r="F827" s="143"/>
      <c r="G827" s="143"/>
    </row>
    <row r="828" spans="3:7">
      <c r="C828" s="143"/>
      <c r="D828" s="143"/>
      <c r="E828" s="143"/>
      <c r="F828" s="143"/>
      <c r="G828" s="143"/>
    </row>
    <row r="829" spans="3:7">
      <c r="C829" s="143"/>
      <c r="D829" s="143"/>
      <c r="E829" s="143"/>
      <c r="F829" s="143"/>
      <c r="G829" s="143"/>
    </row>
    <row r="830" spans="3:7">
      <c r="C830" s="143"/>
      <c r="D830" s="143"/>
      <c r="E830" s="143"/>
      <c r="F830" s="143"/>
      <c r="G830" s="143"/>
    </row>
    <row r="831" spans="3:7">
      <c r="C831" s="143"/>
      <c r="D831" s="143"/>
      <c r="E831" s="143"/>
      <c r="F831" s="143"/>
      <c r="G831" s="143"/>
    </row>
    <row r="832" spans="3:7">
      <c r="C832" s="143"/>
      <c r="D832" s="143"/>
      <c r="E832" s="143"/>
      <c r="F832" s="143"/>
      <c r="G832" s="143"/>
    </row>
    <row r="833" spans="3:7">
      <c r="C833" s="143"/>
      <c r="D833" s="143"/>
      <c r="E833" s="143"/>
      <c r="F833" s="143"/>
      <c r="G833" s="143"/>
    </row>
    <row r="834" spans="3:7">
      <c r="C834" s="143"/>
      <c r="D834" s="143"/>
      <c r="E834" s="143"/>
      <c r="F834" s="143"/>
      <c r="G834" s="143"/>
    </row>
    <row r="835" spans="3:7">
      <c r="C835" s="143"/>
      <c r="D835" s="143"/>
      <c r="E835" s="143"/>
      <c r="F835" s="143"/>
      <c r="G835" s="143"/>
    </row>
    <row r="836" spans="3:7">
      <c r="C836" s="143"/>
      <c r="D836" s="143"/>
      <c r="E836" s="143"/>
      <c r="F836" s="143"/>
      <c r="G836" s="143"/>
    </row>
    <row r="837" spans="3:7">
      <c r="C837" s="143"/>
      <c r="D837" s="143"/>
      <c r="E837" s="143"/>
      <c r="F837" s="143"/>
      <c r="G837" s="143"/>
    </row>
    <row r="838" spans="3:7">
      <c r="C838" s="143"/>
      <c r="D838" s="143"/>
      <c r="E838" s="143"/>
      <c r="F838" s="143"/>
      <c r="G838" s="143"/>
    </row>
    <row r="839" spans="3:7">
      <c r="C839" s="143"/>
      <c r="D839" s="143"/>
      <c r="E839" s="143"/>
      <c r="F839" s="143"/>
      <c r="G839" s="143"/>
    </row>
    <row r="840" spans="3:7">
      <c r="C840" s="143"/>
      <c r="D840" s="143"/>
      <c r="E840" s="143"/>
      <c r="F840" s="143"/>
      <c r="G840" s="143"/>
    </row>
    <row r="841" spans="3:7">
      <c r="C841" s="143"/>
      <c r="D841" s="143"/>
      <c r="E841" s="143"/>
      <c r="F841" s="143"/>
      <c r="G841" s="143"/>
    </row>
    <row r="842" spans="3:7">
      <c r="C842" s="143"/>
      <c r="D842" s="143"/>
      <c r="E842" s="143"/>
      <c r="F842" s="143"/>
      <c r="G842" s="143"/>
    </row>
    <row r="843" spans="3:7">
      <c r="C843" s="143"/>
      <c r="D843" s="143"/>
      <c r="E843" s="143"/>
      <c r="F843" s="143"/>
      <c r="G843" s="143"/>
    </row>
    <row r="844" spans="3:7">
      <c r="C844" s="143"/>
      <c r="D844" s="143"/>
      <c r="E844" s="143"/>
      <c r="F844" s="143"/>
      <c r="G844" s="143"/>
    </row>
    <row r="845" spans="3:7">
      <c r="C845" s="143"/>
      <c r="D845" s="143"/>
      <c r="E845" s="143"/>
      <c r="F845" s="143"/>
      <c r="G845" s="143"/>
    </row>
    <row r="846" spans="3:7">
      <c r="C846" s="143"/>
      <c r="D846" s="143"/>
      <c r="E846" s="143"/>
      <c r="F846" s="143"/>
      <c r="G846" s="143"/>
    </row>
    <row r="847" spans="3:7">
      <c r="C847" s="143"/>
      <c r="D847" s="143"/>
      <c r="E847" s="143"/>
      <c r="F847" s="143"/>
      <c r="G847" s="143"/>
    </row>
    <row r="848" spans="3:7">
      <c r="C848" s="143"/>
      <c r="D848" s="143"/>
      <c r="E848" s="143"/>
      <c r="F848" s="143"/>
      <c r="G848" s="143"/>
    </row>
    <row r="849" spans="3:7">
      <c r="C849" s="143"/>
      <c r="D849" s="143"/>
      <c r="E849" s="143"/>
      <c r="F849" s="143"/>
      <c r="G849" s="143"/>
    </row>
    <row r="850" spans="3:7">
      <c r="C850" s="143"/>
      <c r="D850" s="143"/>
      <c r="E850" s="143"/>
      <c r="F850" s="143"/>
      <c r="G850" s="143"/>
    </row>
    <row r="851" spans="3:7">
      <c r="C851" s="143"/>
      <c r="D851" s="143"/>
      <c r="E851" s="143"/>
      <c r="F851" s="143"/>
      <c r="G851" s="143"/>
    </row>
    <row r="852" spans="3:7">
      <c r="C852" s="143"/>
      <c r="D852" s="143"/>
      <c r="E852" s="143"/>
      <c r="F852" s="143"/>
      <c r="G852" s="143"/>
    </row>
    <row r="853" spans="3:7">
      <c r="C853" s="143"/>
      <c r="D853" s="143"/>
      <c r="E853" s="143"/>
      <c r="F853" s="143"/>
      <c r="G853" s="143"/>
    </row>
    <row r="854" spans="3:7">
      <c r="C854" s="143"/>
      <c r="D854" s="143"/>
      <c r="E854" s="143"/>
      <c r="F854" s="143"/>
      <c r="G854" s="143"/>
    </row>
    <row r="855" spans="3:7">
      <c r="C855" s="143"/>
      <c r="D855" s="143"/>
      <c r="E855" s="143"/>
      <c r="F855" s="143"/>
      <c r="G855" s="143"/>
    </row>
    <row r="856" spans="3:7">
      <c r="C856" s="143"/>
      <c r="D856" s="143"/>
      <c r="E856" s="143"/>
      <c r="F856" s="143"/>
      <c r="G856" s="143"/>
    </row>
    <row r="857" spans="3:7">
      <c r="C857" s="143"/>
      <c r="D857" s="143"/>
      <c r="E857" s="143"/>
      <c r="F857" s="143"/>
      <c r="G857" s="143"/>
    </row>
    <row r="858" spans="3:7">
      <c r="C858" s="143"/>
      <c r="D858" s="143"/>
      <c r="E858" s="143"/>
      <c r="F858" s="143"/>
      <c r="G858" s="143"/>
    </row>
    <row r="859" spans="3:7">
      <c r="C859" s="143"/>
      <c r="D859" s="143"/>
      <c r="E859" s="143"/>
      <c r="F859" s="143"/>
      <c r="G859" s="143"/>
    </row>
    <row r="860" spans="3:7">
      <c r="C860" s="143"/>
      <c r="D860" s="143"/>
      <c r="E860" s="143"/>
      <c r="F860" s="143"/>
      <c r="G860" s="143"/>
    </row>
    <row r="861" spans="3:7">
      <c r="C861" s="143"/>
      <c r="D861" s="143"/>
      <c r="E861" s="143"/>
      <c r="F861" s="143"/>
      <c r="G861" s="143"/>
    </row>
    <row r="862" spans="3:7">
      <c r="C862" s="143"/>
      <c r="D862" s="143"/>
      <c r="E862" s="143"/>
      <c r="F862" s="143"/>
      <c r="G862" s="143"/>
    </row>
    <row r="863" spans="3:7">
      <c r="C863" s="143"/>
      <c r="D863" s="143"/>
      <c r="E863" s="143"/>
      <c r="F863" s="143"/>
      <c r="G863" s="143"/>
    </row>
    <row r="864" spans="3:7">
      <c r="C864" s="143"/>
      <c r="D864" s="143"/>
      <c r="E864" s="143"/>
      <c r="F864" s="143"/>
      <c r="G864" s="143"/>
    </row>
    <row r="865" spans="3:7">
      <c r="C865" s="143"/>
      <c r="D865" s="143"/>
      <c r="E865" s="143"/>
      <c r="F865" s="143"/>
      <c r="G865" s="143"/>
    </row>
    <row r="866" spans="3:7">
      <c r="C866" s="143"/>
      <c r="D866" s="143"/>
      <c r="E866" s="143"/>
      <c r="F866" s="143"/>
      <c r="G866" s="143"/>
    </row>
    <row r="867" spans="3:7">
      <c r="C867" s="143"/>
      <c r="D867" s="143"/>
      <c r="E867" s="143"/>
      <c r="F867" s="143"/>
      <c r="G867" s="143"/>
    </row>
    <row r="868" spans="3:7">
      <c r="C868" s="143"/>
      <c r="D868" s="143"/>
      <c r="E868" s="143"/>
      <c r="F868" s="143"/>
      <c r="G868" s="143"/>
    </row>
    <row r="869" spans="3:7">
      <c r="C869" s="143"/>
      <c r="D869" s="143"/>
      <c r="E869" s="143"/>
      <c r="F869" s="143"/>
      <c r="G869" s="143"/>
    </row>
    <row r="870" spans="3:7">
      <c r="C870" s="143"/>
      <c r="D870" s="143"/>
      <c r="E870" s="143"/>
      <c r="F870" s="143"/>
      <c r="G870" s="143"/>
    </row>
    <row r="871" spans="3:7">
      <c r="C871" s="143"/>
      <c r="D871" s="143"/>
      <c r="E871" s="143"/>
      <c r="F871" s="143"/>
      <c r="G871" s="143"/>
    </row>
    <row r="872" spans="3:7">
      <c r="C872" s="143"/>
      <c r="D872" s="143"/>
      <c r="E872" s="143"/>
      <c r="F872" s="143"/>
      <c r="G872" s="143"/>
    </row>
    <row r="873" spans="3:7">
      <c r="C873" s="143"/>
      <c r="D873" s="143"/>
      <c r="E873" s="143"/>
      <c r="F873" s="143"/>
      <c r="G873" s="143"/>
    </row>
    <row r="874" spans="3:7">
      <c r="C874" s="143"/>
      <c r="D874" s="143"/>
      <c r="E874" s="143"/>
      <c r="F874" s="143"/>
      <c r="G874" s="143"/>
    </row>
    <row r="875" spans="3:7">
      <c r="C875" s="143"/>
      <c r="D875" s="143"/>
      <c r="E875" s="143"/>
      <c r="F875" s="143"/>
      <c r="G875" s="143"/>
    </row>
    <row r="876" spans="3:7">
      <c r="C876" s="143"/>
      <c r="D876" s="143"/>
      <c r="E876" s="143"/>
      <c r="F876" s="143"/>
      <c r="G876" s="143"/>
    </row>
    <row r="877" spans="3:7">
      <c r="C877" s="143"/>
      <c r="D877" s="143"/>
      <c r="E877" s="143"/>
      <c r="F877" s="143"/>
      <c r="G877" s="143"/>
    </row>
    <row r="878" spans="3:7">
      <c r="C878" s="143"/>
      <c r="D878" s="143"/>
      <c r="E878" s="143"/>
      <c r="F878" s="143"/>
      <c r="G878" s="143"/>
    </row>
    <row r="879" spans="3:7">
      <c r="C879" s="143"/>
      <c r="D879" s="143"/>
      <c r="E879" s="143"/>
      <c r="F879" s="143"/>
      <c r="G879" s="143"/>
    </row>
    <row r="880" spans="3:7">
      <c r="C880" s="143"/>
      <c r="D880" s="143"/>
      <c r="E880" s="143"/>
      <c r="F880" s="143"/>
      <c r="G880" s="143"/>
    </row>
    <row r="881" spans="3:7">
      <c r="C881" s="143"/>
      <c r="D881" s="143"/>
      <c r="E881" s="143"/>
      <c r="F881" s="143"/>
      <c r="G881" s="143"/>
    </row>
    <row r="882" spans="3:7">
      <c r="C882" s="143"/>
      <c r="D882" s="143"/>
      <c r="E882" s="143"/>
      <c r="F882" s="143"/>
      <c r="G882" s="143"/>
    </row>
    <row r="883" spans="3:7">
      <c r="C883" s="143"/>
      <c r="D883" s="143"/>
      <c r="E883" s="143"/>
      <c r="F883" s="143"/>
      <c r="G883" s="143"/>
    </row>
    <row r="884" spans="3:7">
      <c r="C884" s="143"/>
      <c r="D884" s="143"/>
      <c r="E884" s="143"/>
      <c r="F884" s="143"/>
      <c r="G884" s="143"/>
    </row>
    <row r="885" spans="3:7">
      <c r="C885" s="143"/>
      <c r="D885" s="143"/>
      <c r="E885" s="143"/>
      <c r="F885" s="143"/>
      <c r="G885" s="143"/>
    </row>
    <row r="886" spans="3:7">
      <c r="C886" s="143"/>
      <c r="D886" s="143"/>
      <c r="E886" s="143"/>
      <c r="F886" s="143"/>
      <c r="G886" s="143"/>
    </row>
    <row r="887" spans="3:7">
      <c r="C887" s="143"/>
      <c r="D887" s="143"/>
      <c r="E887" s="143"/>
      <c r="F887" s="143"/>
      <c r="G887" s="143"/>
    </row>
    <row r="888" spans="3:7">
      <c r="C888" s="143"/>
      <c r="D888" s="143"/>
      <c r="E888" s="143"/>
      <c r="F888" s="143"/>
      <c r="G888" s="143"/>
    </row>
    <row r="889" spans="3:7">
      <c r="C889" s="143"/>
      <c r="D889" s="143"/>
      <c r="E889" s="143"/>
      <c r="F889" s="143"/>
      <c r="G889" s="143"/>
    </row>
    <row r="890" spans="3:7">
      <c r="C890" s="143"/>
      <c r="D890" s="143"/>
      <c r="E890" s="143"/>
      <c r="F890" s="143"/>
      <c r="G890" s="143"/>
    </row>
    <row r="891" spans="3:7">
      <c r="C891" s="143"/>
      <c r="D891" s="143"/>
      <c r="E891" s="143"/>
      <c r="F891" s="143"/>
      <c r="G891" s="143"/>
    </row>
    <row r="892" spans="3:7">
      <c r="C892" s="143"/>
      <c r="D892" s="143"/>
      <c r="E892" s="143"/>
      <c r="F892" s="143"/>
      <c r="G892" s="143"/>
    </row>
    <row r="893" spans="3:7">
      <c r="C893" s="143"/>
      <c r="D893" s="143"/>
      <c r="E893" s="143"/>
      <c r="F893" s="143"/>
      <c r="G893" s="143"/>
    </row>
    <row r="894" spans="3:7">
      <c r="C894" s="143"/>
      <c r="D894" s="143"/>
      <c r="E894" s="143"/>
      <c r="F894" s="143"/>
      <c r="G894" s="143"/>
    </row>
    <row r="895" spans="3:7">
      <c r="C895" s="143"/>
      <c r="D895" s="143"/>
      <c r="E895" s="143"/>
      <c r="F895" s="143"/>
      <c r="G895" s="143"/>
    </row>
    <row r="896" spans="3:7">
      <c r="C896" s="143"/>
      <c r="D896" s="143"/>
      <c r="E896" s="143"/>
      <c r="F896" s="143"/>
      <c r="G896" s="143"/>
    </row>
    <row r="897" spans="3:7">
      <c r="C897" s="143"/>
      <c r="D897" s="143"/>
      <c r="E897" s="143"/>
      <c r="F897" s="143"/>
      <c r="G897" s="143"/>
    </row>
    <row r="898" spans="3:7">
      <c r="C898" s="143"/>
      <c r="D898" s="143"/>
      <c r="E898" s="143"/>
      <c r="F898" s="143"/>
      <c r="G898" s="143"/>
    </row>
    <row r="899" spans="3:7">
      <c r="C899" s="143"/>
      <c r="D899" s="143"/>
      <c r="E899" s="143"/>
      <c r="F899" s="143"/>
      <c r="G899" s="143"/>
    </row>
    <row r="900" spans="3:7">
      <c r="C900" s="143"/>
      <c r="D900" s="143"/>
      <c r="E900" s="143"/>
      <c r="F900" s="143"/>
      <c r="G900" s="143"/>
    </row>
    <row r="901" spans="3:7">
      <c r="C901" s="143"/>
      <c r="D901" s="143"/>
      <c r="E901" s="143"/>
      <c r="F901" s="143"/>
      <c r="G901" s="143"/>
    </row>
    <row r="902" spans="3:7">
      <c r="C902" s="143"/>
      <c r="D902" s="143"/>
      <c r="E902" s="143"/>
      <c r="F902" s="143"/>
      <c r="G902" s="143"/>
    </row>
    <row r="903" spans="3:7">
      <c r="C903" s="143"/>
      <c r="D903" s="143"/>
      <c r="E903" s="143"/>
      <c r="F903" s="143"/>
      <c r="G903" s="143"/>
    </row>
    <row r="904" spans="3:7">
      <c r="C904" s="143"/>
      <c r="D904" s="143"/>
      <c r="E904" s="143"/>
      <c r="F904" s="143"/>
      <c r="G904" s="143"/>
    </row>
    <row r="905" spans="3:7">
      <c r="C905" s="143"/>
      <c r="D905" s="143"/>
      <c r="E905" s="143"/>
      <c r="F905" s="143"/>
      <c r="G905" s="143"/>
    </row>
    <row r="906" spans="3:7">
      <c r="C906" s="143"/>
      <c r="D906" s="143"/>
      <c r="E906" s="143"/>
      <c r="F906" s="143"/>
      <c r="G906" s="143"/>
    </row>
    <row r="907" spans="3:7">
      <c r="C907" s="143"/>
      <c r="D907" s="143"/>
      <c r="E907" s="143"/>
      <c r="F907" s="143"/>
      <c r="G907" s="143"/>
    </row>
    <row r="908" spans="3:7">
      <c r="C908" s="143"/>
      <c r="D908" s="143"/>
      <c r="E908" s="143"/>
      <c r="F908" s="143"/>
      <c r="G908" s="143"/>
    </row>
    <row r="909" spans="3:7">
      <c r="C909" s="143"/>
      <c r="D909" s="143"/>
      <c r="E909" s="143"/>
      <c r="F909" s="143"/>
      <c r="G909" s="143"/>
    </row>
    <row r="910" spans="3:7">
      <c r="C910" s="143"/>
      <c r="D910" s="143"/>
      <c r="E910" s="143"/>
      <c r="F910" s="143"/>
      <c r="G910" s="143"/>
    </row>
    <row r="911" spans="3:7">
      <c r="C911" s="143"/>
      <c r="D911" s="143"/>
      <c r="E911" s="143"/>
      <c r="F911" s="143"/>
      <c r="G911" s="143"/>
    </row>
    <row r="912" spans="3:7">
      <c r="C912" s="143"/>
      <c r="D912" s="143"/>
      <c r="E912" s="143"/>
      <c r="F912" s="143"/>
      <c r="G912" s="143"/>
    </row>
    <row r="913" spans="3:7">
      <c r="C913" s="143"/>
      <c r="D913" s="143"/>
      <c r="E913" s="143"/>
      <c r="F913" s="143"/>
      <c r="G913" s="143"/>
    </row>
    <row r="914" spans="3:7">
      <c r="C914" s="143"/>
      <c r="D914" s="143"/>
      <c r="E914" s="143"/>
      <c r="F914" s="143"/>
      <c r="G914" s="143"/>
    </row>
    <row r="915" spans="3:7">
      <c r="C915" s="143"/>
      <c r="D915" s="143"/>
      <c r="E915" s="143"/>
      <c r="F915" s="143"/>
      <c r="G915" s="143"/>
    </row>
    <row r="916" spans="3:7">
      <c r="C916" s="143"/>
      <c r="D916" s="143"/>
      <c r="E916" s="143"/>
      <c r="F916" s="143"/>
      <c r="G916" s="143"/>
    </row>
    <row r="917" spans="3:7">
      <c r="C917" s="143"/>
      <c r="D917" s="143"/>
      <c r="E917" s="143"/>
      <c r="F917" s="143"/>
      <c r="G917" s="143"/>
    </row>
    <row r="918" spans="3:7">
      <c r="C918" s="143"/>
      <c r="D918" s="143"/>
      <c r="E918" s="143"/>
      <c r="F918" s="143"/>
      <c r="G918" s="143"/>
    </row>
    <row r="919" spans="3:7">
      <c r="C919" s="143"/>
      <c r="D919" s="143"/>
      <c r="E919" s="143"/>
      <c r="F919" s="143"/>
      <c r="G919" s="143"/>
    </row>
    <row r="920" spans="3:7">
      <c r="C920" s="143"/>
      <c r="D920" s="143"/>
      <c r="E920" s="143"/>
      <c r="F920" s="143"/>
      <c r="G920" s="143"/>
    </row>
    <row r="921" spans="3:7">
      <c r="C921" s="143"/>
      <c r="D921" s="143"/>
      <c r="E921" s="143"/>
      <c r="F921" s="143"/>
      <c r="G921" s="143"/>
    </row>
    <row r="922" spans="3:7">
      <c r="C922" s="143"/>
      <c r="D922" s="143"/>
      <c r="E922" s="143"/>
      <c r="F922" s="143"/>
      <c r="G922" s="143"/>
    </row>
    <row r="923" spans="3:7">
      <c r="C923" s="143"/>
      <c r="D923" s="143"/>
      <c r="E923" s="143"/>
      <c r="F923" s="143"/>
      <c r="G923" s="143"/>
    </row>
    <row r="924" spans="3:7">
      <c r="C924" s="143"/>
      <c r="D924" s="143"/>
      <c r="E924" s="143"/>
      <c r="F924" s="143"/>
      <c r="G924" s="143"/>
    </row>
    <row r="925" spans="3:7">
      <c r="C925" s="143"/>
      <c r="D925" s="143"/>
      <c r="E925" s="143"/>
      <c r="F925" s="143"/>
      <c r="G925" s="143"/>
    </row>
    <row r="926" spans="3:7">
      <c r="C926" s="143"/>
      <c r="D926" s="143"/>
      <c r="E926" s="143"/>
      <c r="F926" s="143"/>
      <c r="G926" s="143"/>
    </row>
    <row r="927" spans="3:7">
      <c r="C927" s="143"/>
      <c r="D927" s="143"/>
      <c r="E927" s="143"/>
      <c r="F927" s="143"/>
      <c r="G927" s="143"/>
    </row>
    <row r="928" spans="3:7">
      <c r="C928" s="143"/>
      <c r="D928" s="143"/>
      <c r="E928" s="143"/>
      <c r="F928" s="143"/>
      <c r="G928" s="143"/>
    </row>
    <row r="929" spans="3:7">
      <c r="C929" s="143"/>
      <c r="D929" s="143"/>
      <c r="E929" s="143"/>
      <c r="F929" s="143"/>
      <c r="G929" s="143"/>
    </row>
    <row r="930" spans="3:7">
      <c r="C930" s="143"/>
      <c r="D930" s="143"/>
      <c r="E930" s="143"/>
      <c r="F930" s="143"/>
      <c r="G930" s="143"/>
    </row>
    <row r="931" spans="3:7">
      <c r="C931" s="143"/>
      <c r="D931" s="143"/>
      <c r="E931" s="143"/>
      <c r="F931" s="143"/>
      <c r="G931" s="143"/>
    </row>
    <row r="932" spans="3:7">
      <c r="C932" s="143"/>
      <c r="D932" s="143"/>
      <c r="E932" s="143"/>
      <c r="F932" s="143"/>
      <c r="G932" s="143"/>
    </row>
    <row r="933" spans="3:7">
      <c r="C933" s="143"/>
      <c r="D933" s="143"/>
      <c r="E933" s="143"/>
      <c r="F933" s="143"/>
      <c r="G933" s="143"/>
    </row>
    <row r="934" spans="3:7">
      <c r="C934" s="143"/>
      <c r="D934" s="143"/>
      <c r="E934" s="143"/>
      <c r="F934" s="143"/>
      <c r="G934" s="143"/>
    </row>
    <row r="935" spans="3:7">
      <c r="C935" s="143"/>
      <c r="D935" s="143"/>
      <c r="E935" s="143"/>
      <c r="F935" s="143"/>
      <c r="G935" s="143"/>
    </row>
    <row r="936" spans="3:7">
      <c r="C936" s="143"/>
      <c r="D936" s="143"/>
      <c r="E936" s="143"/>
      <c r="F936" s="143"/>
      <c r="G936" s="143"/>
    </row>
    <row r="937" spans="3:7">
      <c r="C937" s="143"/>
      <c r="D937" s="143"/>
      <c r="E937" s="143"/>
      <c r="F937" s="143"/>
      <c r="G937" s="143"/>
    </row>
    <row r="938" spans="3:7">
      <c r="C938" s="143"/>
      <c r="D938" s="143"/>
      <c r="E938" s="143"/>
      <c r="F938" s="143"/>
      <c r="G938" s="143"/>
    </row>
    <row r="939" spans="3:7">
      <c r="C939" s="143"/>
      <c r="D939" s="143"/>
      <c r="E939" s="143"/>
      <c r="F939" s="143"/>
      <c r="G939" s="143"/>
    </row>
    <row r="940" spans="3:7">
      <c r="C940" s="143"/>
      <c r="D940" s="143"/>
      <c r="E940" s="143"/>
      <c r="F940" s="143"/>
      <c r="G940" s="143"/>
    </row>
    <row r="941" spans="3:7">
      <c r="C941" s="143"/>
      <c r="D941" s="143"/>
      <c r="E941" s="143"/>
      <c r="F941" s="143"/>
      <c r="G941" s="143"/>
    </row>
    <row r="942" spans="3:7">
      <c r="C942" s="143"/>
      <c r="D942" s="143"/>
      <c r="E942" s="143"/>
      <c r="F942" s="143"/>
      <c r="G942" s="143"/>
    </row>
    <row r="943" spans="3:7">
      <c r="C943" s="143"/>
      <c r="D943" s="143"/>
      <c r="E943" s="143"/>
      <c r="F943" s="143"/>
      <c r="G943" s="143"/>
    </row>
    <row r="944" spans="3:7">
      <c r="C944" s="143"/>
      <c r="D944" s="143"/>
      <c r="E944" s="143"/>
      <c r="F944" s="143"/>
      <c r="G944" s="143"/>
    </row>
    <row r="945" spans="3:7">
      <c r="C945" s="143"/>
      <c r="D945" s="143"/>
      <c r="E945" s="143"/>
      <c r="F945" s="143"/>
      <c r="G945" s="143"/>
    </row>
    <row r="946" spans="3:7">
      <c r="C946" s="143"/>
      <c r="D946" s="143"/>
      <c r="E946" s="143"/>
      <c r="F946" s="143"/>
      <c r="G946" s="143"/>
    </row>
    <row r="947" spans="3:7">
      <c r="C947" s="143"/>
      <c r="D947" s="143"/>
      <c r="E947" s="143"/>
      <c r="F947" s="143"/>
      <c r="G947" s="143"/>
    </row>
    <row r="948" spans="3:7">
      <c r="C948" s="143"/>
      <c r="D948" s="143"/>
      <c r="E948" s="143"/>
      <c r="F948" s="143"/>
      <c r="G948" s="143"/>
    </row>
    <row r="949" spans="3:7">
      <c r="C949" s="143"/>
      <c r="D949" s="143"/>
      <c r="E949" s="143"/>
      <c r="F949" s="143"/>
      <c r="G949" s="143"/>
    </row>
    <row r="950" spans="3:7">
      <c r="C950" s="143"/>
      <c r="D950" s="143"/>
      <c r="E950" s="143"/>
      <c r="F950" s="143"/>
      <c r="G950" s="143"/>
    </row>
    <row r="951" spans="3:7">
      <c r="C951" s="143"/>
      <c r="D951" s="143"/>
      <c r="E951" s="143"/>
      <c r="F951" s="143"/>
      <c r="G951" s="143"/>
    </row>
    <row r="952" spans="3:7">
      <c r="C952" s="143"/>
      <c r="D952" s="143"/>
      <c r="E952" s="143"/>
      <c r="F952" s="143"/>
      <c r="G952" s="143"/>
    </row>
    <row r="953" spans="3:7">
      <c r="C953" s="143"/>
      <c r="D953" s="143"/>
      <c r="E953" s="143"/>
      <c r="F953" s="143"/>
      <c r="G953" s="143"/>
    </row>
    <row r="954" spans="3:7">
      <c r="C954" s="143"/>
      <c r="D954" s="143"/>
      <c r="E954" s="143"/>
      <c r="F954" s="143"/>
      <c r="G954" s="143"/>
    </row>
    <row r="955" spans="3:7">
      <c r="C955" s="143"/>
      <c r="D955" s="143"/>
      <c r="E955" s="143"/>
      <c r="F955" s="143"/>
      <c r="G955" s="143"/>
    </row>
    <row r="956" spans="3:7">
      <c r="C956" s="143"/>
      <c r="D956" s="143"/>
      <c r="E956" s="143"/>
      <c r="F956" s="143"/>
      <c r="G956" s="143"/>
    </row>
    <row r="957" spans="3:7">
      <c r="C957" s="143"/>
      <c r="D957" s="143"/>
      <c r="E957" s="143"/>
      <c r="F957" s="143"/>
      <c r="G957" s="143"/>
    </row>
    <row r="958" spans="3:7">
      <c r="C958" s="143"/>
      <c r="D958" s="143"/>
      <c r="E958" s="143"/>
      <c r="F958" s="143"/>
      <c r="G958" s="143"/>
    </row>
    <row r="959" spans="3:7">
      <c r="C959" s="143"/>
      <c r="D959" s="143"/>
      <c r="E959" s="143"/>
      <c r="F959" s="143"/>
      <c r="G959" s="143"/>
    </row>
    <row r="960" spans="3:7">
      <c r="C960" s="143"/>
      <c r="D960" s="143"/>
      <c r="E960" s="143"/>
      <c r="F960" s="143"/>
      <c r="G960" s="143"/>
    </row>
    <row r="961" spans="3:7">
      <c r="C961" s="143"/>
      <c r="D961" s="143"/>
      <c r="E961" s="143"/>
      <c r="F961" s="143"/>
      <c r="G961" s="143"/>
    </row>
    <row r="962" spans="3:7">
      <c r="C962" s="143"/>
      <c r="D962" s="143"/>
      <c r="E962" s="143"/>
      <c r="F962" s="143"/>
      <c r="G962" s="143"/>
    </row>
    <row r="963" spans="3:7">
      <c r="C963" s="143"/>
      <c r="D963" s="143"/>
      <c r="E963" s="143"/>
      <c r="F963" s="143"/>
      <c r="G963" s="143"/>
    </row>
    <row r="964" spans="3:7">
      <c r="C964" s="143"/>
      <c r="D964" s="143"/>
      <c r="E964" s="143"/>
      <c r="F964" s="143"/>
      <c r="G964" s="143"/>
    </row>
    <row r="965" spans="3:7">
      <c r="C965" s="143"/>
      <c r="D965" s="143"/>
      <c r="E965" s="143"/>
      <c r="F965" s="143"/>
      <c r="G965" s="143"/>
    </row>
    <row r="966" spans="3:7">
      <c r="C966" s="143"/>
      <c r="D966" s="143"/>
      <c r="E966" s="143"/>
      <c r="F966" s="143"/>
      <c r="G966" s="143"/>
    </row>
    <row r="967" spans="3:7">
      <c r="C967" s="143"/>
      <c r="D967" s="143"/>
      <c r="E967" s="143"/>
      <c r="F967" s="143"/>
      <c r="G967" s="143"/>
    </row>
    <row r="968" spans="3:7">
      <c r="C968" s="143"/>
      <c r="D968" s="143"/>
      <c r="E968" s="143"/>
      <c r="F968" s="143"/>
      <c r="G968" s="143"/>
    </row>
    <row r="969" spans="3:7">
      <c r="C969" s="143"/>
      <c r="D969" s="143"/>
      <c r="E969" s="143"/>
      <c r="F969" s="143"/>
      <c r="G969" s="143"/>
    </row>
    <row r="970" spans="3:7">
      <c r="C970" s="143"/>
      <c r="D970" s="143"/>
      <c r="E970" s="143"/>
      <c r="F970" s="143"/>
      <c r="G970" s="143"/>
    </row>
    <row r="971" spans="3:7">
      <c r="C971" s="143"/>
      <c r="D971" s="143"/>
      <c r="E971" s="143"/>
      <c r="F971" s="143"/>
      <c r="G971" s="143"/>
    </row>
    <row r="972" spans="3:7">
      <c r="C972" s="143"/>
      <c r="D972" s="143"/>
      <c r="E972" s="143"/>
      <c r="F972" s="143"/>
      <c r="G972" s="143"/>
    </row>
    <row r="973" spans="3:7">
      <c r="C973" s="143"/>
      <c r="D973" s="143"/>
      <c r="E973" s="143"/>
      <c r="F973" s="143"/>
      <c r="G973" s="143"/>
    </row>
    <row r="974" spans="3:7">
      <c r="C974" s="143"/>
      <c r="D974" s="143"/>
      <c r="E974" s="143"/>
      <c r="F974" s="143"/>
      <c r="G974" s="143"/>
    </row>
    <row r="975" spans="3:7">
      <c r="C975" s="143"/>
      <c r="D975" s="143"/>
      <c r="E975" s="143"/>
      <c r="F975" s="143"/>
      <c r="G975" s="143"/>
    </row>
    <row r="976" spans="3:7">
      <c r="C976" s="143"/>
      <c r="D976" s="143"/>
      <c r="E976" s="143"/>
      <c r="F976" s="143"/>
      <c r="G976" s="143"/>
    </row>
    <row r="977" spans="3:7">
      <c r="C977" s="143"/>
      <c r="D977" s="143"/>
      <c r="E977" s="143"/>
      <c r="F977" s="143"/>
      <c r="G977" s="143"/>
    </row>
    <row r="978" spans="3:7">
      <c r="C978" s="143"/>
      <c r="D978" s="143"/>
      <c r="E978" s="143"/>
      <c r="F978" s="143"/>
      <c r="G978" s="143"/>
    </row>
    <row r="979" spans="3:7">
      <c r="C979" s="143"/>
      <c r="D979" s="143"/>
      <c r="E979" s="143"/>
      <c r="F979" s="143"/>
      <c r="G979" s="143"/>
    </row>
    <row r="980" spans="3:7">
      <c r="C980" s="143"/>
      <c r="D980" s="143"/>
      <c r="E980" s="143"/>
      <c r="F980" s="143"/>
      <c r="G980" s="143"/>
    </row>
    <row r="981" spans="3:7">
      <c r="C981" s="143"/>
      <c r="D981" s="143"/>
      <c r="E981" s="143"/>
      <c r="F981" s="143"/>
      <c r="G981" s="143"/>
    </row>
    <row r="982" spans="3:7">
      <c r="C982" s="143"/>
      <c r="D982" s="143"/>
      <c r="E982" s="143"/>
      <c r="F982" s="143"/>
      <c r="G982" s="143"/>
    </row>
    <row r="983" spans="3:7">
      <c r="C983" s="143"/>
      <c r="D983" s="143"/>
      <c r="E983" s="143"/>
      <c r="F983" s="143"/>
      <c r="G983" s="143"/>
    </row>
    <row r="984" spans="3:7">
      <c r="C984" s="143"/>
      <c r="D984" s="143"/>
      <c r="E984" s="143"/>
      <c r="F984" s="143"/>
      <c r="G984" s="143"/>
    </row>
    <row r="985" spans="3:7">
      <c r="C985" s="143"/>
      <c r="D985" s="143"/>
      <c r="E985" s="143"/>
      <c r="F985" s="143"/>
      <c r="G985" s="143"/>
    </row>
    <row r="986" spans="3:7">
      <c r="C986" s="143"/>
      <c r="D986" s="143"/>
      <c r="E986" s="143"/>
      <c r="F986" s="143"/>
      <c r="G986" s="143"/>
    </row>
    <row r="987" spans="3:7">
      <c r="C987" s="143"/>
      <c r="D987" s="143"/>
      <c r="E987" s="143"/>
      <c r="F987" s="143"/>
      <c r="G987" s="143"/>
    </row>
    <row r="988" spans="3:7">
      <c r="C988" s="143"/>
      <c r="D988" s="143"/>
      <c r="E988" s="143"/>
      <c r="F988" s="143"/>
      <c r="G988" s="143"/>
    </row>
    <row r="989" spans="3:7">
      <c r="C989" s="143"/>
      <c r="D989" s="143"/>
      <c r="E989" s="143"/>
      <c r="F989" s="143"/>
      <c r="G989" s="143"/>
    </row>
    <row r="990" spans="3:7">
      <c r="C990" s="143"/>
      <c r="D990" s="143"/>
      <c r="E990" s="143"/>
      <c r="F990" s="143"/>
      <c r="G990" s="143"/>
    </row>
    <row r="991" spans="3:7">
      <c r="C991" s="143"/>
      <c r="D991" s="143"/>
      <c r="E991" s="143"/>
      <c r="F991" s="143"/>
      <c r="G991" s="143"/>
    </row>
    <row r="992" spans="3:7">
      <c r="C992" s="143"/>
      <c r="D992" s="143"/>
      <c r="E992" s="143"/>
      <c r="F992" s="143"/>
      <c r="G992" s="143"/>
    </row>
    <row r="993" spans="3:7">
      <c r="C993" s="143"/>
      <c r="D993" s="143"/>
      <c r="E993" s="143"/>
      <c r="F993" s="143"/>
      <c r="G993" s="143"/>
    </row>
    <row r="994" spans="3:7">
      <c r="C994" s="143"/>
      <c r="D994" s="143"/>
      <c r="E994" s="143"/>
      <c r="F994" s="143"/>
      <c r="G994" s="143"/>
    </row>
    <row r="995" spans="3:7">
      <c r="C995" s="143"/>
      <c r="D995" s="143"/>
      <c r="E995" s="143"/>
      <c r="F995" s="143"/>
      <c r="G995" s="143"/>
    </row>
    <row r="996" spans="3:7">
      <c r="C996" s="143"/>
      <c r="D996" s="143"/>
      <c r="E996" s="143"/>
      <c r="F996" s="143"/>
      <c r="G996" s="143"/>
    </row>
    <row r="997" spans="3:7">
      <c r="C997" s="143"/>
      <c r="D997" s="143"/>
      <c r="E997" s="143"/>
      <c r="F997" s="143"/>
      <c r="G997" s="143"/>
    </row>
    <row r="998" spans="3:7">
      <c r="C998" s="143"/>
      <c r="D998" s="143"/>
      <c r="E998" s="143"/>
      <c r="F998" s="143"/>
      <c r="G998" s="143"/>
    </row>
    <row r="999" spans="3:7">
      <c r="C999" s="143"/>
      <c r="D999" s="143"/>
      <c r="E999" s="143"/>
      <c r="F999" s="143"/>
      <c r="G999" s="143"/>
    </row>
    <row r="1000" spans="3:7">
      <c r="C1000" s="143"/>
      <c r="D1000" s="143"/>
      <c r="E1000" s="143"/>
      <c r="F1000" s="143"/>
      <c r="G1000" s="143"/>
    </row>
    <row r="1001" spans="3:7">
      <c r="C1001" s="143"/>
      <c r="D1001" s="143"/>
      <c r="E1001" s="143"/>
      <c r="F1001" s="143"/>
      <c r="G1001" s="143"/>
    </row>
    <row r="1002" spans="3:7">
      <c r="C1002" s="143"/>
      <c r="D1002" s="143"/>
      <c r="E1002" s="143"/>
      <c r="F1002" s="143"/>
      <c r="G1002" s="143"/>
    </row>
    <row r="1003" spans="3:7">
      <c r="C1003" s="143"/>
      <c r="D1003" s="143"/>
      <c r="E1003" s="143"/>
      <c r="F1003" s="143"/>
      <c r="G1003" s="143"/>
    </row>
    <row r="1004" spans="3:7">
      <c r="C1004" s="143"/>
      <c r="D1004" s="143"/>
      <c r="E1004" s="143"/>
      <c r="F1004" s="143"/>
      <c r="G1004" s="143"/>
    </row>
    <row r="1005" spans="3:7">
      <c r="C1005" s="143"/>
      <c r="D1005" s="143"/>
      <c r="E1005" s="143"/>
      <c r="F1005" s="143"/>
      <c r="G1005" s="143"/>
    </row>
    <row r="1006" spans="3:7">
      <c r="C1006" s="143"/>
      <c r="D1006" s="143"/>
      <c r="E1006" s="143"/>
      <c r="F1006" s="143"/>
      <c r="G1006" s="143"/>
    </row>
    <row r="1007" spans="3:7">
      <c r="C1007" s="143"/>
      <c r="D1007" s="143"/>
      <c r="E1007" s="143"/>
      <c r="F1007" s="143"/>
      <c r="G1007" s="143"/>
    </row>
    <row r="1008" spans="3:7">
      <c r="C1008" s="143"/>
      <c r="D1008" s="143"/>
      <c r="E1008" s="143"/>
      <c r="F1008" s="143"/>
      <c r="G1008" s="143"/>
    </row>
    <row r="1009" spans="3:7">
      <c r="C1009" s="143"/>
      <c r="D1009" s="143"/>
      <c r="E1009" s="143"/>
      <c r="F1009" s="143"/>
      <c r="G1009" s="143"/>
    </row>
    <row r="1010" spans="3:7">
      <c r="C1010" s="143"/>
      <c r="D1010" s="143"/>
      <c r="E1010" s="143"/>
      <c r="F1010" s="143"/>
      <c r="G1010" s="143"/>
    </row>
    <row r="1011" spans="3:7">
      <c r="C1011" s="143"/>
      <c r="D1011" s="143"/>
      <c r="E1011" s="143"/>
      <c r="F1011" s="143"/>
      <c r="G1011" s="143"/>
    </row>
    <row r="1012" spans="3:7">
      <c r="C1012" s="143"/>
      <c r="D1012" s="143"/>
      <c r="E1012" s="143"/>
      <c r="F1012" s="143"/>
      <c r="G1012" s="143"/>
    </row>
    <row r="1013" spans="3:7">
      <c r="C1013" s="143"/>
      <c r="D1013" s="143"/>
      <c r="E1013" s="143"/>
      <c r="F1013" s="143"/>
      <c r="G1013" s="143"/>
    </row>
    <row r="1014" spans="3:7">
      <c r="C1014" s="143"/>
      <c r="D1014" s="143"/>
      <c r="E1014" s="143"/>
      <c r="F1014" s="143"/>
      <c r="G1014" s="143"/>
    </row>
    <row r="1015" spans="3:7">
      <c r="C1015" s="143"/>
      <c r="D1015" s="143"/>
      <c r="E1015" s="143"/>
      <c r="F1015" s="143"/>
      <c r="G1015" s="143"/>
    </row>
    <row r="1016" spans="3:7">
      <c r="C1016" s="143"/>
      <c r="D1016" s="143"/>
      <c r="E1016" s="143"/>
      <c r="F1016" s="143"/>
      <c r="G1016" s="143"/>
    </row>
    <row r="1017" spans="3:7">
      <c r="C1017" s="143"/>
      <c r="D1017" s="143"/>
      <c r="E1017" s="143"/>
      <c r="F1017" s="143"/>
      <c r="G1017" s="143"/>
    </row>
    <row r="1018" spans="3:7">
      <c r="C1018" s="143"/>
      <c r="D1018" s="143"/>
      <c r="E1018" s="143"/>
      <c r="F1018" s="143"/>
      <c r="G1018" s="143"/>
    </row>
    <row r="1019" spans="3:7">
      <c r="C1019" s="143"/>
      <c r="D1019" s="143"/>
      <c r="E1019" s="143"/>
      <c r="F1019" s="143"/>
      <c r="G1019" s="143"/>
    </row>
    <row r="1020" spans="3:7">
      <c r="C1020" s="143"/>
      <c r="D1020" s="143"/>
      <c r="E1020" s="143"/>
      <c r="F1020" s="143"/>
      <c r="G1020" s="143"/>
    </row>
    <row r="1021" spans="3:7">
      <c r="C1021" s="143"/>
      <c r="D1021" s="143"/>
      <c r="E1021" s="143"/>
      <c r="F1021" s="143"/>
      <c r="G1021" s="143"/>
    </row>
    <row r="1022" spans="3:7">
      <c r="C1022" s="143"/>
      <c r="D1022" s="143"/>
      <c r="E1022" s="143"/>
      <c r="F1022" s="143"/>
      <c r="G1022" s="143"/>
    </row>
    <row r="1023" spans="3:7">
      <c r="C1023" s="143"/>
      <c r="D1023" s="143"/>
      <c r="E1023" s="143"/>
      <c r="F1023" s="143"/>
      <c r="G1023" s="143"/>
    </row>
    <row r="1024" spans="3:7">
      <c r="C1024" s="143"/>
      <c r="D1024" s="143"/>
      <c r="E1024" s="143"/>
      <c r="F1024" s="143"/>
      <c r="G1024" s="143"/>
    </row>
    <row r="1025" spans="3:7">
      <c r="C1025" s="143"/>
      <c r="D1025" s="143"/>
      <c r="E1025" s="143"/>
      <c r="F1025" s="143"/>
      <c r="G1025" s="143"/>
    </row>
    <row r="1026" spans="3:7">
      <c r="C1026" s="143"/>
      <c r="D1026" s="143"/>
      <c r="E1026" s="143"/>
      <c r="F1026" s="143"/>
      <c r="G1026" s="143"/>
    </row>
    <row r="1027" spans="3:7">
      <c r="C1027" s="143"/>
      <c r="D1027" s="143"/>
      <c r="E1027" s="143"/>
      <c r="F1027" s="143"/>
      <c r="G1027" s="143"/>
    </row>
    <row r="1028" spans="3:7">
      <c r="C1028" s="143"/>
      <c r="D1028" s="143"/>
      <c r="E1028" s="143"/>
      <c r="F1028" s="143"/>
      <c r="G1028" s="143"/>
    </row>
    <row r="1029" spans="3:7">
      <c r="C1029" s="143"/>
      <c r="D1029" s="143"/>
      <c r="E1029" s="143"/>
      <c r="F1029" s="143"/>
      <c r="G1029" s="143"/>
    </row>
    <row r="1030" spans="3:7">
      <c r="C1030" s="143"/>
      <c r="D1030" s="143"/>
      <c r="E1030" s="143"/>
      <c r="F1030" s="143"/>
      <c r="G1030" s="143"/>
    </row>
    <row r="1031" spans="3:7">
      <c r="C1031" s="143"/>
      <c r="D1031" s="143"/>
      <c r="E1031" s="143"/>
      <c r="F1031" s="143"/>
      <c r="G1031" s="143"/>
    </row>
    <row r="1032" spans="3:7">
      <c r="C1032" s="143"/>
      <c r="D1032" s="143"/>
      <c r="E1032" s="143"/>
      <c r="F1032" s="143"/>
      <c r="G1032" s="143"/>
    </row>
    <row r="1033" spans="3:7">
      <c r="C1033" s="143"/>
      <c r="D1033" s="143"/>
      <c r="E1033" s="143"/>
      <c r="F1033" s="143"/>
      <c r="G1033" s="143"/>
    </row>
    <row r="1034" spans="3:7">
      <c r="C1034" s="143"/>
      <c r="D1034" s="143"/>
      <c r="E1034" s="143"/>
      <c r="F1034" s="143"/>
      <c r="G1034" s="143"/>
    </row>
    <row r="1035" spans="3:7">
      <c r="C1035" s="143"/>
      <c r="D1035" s="143"/>
      <c r="E1035" s="143"/>
      <c r="F1035" s="143"/>
      <c r="G1035" s="143"/>
    </row>
    <row r="1036" spans="3:7">
      <c r="C1036" s="143"/>
      <c r="D1036" s="143"/>
      <c r="E1036" s="143"/>
      <c r="F1036" s="143"/>
      <c r="G1036" s="143"/>
    </row>
    <row r="1037" spans="3:7">
      <c r="C1037" s="143"/>
      <c r="D1037" s="143"/>
      <c r="E1037" s="143"/>
      <c r="F1037" s="143"/>
      <c r="G1037" s="143"/>
    </row>
    <row r="1038" spans="3:7">
      <c r="C1038" s="143"/>
      <c r="D1038" s="143"/>
      <c r="E1038" s="143"/>
      <c r="F1038" s="143"/>
      <c r="G1038" s="143"/>
    </row>
    <row r="1039" spans="3:7">
      <c r="C1039" s="143"/>
      <c r="D1039" s="143"/>
      <c r="E1039" s="143"/>
      <c r="F1039" s="143"/>
      <c r="G1039" s="143"/>
    </row>
    <row r="1040" spans="3:7">
      <c r="C1040" s="143"/>
      <c r="D1040" s="143"/>
      <c r="E1040" s="143"/>
      <c r="F1040" s="143"/>
      <c r="G1040" s="143"/>
    </row>
    <row r="1041" spans="3:7">
      <c r="C1041" s="143"/>
      <c r="D1041" s="143"/>
      <c r="E1041" s="143"/>
      <c r="F1041" s="143"/>
      <c r="G1041" s="143"/>
    </row>
    <row r="1042" spans="3:7">
      <c r="C1042" s="143"/>
      <c r="D1042" s="143"/>
      <c r="E1042" s="143"/>
      <c r="F1042" s="143"/>
      <c r="G1042" s="143"/>
    </row>
    <row r="1043" spans="3:7">
      <c r="C1043" s="143"/>
      <c r="D1043" s="143"/>
      <c r="E1043" s="143"/>
      <c r="F1043" s="143"/>
      <c r="G1043" s="143"/>
    </row>
    <row r="1044" spans="3:7">
      <c r="C1044" s="143"/>
      <c r="D1044" s="143"/>
      <c r="E1044" s="143"/>
      <c r="F1044" s="143"/>
      <c r="G1044" s="143"/>
    </row>
    <row r="1045" spans="3:7">
      <c r="C1045" s="143"/>
      <c r="D1045" s="143"/>
      <c r="E1045" s="143"/>
      <c r="F1045" s="143"/>
      <c r="G1045" s="143"/>
    </row>
    <row r="1046" spans="3:7">
      <c r="C1046" s="143"/>
      <c r="D1046" s="143"/>
      <c r="E1046" s="143"/>
      <c r="F1046" s="143"/>
      <c r="G1046" s="143"/>
    </row>
    <row r="1047" spans="3:7">
      <c r="C1047" s="143"/>
      <c r="D1047" s="143"/>
      <c r="E1047" s="143"/>
      <c r="F1047" s="143"/>
      <c r="G1047" s="143"/>
    </row>
    <row r="1048" spans="3:7">
      <c r="C1048" s="143"/>
      <c r="D1048" s="143"/>
      <c r="E1048" s="143"/>
      <c r="F1048" s="143"/>
      <c r="G1048" s="143"/>
    </row>
    <row r="1049" spans="3:7">
      <c r="C1049" s="143"/>
      <c r="D1049" s="143"/>
      <c r="E1049" s="143"/>
      <c r="F1049" s="143"/>
      <c r="G1049" s="143"/>
    </row>
    <row r="1050" spans="3:7">
      <c r="C1050" s="143"/>
      <c r="D1050" s="143"/>
      <c r="E1050" s="143"/>
      <c r="F1050" s="143"/>
      <c r="G1050" s="143"/>
    </row>
    <row r="1051" spans="3:7">
      <c r="C1051" s="143"/>
      <c r="D1051" s="143"/>
      <c r="E1051" s="143"/>
      <c r="F1051" s="143"/>
      <c r="G1051" s="143"/>
    </row>
    <row r="1052" spans="3:7">
      <c r="C1052" s="143"/>
      <c r="D1052" s="143"/>
      <c r="E1052" s="143"/>
      <c r="F1052" s="143"/>
      <c r="G1052" s="143"/>
    </row>
    <row r="1053" spans="3:7">
      <c r="C1053" s="143"/>
      <c r="D1053" s="143"/>
      <c r="E1053" s="143"/>
      <c r="F1053" s="143"/>
      <c r="G1053" s="143"/>
    </row>
    <row r="1054" spans="3:7">
      <c r="C1054" s="143"/>
      <c r="D1054" s="143"/>
      <c r="E1054" s="143"/>
      <c r="F1054" s="143"/>
      <c r="G1054" s="143"/>
    </row>
    <row r="1055" spans="3:7">
      <c r="C1055" s="143"/>
      <c r="D1055" s="143"/>
      <c r="E1055" s="143"/>
      <c r="F1055" s="143"/>
      <c r="G1055" s="143"/>
    </row>
    <row r="1056" spans="3:7">
      <c r="C1056" s="143"/>
      <c r="D1056" s="143"/>
      <c r="E1056" s="143"/>
      <c r="F1056" s="143"/>
      <c r="G1056" s="143"/>
    </row>
    <row r="1057" spans="3:7">
      <c r="C1057" s="143"/>
      <c r="D1057" s="143"/>
      <c r="E1057" s="143"/>
      <c r="F1057" s="143"/>
      <c r="G1057" s="143"/>
    </row>
    <row r="1058" spans="3:7">
      <c r="C1058" s="143"/>
      <c r="D1058" s="143"/>
      <c r="E1058" s="143"/>
      <c r="F1058" s="143"/>
      <c r="G1058" s="143"/>
    </row>
    <row r="1059" spans="3:7">
      <c r="C1059" s="143"/>
      <c r="D1059" s="143"/>
      <c r="E1059" s="143"/>
      <c r="F1059" s="143"/>
      <c r="G1059" s="143"/>
    </row>
    <row r="1060" spans="3:7">
      <c r="C1060" s="143"/>
      <c r="D1060" s="143"/>
      <c r="E1060" s="143"/>
      <c r="F1060" s="143"/>
      <c r="G1060" s="143"/>
    </row>
    <row r="1061" spans="3:7">
      <c r="C1061" s="143"/>
      <c r="D1061" s="143"/>
      <c r="E1061" s="143"/>
      <c r="F1061" s="143"/>
      <c r="G1061" s="143"/>
    </row>
    <row r="1062" spans="3:7">
      <c r="C1062" s="143"/>
      <c r="D1062" s="143"/>
      <c r="E1062" s="143"/>
      <c r="F1062" s="143"/>
      <c r="G1062" s="143"/>
    </row>
    <row r="1063" spans="3:7">
      <c r="C1063" s="143"/>
      <c r="D1063" s="143"/>
      <c r="E1063" s="143"/>
      <c r="F1063" s="143"/>
      <c r="G1063" s="143"/>
    </row>
    <row r="1064" spans="3:7">
      <c r="C1064" s="143"/>
      <c r="D1064" s="143"/>
      <c r="E1064" s="143"/>
      <c r="F1064" s="143"/>
      <c r="G1064" s="143"/>
    </row>
    <row r="1065" spans="3:7">
      <c r="C1065" s="143"/>
      <c r="D1065" s="143"/>
      <c r="E1065" s="143"/>
      <c r="F1065" s="143"/>
      <c r="G1065" s="143"/>
    </row>
    <row r="1066" spans="3:7">
      <c r="C1066" s="143"/>
      <c r="D1066" s="143"/>
      <c r="E1066" s="143"/>
      <c r="F1066" s="143"/>
      <c r="G1066" s="143"/>
    </row>
    <row r="1067" spans="3:7">
      <c r="C1067" s="143"/>
      <c r="D1067" s="143"/>
      <c r="E1067" s="143"/>
      <c r="F1067" s="143"/>
      <c r="G1067" s="143"/>
    </row>
    <row r="1068" spans="3:7">
      <c r="C1068" s="143"/>
      <c r="D1068" s="143"/>
      <c r="E1068" s="143"/>
      <c r="F1068" s="143"/>
      <c r="G1068" s="143"/>
    </row>
    <row r="1069" spans="3:7">
      <c r="C1069" s="143"/>
      <c r="D1069" s="143"/>
      <c r="E1069" s="143"/>
      <c r="F1069" s="143"/>
      <c r="G1069" s="143"/>
    </row>
    <row r="1070" spans="3:7">
      <c r="C1070" s="143"/>
      <c r="D1070" s="143"/>
      <c r="E1070" s="143"/>
      <c r="F1070" s="143"/>
      <c r="G1070" s="143"/>
    </row>
    <row r="1071" spans="3:7">
      <c r="C1071" s="143"/>
      <c r="D1071" s="143"/>
      <c r="E1071" s="143"/>
      <c r="F1071" s="143"/>
      <c r="G1071" s="143"/>
    </row>
    <row r="1072" spans="3:7">
      <c r="C1072" s="143"/>
      <c r="D1072" s="143"/>
      <c r="E1072" s="143"/>
      <c r="F1072" s="143"/>
      <c r="G1072" s="143"/>
    </row>
    <row r="1073" spans="3:7">
      <c r="C1073" s="143"/>
      <c r="D1073" s="143"/>
      <c r="E1073" s="143"/>
      <c r="F1073" s="143"/>
      <c r="G1073" s="143"/>
    </row>
    <row r="1074" spans="3:7">
      <c r="C1074" s="143"/>
      <c r="D1074" s="143"/>
      <c r="E1074" s="143"/>
      <c r="F1074" s="143"/>
      <c r="G1074" s="143"/>
    </row>
    <row r="1075" spans="3:7">
      <c r="C1075" s="143"/>
      <c r="D1075" s="143"/>
      <c r="E1075" s="143"/>
      <c r="F1075" s="143"/>
      <c r="G1075" s="143"/>
    </row>
    <row r="1076" spans="3:7">
      <c r="C1076" s="143"/>
      <c r="D1076" s="143"/>
      <c r="E1076" s="143"/>
      <c r="F1076" s="143"/>
      <c r="G1076" s="143"/>
    </row>
    <row r="1077" spans="3:7">
      <c r="C1077" s="143"/>
      <c r="D1077" s="143"/>
      <c r="E1077" s="143"/>
      <c r="F1077" s="143"/>
      <c r="G1077" s="143"/>
    </row>
    <row r="1078" spans="3:7">
      <c r="C1078" s="143"/>
      <c r="D1078" s="143"/>
      <c r="E1078" s="143"/>
      <c r="F1078" s="143"/>
      <c r="G1078" s="143"/>
    </row>
    <row r="1079" spans="3:7">
      <c r="C1079" s="143"/>
      <c r="D1079" s="143"/>
      <c r="E1079" s="143"/>
      <c r="F1079" s="143"/>
      <c r="G1079" s="143"/>
    </row>
    <row r="1080" spans="3:7">
      <c r="C1080" s="143"/>
      <c r="D1080" s="143"/>
      <c r="E1080" s="143"/>
      <c r="F1080" s="143"/>
      <c r="G1080" s="143"/>
    </row>
    <row r="1081" spans="3:7">
      <c r="C1081" s="143"/>
      <c r="D1081" s="143"/>
      <c r="E1081" s="143"/>
      <c r="F1081" s="143"/>
      <c r="G1081" s="143"/>
    </row>
    <row r="1082" spans="3:7">
      <c r="C1082" s="143"/>
      <c r="D1082" s="143"/>
      <c r="E1082" s="143"/>
      <c r="F1082" s="143"/>
      <c r="G1082" s="143"/>
    </row>
    <row r="1083" spans="3:7">
      <c r="C1083" s="143"/>
      <c r="D1083" s="143"/>
      <c r="E1083" s="143"/>
      <c r="F1083" s="143"/>
      <c r="G1083" s="143"/>
    </row>
    <row r="1084" spans="3:7">
      <c r="C1084" s="143"/>
      <c r="D1084" s="143"/>
      <c r="E1084" s="143"/>
      <c r="F1084" s="143"/>
      <c r="G1084" s="143"/>
    </row>
    <row r="1085" spans="3:7">
      <c r="C1085" s="143"/>
      <c r="D1085" s="143"/>
      <c r="E1085" s="143"/>
      <c r="F1085" s="143"/>
      <c r="G1085" s="143"/>
    </row>
    <row r="1086" spans="3:7">
      <c r="C1086" s="143"/>
      <c r="D1086" s="143"/>
      <c r="E1086" s="143"/>
      <c r="F1086" s="143"/>
      <c r="G1086" s="143"/>
    </row>
    <row r="1087" spans="3:7">
      <c r="C1087" s="143"/>
      <c r="D1087" s="143"/>
      <c r="E1087" s="143"/>
      <c r="F1087" s="143"/>
      <c r="G1087" s="143"/>
    </row>
    <row r="1088" spans="3:7">
      <c r="C1088" s="143"/>
      <c r="D1088" s="143"/>
      <c r="E1088" s="143"/>
      <c r="F1088" s="143"/>
      <c r="G1088" s="143"/>
    </row>
    <row r="1089" spans="3:7">
      <c r="C1089" s="143"/>
      <c r="D1089" s="143"/>
      <c r="E1089" s="143"/>
      <c r="F1089" s="143"/>
      <c r="G1089" s="143"/>
    </row>
    <row r="1090" spans="3:7">
      <c r="C1090" s="143"/>
      <c r="D1090" s="143"/>
      <c r="E1090" s="143"/>
      <c r="F1090" s="143"/>
      <c r="G1090" s="143"/>
    </row>
    <row r="1091" spans="3:7">
      <c r="C1091" s="143"/>
      <c r="D1091" s="143"/>
      <c r="E1091" s="143"/>
      <c r="F1091" s="143"/>
      <c r="G1091" s="143"/>
    </row>
    <row r="1092" spans="3:7">
      <c r="C1092" s="143"/>
      <c r="D1092" s="143"/>
      <c r="E1092" s="143"/>
      <c r="F1092" s="143"/>
      <c r="G1092" s="143"/>
    </row>
    <row r="1093" spans="3:7">
      <c r="C1093" s="143"/>
      <c r="D1093" s="143"/>
      <c r="E1093" s="143"/>
      <c r="F1093" s="143"/>
      <c r="G1093" s="143"/>
    </row>
    <row r="1094" spans="3:7">
      <c r="C1094" s="143"/>
      <c r="D1094" s="143"/>
      <c r="E1094" s="143"/>
      <c r="F1094" s="143"/>
      <c r="G1094" s="143"/>
    </row>
    <row r="1095" spans="3:7">
      <c r="C1095" s="143"/>
      <c r="D1095" s="143"/>
      <c r="E1095" s="143"/>
      <c r="F1095" s="143"/>
      <c r="G1095" s="143"/>
    </row>
    <row r="1096" spans="3:7">
      <c r="C1096" s="143"/>
      <c r="D1096" s="143"/>
      <c r="E1096" s="143"/>
      <c r="F1096" s="143"/>
      <c r="G1096" s="143"/>
    </row>
    <row r="1097" spans="3:7">
      <c r="C1097" s="143"/>
      <c r="D1097" s="143"/>
      <c r="E1097" s="143"/>
      <c r="F1097" s="143"/>
      <c r="G1097" s="143"/>
    </row>
    <row r="1098" spans="3:7">
      <c r="C1098" s="143"/>
      <c r="D1098" s="143"/>
      <c r="E1098" s="143"/>
      <c r="F1098" s="143"/>
      <c r="G1098" s="143"/>
    </row>
    <row r="1099" spans="3:7">
      <c r="C1099" s="143"/>
      <c r="D1099" s="143"/>
      <c r="E1099" s="143"/>
      <c r="F1099" s="143"/>
      <c r="G1099" s="143"/>
    </row>
    <row r="1100" spans="3:7">
      <c r="C1100" s="143"/>
      <c r="D1100" s="143"/>
      <c r="E1100" s="143"/>
      <c r="F1100" s="143"/>
      <c r="G1100" s="143"/>
    </row>
    <row r="1101" spans="3:7">
      <c r="C1101" s="143"/>
      <c r="D1101" s="143"/>
      <c r="E1101" s="143"/>
      <c r="F1101" s="143"/>
      <c r="G1101" s="143"/>
    </row>
    <row r="1102" spans="3:7">
      <c r="C1102" s="143"/>
      <c r="D1102" s="143"/>
      <c r="E1102" s="143"/>
      <c r="F1102" s="143"/>
      <c r="G1102" s="143"/>
    </row>
    <row r="1103" spans="3:7">
      <c r="C1103" s="143"/>
      <c r="D1103" s="143"/>
      <c r="E1103" s="143"/>
      <c r="F1103" s="143"/>
      <c r="G1103" s="143"/>
    </row>
    <row r="1104" spans="3:7">
      <c r="C1104" s="143"/>
      <c r="D1104" s="143"/>
      <c r="E1104" s="143"/>
      <c r="F1104" s="143"/>
      <c r="G1104" s="143"/>
    </row>
    <row r="1105" spans="3:7">
      <c r="C1105" s="143"/>
      <c r="D1105" s="143"/>
      <c r="E1105" s="143"/>
      <c r="F1105" s="143"/>
      <c r="G1105" s="143"/>
    </row>
    <row r="1106" spans="3:7">
      <c r="C1106" s="143"/>
      <c r="D1106" s="143"/>
      <c r="E1106" s="143"/>
      <c r="F1106" s="143"/>
      <c r="G1106" s="143"/>
    </row>
    <row r="1107" spans="3:7">
      <c r="C1107" s="143"/>
      <c r="D1107" s="143"/>
      <c r="E1107" s="143"/>
      <c r="F1107" s="143"/>
      <c r="G1107" s="143"/>
    </row>
    <row r="1108" spans="3:7">
      <c r="C1108" s="143"/>
      <c r="D1108" s="143"/>
      <c r="E1108" s="143"/>
      <c r="F1108" s="143"/>
      <c r="G1108" s="143"/>
    </row>
    <row r="1109" spans="3:7">
      <c r="C1109" s="143"/>
      <c r="D1109" s="143"/>
      <c r="E1109" s="143"/>
      <c r="F1109" s="143"/>
      <c r="G1109" s="143"/>
    </row>
    <row r="1110" spans="3:7">
      <c r="C1110" s="143"/>
      <c r="D1110" s="143"/>
      <c r="E1110" s="143"/>
      <c r="F1110" s="143"/>
      <c r="G1110" s="143"/>
    </row>
    <row r="1111" spans="3:7">
      <c r="C1111" s="143"/>
      <c r="D1111" s="143"/>
      <c r="E1111" s="143"/>
      <c r="F1111" s="143"/>
      <c r="G1111" s="143"/>
    </row>
    <row r="1112" spans="3:7">
      <c r="C1112" s="143"/>
      <c r="D1112" s="143"/>
      <c r="E1112" s="143"/>
      <c r="F1112" s="143"/>
      <c r="G1112" s="143"/>
    </row>
    <row r="1113" spans="3:7">
      <c r="C1113" s="143"/>
      <c r="D1113" s="143"/>
      <c r="E1113" s="143"/>
      <c r="F1113" s="143"/>
      <c r="G1113" s="143"/>
    </row>
    <row r="1114" spans="3:7">
      <c r="C1114" s="143"/>
      <c r="D1114" s="143"/>
      <c r="E1114" s="143"/>
      <c r="F1114" s="143"/>
      <c r="G1114" s="143"/>
    </row>
    <row r="1115" spans="3:7">
      <c r="C1115" s="143"/>
      <c r="D1115" s="143"/>
      <c r="E1115" s="143"/>
      <c r="F1115" s="143"/>
      <c r="G1115" s="143"/>
    </row>
    <row r="1116" spans="3:7">
      <c r="C1116" s="143"/>
      <c r="D1116" s="143"/>
      <c r="E1116" s="143"/>
      <c r="F1116" s="143"/>
      <c r="G1116" s="143"/>
    </row>
    <row r="1117" spans="3:7">
      <c r="C1117" s="143"/>
      <c r="D1117" s="143"/>
      <c r="E1117" s="143"/>
      <c r="F1117" s="143"/>
      <c r="G1117" s="143"/>
    </row>
    <row r="1118" spans="3:7">
      <c r="C1118" s="143"/>
      <c r="D1118" s="143"/>
      <c r="E1118" s="143"/>
      <c r="F1118" s="143"/>
      <c r="G1118" s="143"/>
    </row>
    <row r="1119" spans="3:7">
      <c r="C1119" s="143"/>
      <c r="D1119" s="143"/>
      <c r="E1119" s="143"/>
      <c r="F1119" s="143"/>
      <c r="G1119" s="143"/>
    </row>
    <row r="1120" spans="3:7">
      <c r="C1120" s="143"/>
      <c r="D1120" s="143"/>
      <c r="E1120" s="143"/>
      <c r="F1120" s="143"/>
      <c r="G1120" s="143"/>
    </row>
    <row r="1121" spans="3:7">
      <c r="C1121" s="143"/>
      <c r="D1121" s="143"/>
      <c r="E1121" s="143"/>
      <c r="F1121" s="143"/>
      <c r="G1121" s="143"/>
    </row>
    <row r="1122" spans="3:7">
      <c r="C1122" s="143"/>
      <c r="D1122" s="143"/>
      <c r="E1122" s="143"/>
      <c r="F1122" s="143"/>
      <c r="G1122" s="143"/>
    </row>
    <row r="1123" spans="3:7">
      <c r="C1123" s="143"/>
      <c r="D1123" s="143"/>
      <c r="E1123" s="143"/>
      <c r="F1123" s="143"/>
      <c r="G1123" s="143"/>
    </row>
    <row r="1124" spans="3:7">
      <c r="C1124" s="143"/>
      <c r="D1124" s="143"/>
      <c r="E1124" s="143"/>
      <c r="F1124" s="143"/>
      <c r="G1124" s="143"/>
    </row>
    <row r="1125" spans="3:7">
      <c r="C1125" s="143"/>
      <c r="D1125" s="143"/>
      <c r="E1125" s="143"/>
      <c r="F1125" s="143"/>
      <c r="G1125" s="143"/>
    </row>
    <row r="1126" spans="3:7">
      <c r="C1126" s="143"/>
      <c r="D1126" s="143"/>
      <c r="E1126" s="143"/>
      <c r="F1126" s="143"/>
      <c r="G1126" s="143"/>
    </row>
    <row r="1127" spans="3:7">
      <c r="C1127" s="143"/>
      <c r="D1127" s="143"/>
      <c r="E1127" s="143"/>
      <c r="F1127" s="143"/>
      <c r="G1127" s="143"/>
    </row>
    <row r="1128" spans="3:7">
      <c r="C1128" s="143"/>
      <c r="D1128" s="143"/>
      <c r="E1128" s="143"/>
      <c r="F1128" s="143"/>
      <c r="G1128" s="143"/>
    </row>
    <row r="1129" spans="3:7">
      <c r="C1129" s="143"/>
      <c r="D1129" s="143"/>
      <c r="E1129" s="143"/>
      <c r="F1129" s="143"/>
      <c r="G1129" s="143"/>
    </row>
    <row r="1130" spans="3:7">
      <c r="C1130" s="143"/>
      <c r="D1130" s="143"/>
      <c r="E1130" s="143"/>
      <c r="F1130" s="143"/>
      <c r="G1130" s="143"/>
    </row>
    <row r="1131" spans="3:7">
      <c r="C1131" s="143"/>
      <c r="D1131" s="143"/>
      <c r="E1131" s="143"/>
      <c r="F1131" s="143"/>
      <c r="G1131" s="143"/>
    </row>
    <row r="1132" spans="3:7">
      <c r="C1132" s="143"/>
      <c r="D1132" s="143"/>
      <c r="E1132" s="143"/>
      <c r="F1132" s="143"/>
      <c r="G1132" s="143"/>
    </row>
    <row r="1133" spans="3:7">
      <c r="C1133" s="143"/>
      <c r="D1133" s="143"/>
      <c r="E1133" s="143"/>
      <c r="F1133" s="143"/>
      <c r="G1133" s="143"/>
    </row>
    <row r="1134" spans="3:7">
      <c r="C1134" s="143"/>
      <c r="D1134" s="143"/>
      <c r="E1134" s="143"/>
      <c r="F1134" s="143"/>
      <c r="G1134" s="143"/>
    </row>
    <row r="1135" spans="3:7">
      <c r="C1135" s="143"/>
      <c r="D1135" s="143"/>
      <c r="E1135" s="143"/>
      <c r="F1135" s="143"/>
      <c r="G1135" s="143"/>
    </row>
    <row r="1136" spans="3:7">
      <c r="C1136" s="143"/>
      <c r="D1136" s="143"/>
      <c r="E1136" s="143"/>
      <c r="F1136" s="143"/>
      <c r="G1136" s="143"/>
    </row>
    <row r="1137" spans="3:7">
      <c r="C1137" s="143"/>
      <c r="D1137" s="143"/>
      <c r="E1137" s="143"/>
      <c r="F1137" s="143"/>
      <c r="G1137" s="143"/>
    </row>
    <row r="1138" spans="3:7">
      <c r="C1138" s="143"/>
      <c r="D1138" s="143"/>
      <c r="E1138" s="143"/>
      <c r="F1138" s="143"/>
      <c r="G1138" s="143"/>
    </row>
    <row r="1139" spans="3:7">
      <c r="C1139" s="143"/>
      <c r="D1139" s="143"/>
      <c r="E1139" s="143"/>
      <c r="F1139" s="143"/>
      <c r="G1139" s="143"/>
    </row>
    <row r="1140" spans="3:7">
      <c r="C1140" s="143"/>
      <c r="D1140" s="143"/>
      <c r="E1140" s="143"/>
      <c r="F1140" s="143"/>
      <c r="G1140" s="143"/>
    </row>
    <row r="1141" spans="3:7">
      <c r="C1141" s="143"/>
      <c r="D1141" s="143"/>
      <c r="E1141" s="143"/>
      <c r="F1141" s="143"/>
      <c r="G1141" s="143"/>
    </row>
    <row r="1142" spans="3:7">
      <c r="C1142" s="143"/>
      <c r="D1142" s="143"/>
      <c r="E1142" s="143"/>
      <c r="F1142" s="143"/>
      <c r="G1142" s="143"/>
    </row>
    <row r="1143" spans="3:7">
      <c r="C1143" s="143"/>
      <c r="D1143" s="143"/>
      <c r="E1143" s="143"/>
      <c r="F1143" s="143"/>
      <c r="G1143" s="143"/>
    </row>
    <row r="1144" spans="3:7">
      <c r="C1144" s="143"/>
      <c r="D1144" s="143"/>
      <c r="E1144" s="143"/>
      <c r="F1144" s="143"/>
      <c r="G1144" s="143"/>
    </row>
    <row r="1145" spans="3:7">
      <c r="C1145" s="143"/>
      <c r="D1145" s="143"/>
      <c r="E1145" s="143"/>
      <c r="F1145" s="143"/>
      <c r="G1145" s="143"/>
    </row>
    <row r="1146" spans="3:7">
      <c r="C1146" s="143"/>
      <c r="D1146" s="143"/>
      <c r="E1146" s="143"/>
      <c r="F1146" s="143"/>
      <c r="G1146" s="143"/>
    </row>
    <row r="1147" spans="3:7">
      <c r="C1147" s="143"/>
      <c r="D1147" s="143"/>
      <c r="E1147" s="143"/>
      <c r="F1147" s="143"/>
      <c r="G1147" s="143"/>
    </row>
    <row r="1148" spans="3:7">
      <c r="C1148" s="143"/>
      <c r="D1148" s="143"/>
      <c r="E1148" s="143"/>
      <c r="F1148" s="143"/>
      <c r="G1148" s="143"/>
    </row>
    <row r="1149" spans="3:7">
      <c r="C1149" s="143"/>
      <c r="D1149" s="143"/>
      <c r="E1149" s="143"/>
      <c r="F1149" s="143"/>
      <c r="G1149" s="143"/>
    </row>
    <row r="1150" spans="3:7">
      <c r="C1150" s="143"/>
      <c r="D1150" s="143"/>
      <c r="E1150" s="143"/>
      <c r="F1150" s="143"/>
      <c r="G1150" s="143"/>
    </row>
    <row r="1151" spans="3:7">
      <c r="C1151" s="143"/>
      <c r="D1151" s="143"/>
      <c r="E1151" s="143"/>
      <c r="F1151" s="143"/>
      <c r="G1151" s="143"/>
    </row>
    <row r="1152" spans="3:7">
      <c r="C1152" s="143"/>
      <c r="D1152" s="143"/>
      <c r="E1152" s="143"/>
      <c r="F1152" s="143"/>
      <c r="G1152" s="143"/>
    </row>
    <row r="1153" spans="3:7">
      <c r="C1153" s="143"/>
      <c r="D1153" s="143"/>
      <c r="E1153" s="143"/>
      <c r="F1153" s="143"/>
      <c r="G1153" s="143"/>
    </row>
    <row r="1154" spans="3:7">
      <c r="C1154" s="143"/>
      <c r="D1154" s="143"/>
      <c r="E1154" s="143"/>
      <c r="F1154" s="143"/>
      <c r="G1154" s="143"/>
    </row>
    <row r="1155" spans="3:7">
      <c r="C1155" s="143"/>
      <c r="D1155" s="143"/>
      <c r="E1155" s="143"/>
      <c r="F1155" s="143"/>
      <c r="G1155" s="143"/>
    </row>
    <row r="1156" spans="3:7">
      <c r="C1156" s="143"/>
      <c r="D1156" s="143"/>
      <c r="E1156" s="143"/>
      <c r="F1156" s="143"/>
      <c r="G1156" s="143"/>
    </row>
    <row r="1157" spans="3:7">
      <c r="C1157" s="143"/>
      <c r="D1157" s="143"/>
      <c r="E1157" s="143"/>
      <c r="F1157" s="143"/>
      <c r="G1157" s="143"/>
    </row>
    <row r="1158" spans="3:7">
      <c r="C1158" s="143"/>
      <c r="D1158" s="143"/>
      <c r="E1158" s="143"/>
      <c r="F1158" s="143"/>
      <c r="G1158" s="143"/>
    </row>
    <row r="1159" spans="3:7">
      <c r="C1159" s="143"/>
      <c r="D1159" s="143"/>
      <c r="E1159" s="143"/>
      <c r="F1159" s="143"/>
      <c r="G1159" s="143"/>
    </row>
    <row r="1160" spans="3:7">
      <c r="C1160" s="143"/>
      <c r="D1160" s="143"/>
      <c r="E1160" s="143"/>
      <c r="F1160" s="143"/>
      <c r="G1160" s="143"/>
    </row>
    <row r="1161" spans="3:7">
      <c r="C1161" s="143"/>
      <c r="D1161" s="143"/>
      <c r="E1161" s="143"/>
      <c r="F1161" s="143"/>
      <c r="G1161" s="143"/>
    </row>
    <row r="1162" spans="3:7">
      <c r="C1162" s="143"/>
      <c r="D1162" s="143"/>
      <c r="E1162" s="143"/>
      <c r="F1162" s="143"/>
      <c r="G1162" s="143"/>
    </row>
    <row r="1163" spans="3:7">
      <c r="C1163" s="143"/>
      <c r="D1163" s="143"/>
      <c r="E1163" s="143"/>
      <c r="F1163" s="143"/>
      <c r="G1163" s="143"/>
    </row>
    <row r="1164" spans="3:7">
      <c r="C1164" s="143"/>
      <c r="D1164" s="143"/>
      <c r="E1164" s="143"/>
      <c r="F1164" s="143"/>
      <c r="G1164" s="143"/>
    </row>
    <row r="1165" spans="3:7">
      <c r="C1165" s="143"/>
      <c r="D1165" s="143"/>
      <c r="E1165" s="143"/>
      <c r="F1165" s="143"/>
      <c r="G1165" s="143"/>
    </row>
    <row r="1166" spans="3:7">
      <c r="C1166" s="143"/>
      <c r="D1166" s="143"/>
      <c r="E1166" s="143"/>
      <c r="F1166" s="143"/>
      <c r="G1166" s="143"/>
    </row>
    <row r="1167" spans="3:7">
      <c r="C1167" s="143"/>
      <c r="D1167" s="143"/>
      <c r="E1167" s="143"/>
      <c r="F1167" s="143"/>
      <c r="G1167" s="143"/>
    </row>
    <row r="1168" spans="3:7">
      <c r="C1168" s="143"/>
      <c r="D1168" s="143"/>
      <c r="E1168" s="143"/>
      <c r="F1168" s="143"/>
      <c r="G1168" s="143"/>
    </row>
    <row r="1169" spans="3:7">
      <c r="C1169" s="143"/>
      <c r="D1169" s="143"/>
      <c r="E1169" s="143"/>
      <c r="F1169" s="143"/>
      <c r="G1169" s="143"/>
    </row>
    <row r="1170" spans="3:7">
      <c r="C1170" s="143"/>
      <c r="D1170" s="143"/>
      <c r="E1170" s="143"/>
      <c r="F1170" s="143"/>
      <c r="G1170" s="143"/>
    </row>
    <row r="1171" spans="3:7">
      <c r="C1171" s="143"/>
      <c r="D1171" s="143"/>
      <c r="E1171" s="143"/>
      <c r="F1171" s="143"/>
      <c r="G1171" s="143"/>
    </row>
    <row r="1172" spans="3:7">
      <c r="C1172" s="143"/>
      <c r="D1172" s="143"/>
      <c r="E1172" s="143"/>
      <c r="F1172" s="143"/>
      <c r="G1172" s="143"/>
    </row>
    <row r="1173" spans="3:7">
      <c r="C1173" s="143"/>
      <c r="D1173" s="143"/>
      <c r="E1173" s="143"/>
      <c r="F1173" s="143"/>
      <c r="G1173" s="143"/>
    </row>
    <row r="1174" spans="3:7">
      <c r="C1174" s="143"/>
      <c r="D1174" s="143"/>
      <c r="E1174" s="143"/>
      <c r="F1174" s="143"/>
      <c r="G1174" s="143"/>
    </row>
    <row r="1175" spans="3:7">
      <c r="C1175" s="143"/>
      <c r="D1175" s="143"/>
      <c r="E1175" s="143"/>
      <c r="F1175" s="143"/>
      <c r="G1175" s="143"/>
    </row>
    <row r="1176" spans="3:7">
      <c r="C1176" s="143"/>
      <c r="D1176" s="143"/>
      <c r="E1176" s="143"/>
      <c r="F1176" s="143"/>
      <c r="G1176" s="143"/>
    </row>
    <row r="1177" spans="3:7">
      <c r="C1177" s="143"/>
      <c r="D1177" s="143"/>
      <c r="E1177" s="143"/>
      <c r="F1177" s="143"/>
      <c r="G1177" s="143"/>
    </row>
    <row r="1178" spans="3:7">
      <c r="C1178" s="143"/>
      <c r="D1178" s="143"/>
      <c r="E1178" s="143"/>
      <c r="F1178" s="143"/>
      <c r="G1178" s="143"/>
    </row>
    <row r="1179" spans="3:7">
      <c r="C1179" s="143"/>
      <c r="D1179" s="143"/>
      <c r="E1179" s="143"/>
      <c r="F1179" s="143"/>
      <c r="G1179" s="143"/>
    </row>
    <row r="1180" spans="3:7">
      <c r="C1180" s="143"/>
      <c r="D1180" s="143"/>
      <c r="E1180" s="143"/>
      <c r="F1180" s="143"/>
      <c r="G1180" s="143"/>
    </row>
    <row r="1181" spans="3:7">
      <c r="C1181" s="143"/>
      <c r="D1181" s="143"/>
      <c r="E1181" s="143"/>
      <c r="F1181" s="143"/>
      <c r="G1181" s="143"/>
    </row>
    <row r="1182" spans="3:7">
      <c r="C1182" s="143"/>
      <c r="D1182" s="143"/>
      <c r="E1182" s="143"/>
      <c r="F1182" s="143"/>
      <c r="G1182" s="143"/>
    </row>
    <row r="1183" spans="3:7">
      <c r="C1183" s="143"/>
      <c r="D1183" s="143"/>
      <c r="E1183" s="143"/>
      <c r="F1183" s="143"/>
      <c r="G1183" s="143"/>
    </row>
    <row r="1184" spans="3:7">
      <c r="C1184" s="143"/>
      <c r="D1184" s="143"/>
      <c r="E1184" s="143"/>
      <c r="F1184" s="143"/>
      <c r="G1184" s="143"/>
    </row>
    <row r="1185" spans="3:7">
      <c r="C1185" s="143"/>
      <c r="D1185" s="143"/>
      <c r="E1185" s="143"/>
      <c r="F1185" s="143"/>
      <c r="G1185" s="143"/>
    </row>
    <row r="1186" spans="3:7">
      <c r="C1186" s="143"/>
      <c r="D1186" s="143"/>
      <c r="E1186" s="143"/>
      <c r="F1186" s="143"/>
      <c r="G1186" s="143"/>
    </row>
    <row r="1187" spans="3:7">
      <c r="C1187" s="143"/>
      <c r="D1187" s="143"/>
      <c r="E1187" s="143"/>
      <c r="F1187" s="143"/>
      <c r="G1187" s="143"/>
    </row>
    <row r="1188" spans="3:7">
      <c r="C1188" s="143"/>
      <c r="D1188" s="143"/>
      <c r="E1188" s="143"/>
      <c r="F1188" s="143"/>
      <c r="G1188" s="143"/>
    </row>
    <row r="1189" spans="3:7">
      <c r="C1189" s="143"/>
      <c r="D1189" s="143"/>
      <c r="E1189" s="143"/>
      <c r="F1189" s="143"/>
      <c r="G1189" s="143"/>
    </row>
    <row r="1190" spans="3:7">
      <c r="C1190" s="143"/>
      <c r="D1190" s="143"/>
      <c r="E1190" s="143"/>
      <c r="F1190" s="143"/>
      <c r="G1190" s="143"/>
    </row>
    <row r="1191" spans="3:7">
      <c r="C1191" s="143"/>
      <c r="D1191" s="143"/>
      <c r="E1191" s="143"/>
      <c r="F1191" s="143"/>
      <c r="G1191" s="143"/>
    </row>
    <row r="1192" spans="3:7">
      <c r="C1192" s="143"/>
      <c r="D1192" s="143"/>
      <c r="E1192" s="143"/>
      <c r="F1192" s="143"/>
      <c r="G1192" s="143"/>
    </row>
    <row r="1193" spans="3:7">
      <c r="C1193" s="143"/>
      <c r="D1193" s="143"/>
      <c r="E1193" s="143"/>
      <c r="F1193" s="143"/>
      <c r="G1193" s="143"/>
    </row>
    <row r="1194" spans="3:7">
      <c r="C1194" s="143"/>
      <c r="D1194" s="143"/>
      <c r="E1194" s="143"/>
      <c r="F1194" s="143"/>
      <c r="G1194" s="143"/>
    </row>
    <row r="1195" spans="3:7">
      <c r="C1195" s="143"/>
      <c r="D1195" s="143"/>
      <c r="E1195" s="143"/>
      <c r="F1195" s="143"/>
      <c r="G1195" s="143"/>
    </row>
    <row r="1196" spans="3:7">
      <c r="C1196" s="143"/>
      <c r="D1196" s="143"/>
      <c r="E1196" s="143"/>
      <c r="F1196" s="143"/>
      <c r="G1196" s="143"/>
    </row>
    <row r="1197" spans="3:7">
      <c r="C1197" s="143"/>
      <c r="D1197" s="143"/>
      <c r="E1197" s="143"/>
      <c r="F1197" s="143"/>
      <c r="G1197" s="143"/>
    </row>
    <row r="1198" spans="3:7">
      <c r="C1198" s="143"/>
      <c r="D1198" s="143"/>
      <c r="E1198" s="143"/>
      <c r="F1198" s="143"/>
      <c r="G1198" s="143"/>
    </row>
    <row r="1199" spans="3:7">
      <c r="C1199" s="143"/>
      <c r="D1199" s="143"/>
      <c r="E1199" s="143"/>
      <c r="F1199" s="143"/>
      <c r="G1199" s="143"/>
    </row>
    <row r="1200" spans="3:7">
      <c r="C1200" s="143"/>
      <c r="D1200" s="143"/>
      <c r="E1200" s="143"/>
      <c r="F1200" s="143"/>
      <c r="G1200" s="143"/>
    </row>
    <row r="1201" spans="3:7">
      <c r="C1201" s="143"/>
      <c r="D1201" s="143"/>
      <c r="E1201" s="143"/>
      <c r="F1201" s="143"/>
      <c r="G1201" s="143"/>
    </row>
    <row r="1202" spans="3:7">
      <c r="C1202" s="143"/>
      <c r="D1202" s="143"/>
      <c r="E1202" s="143"/>
      <c r="F1202" s="143"/>
      <c r="G1202" s="143"/>
    </row>
    <row r="1203" spans="3:7">
      <c r="C1203" s="143"/>
      <c r="D1203" s="143"/>
      <c r="E1203" s="143"/>
      <c r="F1203" s="143"/>
      <c r="G1203" s="143"/>
    </row>
    <row r="1204" spans="3:7">
      <c r="C1204" s="143"/>
      <c r="D1204" s="143"/>
      <c r="E1204" s="143"/>
      <c r="F1204" s="143"/>
      <c r="G1204" s="143"/>
    </row>
    <row r="1205" spans="3:7">
      <c r="C1205" s="143"/>
      <c r="D1205" s="143"/>
      <c r="E1205" s="143"/>
      <c r="F1205" s="143"/>
      <c r="G1205" s="143"/>
    </row>
    <row r="1206" spans="3:7">
      <c r="C1206" s="143"/>
      <c r="D1206" s="143"/>
      <c r="E1206" s="143"/>
      <c r="F1206" s="143"/>
      <c r="G1206" s="143"/>
    </row>
    <row r="1207" spans="3:7">
      <c r="C1207" s="143"/>
      <c r="D1207" s="143"/>
      <c r="E1207" s="143"/>
      <c r="F1207" s="143"/>
      <c r="G1207" s="143"/>
    </row>
    <row r="1208" spans="3:7">
      <c r="C1208" s="143"/>
      <c r="D1208" s="143"/>
      <c r="E1208" s="143"/>
      <c r="F1208" s="143"/>
      <c r="G1208" s="143"/>
    </row>
    <row r="1209" spans="3:7">
      <c r="C1209" s="143"/>
      <c r="D1209" s="143"/>
      <c r="E1209" s="143"/>
      <c r="F1209" s="143"/>
      <c r="G1209" s="143"/>
    </row>
    <row r="1210" spans="3:7">
      <c r="C1210" s="143"/>
      <c r="D1210" s="143"/>
      <c r="E1210" s="143"/>
      <c r="F1210" s="143"/>
      <c r="G1210" s="143"/>
    </row>
    <row r="1211" spans="3:7">
      <c r="C1211" s="143"/>
      <c r="D1211" s="143"/>
      <c r="E1211" s="143"/>
      <c r="F1211" s="143"/>
      <c r="G1211" s="143"/>
    </row>
    <row r="1212" spans="3:7">
      <c r="C1212" s="143"/>
      <c r="D1212" s="143"/>
      <c r="E1212" s="143"/>
      <c r="F1212" s="143"/>
      <c r="G1212" s="143"/>
    </row>
    <row r="1213" spans="3:7">
      <c r="C1213" s="143"/>
      <c r="D1213" s="143"/>
      <c r="E1213" s="143"/>
      <c r="F1213" s="143"/>
      <c r="G1213" s="143"/>
    </row>
    <row r="1214" spans="3:7">
      <c r="C1214" s="143"/>
      <c r="D1214" s="143"/>
      <c r="E1214" s="143"/>
      <c r="F1214" s="143"/>
      <c r="G1214" s="143"/>
    </row>
    <row r="1215" spans="3:7">
      <c r="C1215" s="143"/>
      <c r="D1215" s="143"/>
      <c r="E1215" s="143"/>
      <c r="F1215" s="143"/>
      <c r="G1215" s="143"/>
    </row>
    <row r="1216" spans="3:7">
      <c r="C1216" s="143"/>
      <c r="D1216" s="143"/>
      <c r="E1216" s="143"/>
      <c r="F1216" s="143"/>
      <c r="G1216" s="143"/>
    </row>
    <row r="1217" spans="3:7">
      <c r="C1217" s="143"/>
      <c r="D1217" s="143"/>
      <c r="E1217" s="143"/>
      <c r="F1217" s="143"/>
      <c r="G1217" s="143"/>
    </row>
    <row r="1218" spans="3:7">
      <c r="C1218" s="143"/>
      <c r="D1218" s="143"/>
      <c r="E1218" s="143"/>
      <c r="F1218" s="143"/>
      <c r="G1218" s="143"/>
    </row>
    <row r="1219" spans="3:7">
      <c r="C1219" s="143"/>
      <c r="D1219" s="143"/>
      <c r="E1219" s="143"/>
      <c r="F1219" s="143"/>
      <c r="G1219" s="143"/>
    </row>
    <row r="1220" spans="3:7">
      <c r="C1220" s="143"/>
      <c r="D1220" s="143"/>
      <c r="E1220" s="143"/>
      <c r="F1220" s="143"/>
      <c r="G1220" s="143"/>
    </row>
    <row r="1221" spans="3:7">
      <c r="C1221" s="143"/>
      <c r="D1221" s="143"/>
      <c r="E1221" s="143"/>
      <c r="F1221" s="143"/>
      <c r="G1221" s="143"/>
    </row>
    <row r="1222" spans="3:7">
      <c r="C1222" s="143"/>
      <c r="D1222" s="143"/>
      <c r="E1222" s="143"/>
      <c r="F1222" s="143"/>
      <c r="G1222" s="143"/>
    </row>
    <row r="1223" spans="3:7">
      <c r="C1223" s="143"/>
      <c r="D1223" s="143"/>
      <c r="E1223" s="143"/>
      <c r="F1223" s="143"/>
      <c r="G1223" s="143"/>
    </row>
    <row r="1224" spans="3:7">
      <c r="C1224" s="143"/>
      <c r="D1224" s="143"/>
      <c r="E1224" s="143"/>
      <c r="F1224" s="143"/>
      <c r="G1224" s="143"/>
    </row>
    <row r="1225" spans="3:7">
      <c r="C1225" s="143"/>
      <c r="D1225" s="143"/>
      <c r="E1225" s="143"/>
      <c r="F1225" s="143"/>
      <c r="G1225" s="143"/>
    </row>
    <row r="1226" spans="3:7">
      <c r="C1226" s="143"/>
      <c r="D1226" s="143"/>
      <c r="E1226" s="143"/>
      <c r="F1226" s="143"/>
      <c r="G1226" s="143"/>
    </row>
    <row r="1227" spans="3:7">
      <c r="C1227" s="143"/>
      <c r="D1227" s="143"/>
      <c r="E1227" s="143"/>
      <c r="F1227" s="143"/>
      <c r="G1227" s="143"/>
    </row>
    <row r="1228" spans="3:7">
      <c r="C1228" s="143"/>
      <c r="D1228" s="143"/>
      <c r="E1228" s="143"/>
      <c r="F1228" s="143"/>
      <c r="G1228" s="143"/>
    </row>
    <row r="1229" spans="3:7">
      <c r="C1229" s="143"/>
      <c r="D1229" s="143"/>
      <c r="E1229" s="143"/>
      <c r="F1229" s="143"/>
      <c r="G1229" s="143"/>
    </row>
    <row r="1230" spans="3:7">
      <c r="C1230" s="143"/>
      <c r="D1230" s="143"/>
      <c r="E1230" s="143"/>
      <c r="F1230" s="143"/>
      <c r="G1230" s="143"/>
    </row>
    <row r="1231" spans="3:7">
      <c r="C1231" s="143"/>
      <c r="D1231" s="143"/>
      <c r="E1231" s="143"/>
      <c r="F1231" s="143"/>
      <c r="G1231" s="143"/>
    </row>
    <row r="1232" spans="3:7">
      <c r="C1232" s="143"/>
      <c r="D1232" s="143"/>
      <c r="E1232" s="143"/>
      <c r="F1232" s="143"/>
      <c r="G1232" s="143"/>
    </row>
    <row r="1233" spans="3:7">
      <c r="C1233" s="143"/>
      <c r="D1233" s="143"/>
      <c r="E1233" s="143"/>
      <c r="F1233" s="143"/>
      <c r="G1233" s="143"/>
    </row>
    <row r="1234" spans="3:7">
      <c r="C1234" s="143"/>
      <c r="D1234" s="143"/>
      <c r="E1234" s="143"/>
      <c r="F1234" s="143"/>
      <c r="G1234" s="143"/>
    </row>
    <row r="1235" spans="3:7">
      <c r="C1235" s="143"/>
      <c r="D1235" s="143"/>
      <c r="E1235" s="143"/>
      <c r="F1235" s="143"/>
      <c r="G1235" s="143"/>
    </row>
    <row r="1236" spans="3:7">
      <c r="C1236" s="143"/>
      <c r="D1236" s="143"/>
      <c r="E1236" s="143"/>
      <c r="F1236" s="143"/>
      <c r="G1236" s="143"/>
    </row>
    <row r="1237" spans="3:7">
      <c r="C1237" s="143"/>
      <c r="D1237" s="143"/>
      <c r="E1237" s="143"/>
      <c r="F1237" s="143"/>
      <c r="G1237" s="143"/>
    </row>
    <row r="1238" spans="3:7">
      <c r="C1238" s="143"/>
      <c r="D1238" s="143"/>
      <c r="E1238" s="143"/>
      <c r="F1238" s="143"/>
      <c r="G1238" s="143"/>
    </row>
    <row r="1239" spans="3:7">
      <c r="C1239" s="143"/>
      <c r="D1239" s="143"/>
      <c r="E1239" s="143"/>
      <c r="F1239" s="143"/>
      <c r="G1239" s="143"/>
    </row>
    <row r="1240" spans="3:7">
      <c r="C1240" s="143"/>
      <c r="D1240" s="143"/>
      <c r="E1240" s="143"/>
      <c r="F1240" s="143"/>
      <c r="G1240" s="143"/>
    </row>
    <row r="1241" spans="3:7">
      <c r="C1241" s="143"/>
      <c r="D1241" s="143"/>
      <c r="E1241" s="143"/>
      <c r="F1241" s="143"/>
      <c r="G1241" s="143"/>
    </row>
    <row r="1242" spans="3:7">
      <c r="C1242" s="143"/>
      <c r="D1242" s="143"/>
      <c r="E1242" s="143"/>
      <c r="F1242" s="143"/>
      <c r="G1242" s="143"/>
    </row>
    <row r="1243" spans="3:7">
      <c r="C1243" s="143"/>
      <c r="D1243" s="143"/>
      <c r="E1243" s="143"/>
      <c r="F1243" s="143"/>
      <c r="G1243" s="143"/>
    </row>
    <row r="1244" spans="3:7">
      <c r="C1244" s="143"/>
      <c r="D1244" s="143"/>
      <c r="E1244" s="143"/>
      <c r="F1244" s="143"/>
      <c r="G1244" s="143"/>
    </row>
    <row r="1245" spans="3:7">
      <c r="C1245" s="143"/>
      <c r="D1245" s="143"/>
      <c r="E1245" s="143"/>
      <c r="F1245" s="143"/>
      <c r="G1245" s="143"/>
    </row>
    <row r="1246" spans="3:7">
      <c r="C1246" s="143"/>
      <c r="D1246" s="143"/>
      <c r="E1246" s="143"/>
      <c r="F1246" s="143"/>
      <c r="G1246" s="143"/>
    </row>
    <row r="1247" spans="3:7">
      <c r="C1247" s="143"/>
      <c r="D1247" s="143"/>
      <c r="E1247" s="143"/>
      <c r="F1247" s="143"/>
      <c r="G1247" s="143"/>
    </row>
    <row r="1248" spans="3:7">
      <c r="C1248" s="143"/>
      <c r="D1248" s="143"/>
      <c r="E1248" s="143"/>
      <c r="F1248" s="143"/>
      <c r="G1248" s="143"/>
    </row>
    <row r="1249" spans="3:7">
      <c r="C1249" s="143"/>
      <c r="D1249" s="143"/>
      <c r="E1249" s="143"/>
      <c r="F1249" s="143"/>
      <c r="G1249" s="143"/>
    </row>
    <row r="1250" spans="3:7">
      <c r="C1250" s="143"/>
      <c r="D1250" s="143"/>
      <c r="E1250" s="143"/>
      <c r="F1250" s="143"/>
      <c r="G1250" s="143"/>
    </row>
    <row r="1251" spans="3:7">
      <c r="C1251" s="143"/>
      <c r="D1251" s="143"/>
      <c r="E1251" s="143"/>
      <c r="F1251" s="143"/>
      <c r="G1251" s="143"/>
    </row>
    <row r="1252" spans="3:7">
      <c r="C1252" s="143"/>
      <c r="D1252" s="143"/>
      <c r="E1252" s="143"/>
      <c r="F1252" s="143"/>
      <c r="G1252" s="143"/>
    </row>
    <row r="1253" spans="3:7">
      <c r="C1253" s="143"/>
      <c r="D1253" s="143"/>
      <c r="E1253" s="143"/>
      <c r="F1253" s="143"/>
      <c r="G1253" s="143"/>
    </row>
    <row r="1254" spans="3:7">
      <c r="C1254" s="143"/>
      <c r="D1254" s="143"/>
      <c r="E1254" s="143"/>
      <c r="F1254" s="143"/>
      <c r="G1254" s="143"/>
    </row>
    <row r="1255" spans="3:7">
      <c r="C1255" s="143"/>
      <c r="D1255" s="143"/>
      <c r="E1255" s="143"/>
      <c r="F1255" s="143"/>
      <c r="G1255" s="143"/>
    </row>
    <row r="1256" spans="3:7">
      <c r="C1256" s="143"/>
      <c r="D1256" s="143"/>
      <c r="E1256" s="143"/>
      <c r="F1256" s="143"/>
      <c r="G1256" s="143"/>
    </row>
    <row r="1257" spans="3:7">
      <c r="C1257" s="143"/>
      <c r="D1257" s="143"/>
      <c r="E1257" s="143"/>
      <c r="F1257" s="143"/>
      <c r="G1257" s="143"/>
    </row>
    <row r="1258" spans="3:7">
      <c r="C1258" s="143"/>
      <c r="D1258" s="143"/>
      <c r="E1258" s="143"/>
      <c r="F1258" s="143"/>
      <c r="G1258" s="143"/>
    </row>
    <row r="1259" spans="3:7">
      <c r="C1259" s="143"/>
      <c r="D1259" s="143"/>
      <c r="E1259" s="143"/>
      <c r="F1259" s="143"/>
      <c r="G1259" s="143"/>
    </row>
    <row r="1260" spans="3:7">
      <c r="C1260" s="143"/>
      <c r="D1260" s="143"/>
      <c r="E1260" s="143"/>
      <c r="F1260" s="143"/>
      <c r="G1260" s="143"/>
    </row>
    <row r="1261" spans="3:7">
      <c r="C1261" s="143"/>
      <c r="D1261" s="143"/>
      <c r="E1261" s="143"/>
      <c r="F1261" s="143"/>
      <c r="G1261" s="143"/>
    </row>
    <row r="1262" spans="3:7">
      <c r="C1262" s="143"/>
      <c r="D1262" s="143"/>
      <c r="E1262" s="143"/>
      <c r="F1262" s="143"/>
      <c r="G1262" s="143"/>
    </row>
    <row r="1263" spans="3:7">
      <c r="C1263" s="143"/>
      <c r="D1263" s="143"/>
      <c r="E1263" s="143"/>
      <c r="F1263" s="143"/>
      <c r="G1263" s="143"/>
    </row>
    <row r="1264" spans="3:7">
      <c r="C1264" s="143"/>
      <c r="D1264" s="143"/>
      <c r="E1264" s="143"/>
      <c r="F1264" s="143"/>
      <c r="G1264" s="143"/>
    </row>
    <row r="1265" spans="3:7">
      <c r="C1265" s="143"/>
      <c r="D1265" s="143"/>
      <c r="E1265" s="143"/>
      <c r="F1265" s="143"/>
      <c r="G1265" s="143"/>
    </row>
    <row r="1266" spans="3:7">
      <c r="C1266" s="143"/>
      <c r="D1266" s="143"/>
      <c r="E1266" s="143"/>
      <c r="F1266" s="143"/>
      <c r="G1266" s="143"/>
    </row>
    <row r="1267" spans="3:7">
      <c r="C1267" s="143"/>
      <c r="D1267" s="143"/>
      <c r="E1267" s="143"/>
      <c r="F1267" s="143"/>
      <c r="G1267" s="143"/>
    </row>
    <row r="1268" spans="3:7">
      <c r="C1268" s="143"/>
      <c r="D1268" s="143"/>
      <c r="E1268" s="143"/>
      <c r="F1268" s="143"/>
      <c r="G1268" s="143"/>
    </row>
    <row r="1269" spans="3:7">
      <c r="C1269" s="143"/>
      <c r="D1269" s="143"/>
      <c r="E1269" s="143"/>
      <c r="F1269" s="143"/>
      <c r="G1269" s="143"/>
    </row>
    <row r="1270" spans="3:7">
      <c r="C1270" s="143"/>
      <c r="D1270" s="143"/>
      <c r="E1270" s="143"/>
      <c r="F1270" s="143"/>
      <c r="G1270" s="143"/>
    </row>
    <row r="1271" spans="3:7">
      <c r="C1271" s="143"/>
      <c r="D1271" s="143"/>
      <c r="E1271" s="143"/>
      <c r="F1271" s="143"/>
      <c r="G1271" s="143"/>
    </row>
    <row r="1272" spans="3:7">
      <c r="C1272" s="143"/>
      <c r="D1272" s="143"/>
      <c r="E1272" s="143"/>
      <c r="F1272" s="143"/>
      <c r="G1272" s="143"/>
    </row>
    <row r="1273" spans="3:7">
      <c r="C1273" s="143"/>
      <c r="D1273" s="143"/>
      <c r="E1273" s="143"/>
      <c r="F1273" s="143"/>
      <c r="G1273" s="143"/>
    </row>
    <row r="1274" spans="3:7">
      <c r="C1274" s="143"/>
      <c r="D1274" s="143"/>
      <c r="E1274" s="143"/>
      <c r="F1274" s="143"/>
      <c r="G1274" s="143"/>
    </row>
    <row r="1275" spans="3:7">
      <c r="C1275" s="143"/>
      <c r="D1275" s="143"/>
      <c r="E1275" s="143"/>
      <c r="F1275" s="143"/>
      <c r="G1275" s="143"/>
    </row>
    <row r="1276" spans="3:7">
      <c r="C1276" s="143"/>
      <c r="D1276" s="143"/>
      <c r="E1276" s="143"/>
      <c r="F1276" s="143"/>
      <c r="G1276" s="143"/>
    </row>
    <row r="1277" spans="3:7">
      <c r="C1277" s="143"/>
      <c r="D1277" s="143"/>
      <c r="E1277" s="143"/>
      <c r="F1277" s="143"/>
      <c r="G1277" s="143"/>
    </row>
    <row r="1278" spans="3:7">
      <c r="C1278" s="143"/>
      <c r="D1278" s="143"/>
      <c r="E1278" s="143"/>
      <c r="F1278" s="143"/>
      <c r="G1278" s="143"/>
    </row>
    <row r="1279" spans="3:7">
      <c r="C1279" s="143"/>
      <c r="D1279" s="143"/>
      <c r="E1279" s="143"/>
      <c r="F1279" s="143"/>
      <c r="G1279" s="143"/>
    </row>
    <row r="1280" spans="3:7">
      <c r="C1280" s="143"/>
      <c r="D1280" s="143"/>
      <c r="E1280" s="143"/>
      <c r="F1280" s="143"/>
      <c r="G1280" s="143"/>
    </row>
    <row r="1281" spans="3:7">
      <c r="C1281" s="143"/>
      <c r="D1281" s="143"/>
      <c r="E1281" s="143"/>
      <c r="F1281" s="143"/>
      <c r="G1281" s="143"/>
    </row>
    <row r="1282" spans="3:7">
      <c r="C1282" s="143"/>
      <c r="D1282" s="143"/>
      <c r="E1282" s="143"/>
      <c r="F1282" s="143"/>
      <c r="G1282" s="143"/>
    </row>
    <row r="1283" spans="3:7">
      <c r="C1283" s="143"/>
      <c r="D1283" s="143"/>
      <c r="E1283" s="143"/>
      <c r="F1283" s="143"/>
      <c r="G1283" s="143"/>
    </row>
    <row r="1284" spans="3:7">
      <c r="C1284" s="143"/>
      <c r="D1284" s="143"/>
      <c r="E1284" s="143"/>
      <c r="F1284" s="143"/>
      <c r="G1284" s="143"/>
    </row>
    <row r="1285" spans="3:7">
      <c r="C1285" s="143"/>
      <c r="D1285" s="143"/>
      <c r="E1285" s="143"/>
      <c r="F1285" s="143"/>
      <c r="G1285" s="143"/>
    </row>
    <row r="1286" spans="3:7">
      <c r="C1286" s="143"/>
      <c r="D1286" s="143"/>
      <c r="E1286" s="143"/>
      <c r="F1286" s="143"/>
      <c r="G1286" s="143"/>
    </row>
    <row r="1287" spans="3:7">
      <c r="C1287" s="143"/>
      <c r="D1287" s="143"/>
      <c r="E1287" s="143"/>
      <c r="F1287" s="143"/>
      <c r="G1287" s="143"/>
    </row>
    <row r="1288" spans="3:7">
      <c r="C1288" s="143"/>
      <c r="D1288" s="143"/>
      <c r="E1288" s="143"/>
      <c r="F1288" s="143"/>
      <c r="G1288" s="143"/>
    </row>
    <row r="1289" spans="3:7">
      <c r="C1289" s="143"/>
      <c r="D1289" s="143"/>
      <c r="E1289" s="143"/>
      <c r="F1289" s="143"/>
      <c r="G1289" s="143"/>
    </row>
    <row r="1290" spans="3:7">
      <c r="C1290" s="143"/>
      <c r="D1290" s="143"/>
      <c r="E1290" s="143"/>
      <c r="F1290" s="143"/>
      <c r="G1290" s="143"/>
    </row>
    <row r="1291" spans="3:7">
      <c r="C1291" s="143"/>
      <c r="D1291" s="143"/>
      <c r="E1291" s="143"/>
      <c r="F1291" s="143"/>
      <c r="G1291" s="143"/>
    </row>
    <row r="1292" spans="3:7">
      <c r="C1292" s="143"/>
      <c r="D1292" s="143"/>
      <c r="E1292" s="143"/>
      <c r="F1292" s="143"/>
      <c r="G1292" s="143"/>
    </row>
    <row r="1293" spans="3:7">
      <c r="C1293" s="143"/>
      <c r="D1293" s="143"/>
      <c r="E1293" s="143"/>
      <c r="F1293" s="143"/>
      <c r="G1293" s="143"/>
    </row>
    <row r="1294" spans="3:7">
      <c r="C1294" s="143"/>
      <c r="D1294" s="143"/>
      <c r="E1294" s="143"/>
      <c r="F1294" s="143"/>
      <c r="G1294" s="143"/>
    </row>
    <row r="1295" spans="3:7">
      <c r="C1295" s="143"/>
      <c r="D1295" s="143"/>
      <c r="E1295" s="143"/>
      <c r="F1295" s="143"/>
      <c r="G1295" s="143"/>
    </row>
    <row r="1296" spans="3:7">
      <c r="C1296" s="143"/>
      <c r="D1296" s="143"/>
      <c r="E1296" s="143"/>
      <c r="F1296" s="143"/>
      <c r="G1296" s="143"/>
    </row>
    <row r="1297" spans="3:7">
      <c r="C1297" s="143"/>
      <c r="D1297" s="143"/>
      <c r="E1297" s="143"/>
      <c r="F1297" s="143"/>
      <c r="G1297" s="143"/>
    </row>
    <row r="1298" spans="3:7">
      <c r="C1298" s="143"/>
      <c r="D1298" s="143"/>
      <c r="E1298" s="143"/>
      <c r="F1298" s="143"/>
      <c r="G1298" s="143"/>
    </row>
    <row r="1299" spans="3:7">
      <c r="C1299" s="143"/>
      <c r="D1299" s="143"/>
      <c r="E1299" s="143"/>
      <c r="F1299" s="143"/>
      <c r="G1299" s="143"/>
    </row>
    <row r="1300" spans="3:7">
      <c r="C1300" s="143"/>
      <c r="D1300" s="143"/>
      <c r="E1300" s="143"/>
      <c r="F1300" s="143"/>
      <c r="G1300" s="143"/>
    </row>
    <row r="1301" spans="3:7">
      <c r="C1301" s="143"/>
      <c r="D1301" s="143"/>
      <c r="E1301" s="143"/>
      <c r="F1301" s="143"/>
      <c r="G1301" s="143"/>
    </row>
    <row r="1302" spans="3:7">
      <c r="C1302" s="143"/>
      <c r="D1302" s="143"/>
      <c r="E1302" s="143"/>
      <c r="F1302" s="143"/>
      <c r="G1302" s="143"/>
    </row>
    <row r="1303" spans="3:7">
      <c r="C1303" s="143"/>
      <c r="D1303" s="143"/>
      <c r="E1303" s="143"/>
      <c r="F1303" s="143"/>
      <c r="G1303" s="143"/>
    </row>
    <row r="1304" spans="3:7">
      <c r="C1304" s="143"/>
      <c r="D1304" s="143"/>
      <c r="E1304" s="143"/>
      <c r="F1304" s="143"/>
      <c r="G1304" s="143"/>
    </row>
    <row r="1305" spans="3:7">
      <c r="C1305" s="143"/>
      <c r="D1305" s="143"/>
      <c r="E1305" s="143"/>
      <c r="F1305" s="143"/>
      <c r="G1305" s="143"/>
    </row>
    <row r="1306" spans="3:7">
      <c r="C1306" s="143"/>
      <c r="D1306" s="143"/>
      <c r="E1306" s="143"/>
      <c r="F1306" s="143"/>
      <c r="G1306" s="143"/>
    </row>
    <row r="1307" spans="3:7">
      <c r="C1307" s="143"/>
      <c r="D1307" s="143"/>
      <c r="E1307" s="143"/>
      <c r="F1307" s="143"/>
      <c r="G1307" s="143"/>
    </row>
    <row r="1308" spans="3:7">
      <c r="C1308" s="143"/>
      <c r="D1308" s="143"/>
      <c r="E1308" s="143"/>
      <c r="F1308" s="143"/>
      <c r="G1308" s="143"/>
    </row>
    <row r="1309" spans="3:7">
      <c r="C1309" s="143"/>
      <c r="D1309" s="143"/>
      <c r="E1309" s="143"/>
      <c r="F1309" s="143"/>
      <c r="G1309" s="143"/>
    </row>
    <row r="1310" spans="3:7">
      <c r="C1310" s="143"/>
      <c r="D1310" s="143"/>
      <c r="E1310" s="143"/>
      <c r="F1310" s="143"/>
      <c r="G1310" s="143"/>
    </row>
    <row r="1311" spans="3:7">
      <c r="C1311" s="143"/>
      <c r="D1311" s="143"/>
      <c r="E1311" s="143"/>
      <c r="F1311" s="143"/>
      <c r="G1311" s="143"/>
    </row>
    <row r="1312" spans="3:7">
      <c r="C1312" s="143"/>
      <c r="D1312" s="143"/>
      <c r="E1312" s="143"/>
      <c r="F1312" s="143"/>
      <c r="G1312" s="143"/>
    </row>
    <row r="1313" spans="3:7">
      <c r="C1313" s="143"/>
      <c r="D1313" s="143"/>
      <c r="E1313" s="143"/>
      <c r="F1313" s="143"/>
      <c r="G1313" s="143"/>
    </row>
    <row r="1314" spans="3:7">
      <c r="C1314" s="143"/>
      <c r="D1314" s="143"/>
      <c r="E1314" s="143"/>
      <c r="F1314" s="143"/>
      <c r="G1314" s="143"/>
    </row>
    <row r="1315" spans="3:7">
      <c r="C1315" s="143"/>
      <c r="D1315" s="143"/>
      <c r="E1315" s="143"/>
      <c r="F1315" s="143"/>
      <c r="G1315" s="143"/>
    </row>
    <row r="1316" spans="3:7">
      <c r="C1316" s="143"/>
      <c r="D1316" s="143"/>
      <c r="E1316" s="143"/>
      <c r="F1316" s="143"/>
      <c r="G1316" s="143"/>
    </row>
    <row r="1317" spans="3:7">
      <c r="C1317" s="143"/>
      <c r="D1317" s="143"/>
      <c r="E1317" s="143"/>
      <c r="F1317" s="143"/>
      <c r="G1317" s="143"/>
    </row>
    <row r="1318" spans="3:7">
      <c r="C1318" s="143"/>
      <c r="D1318" s="143"/>
      <c r="E1318" s="143"/>
      <c r="F1318" s="143"/>
      <c r="G1318" s="143"/>
    </row>
    <row r="1319" spans="3:7">
      <c r="C1319" s="143"/>
      <c r="D1319" s="143"/>
      <c r="E1319" s="143"/>
      <c r="F1319" s="143"/>
      <c r="G1319" s="143"/>
    </row>
    <row r="1320" spans="3:7">
      <c r="C1320" s="143"/>
      <c r="D1320" s="143"/>
      <c r="E1320" s="143"/>
      <c r="F1320" s="143"/>
      <c r="G1320" s="143"/>
    </row>
    <row r="1321" spans="3:7">
      <c r="C1321" s="143"/>
      <c r="D1321" s="143"/>
      <c r="E1321" s="143"/>
      <c r="F1321" s="143"/>
      <c r="G1321" s="143"/>
    </row>
    <row r="1322" spans="3:7">
      <c r="C1322" s="143"/>
      <c r="D1322" s="143"/>
      <c r="E1322" s="143"/>
      <c r="F1322" s="143"/>
      <c r="G1322" s="143"/>
    </row>
    <row r="1323" spans="3:7">
      <c r="C1323" s="143"/>
      <c r="D1323" s="143"/>
      <c r="E1323" s="143"/>
      <c r="F1323" s="143"/>
      <c r="G1323" s="143"/>
    </row>
    <row r="1324" spans="3:7">
      <c r="C1324" s="143"/>
      <c r="D1324" s="143"/>
      <c r="E1324" s="143"/>
      <c r="F1324" s="143"/>
      <c r="G1324" s="143"/>
    </row>
    <row r="1325" spans="3:7">
      <c r="C1325" s="143"/>
      <c r="D1325" s="143"/>
      <c r="E1325" s="143"/>
      <c r="F1325" s="143"/>
      <c r="G1325" s="143"/>
    </row>
    <row r="1326" spans="3:7">
      <c r="C1326" s="143"/>
      <c r="D1326" s="143"/>
      <c r="E1326" s="143"/>
      <c r="F1326" s="143"/>
      <c r="G1326" s="143"/>
    </row>
    <row r="1327" spans="3:7">
      <c r="C1327" s="143"/>
      <c r="D1327" s="143"/>
      <c r="E1327" s="143"/>
      <c r="F1327" s="143"/>
      <c r="G1327" s="143"/>
    </row>
    <row r="1328" spans="3:7">
      <c r="C1328" s="143"/>
      <c r="D1328" s="143"/>
      <c r="E1328" s="143"/>
      <c r="F1328" s="143"/>
      <c r="G1328" s="143"/>
    </row>
    <row r="1329" spans="3:7">
      <c r="C1329" s="143"/>
      <c r="D1329" s="143"/>
      <c r="E1329" s="143"/>
      <c r="F1329" s="143"/>
      <c r="G1329" s="143"/>
    </row>
    <row r="1330" spans="3:7">
      <c r="C1330" s="143"/>
      <c r="D1330" s="143"/>
      <c r="E1330" s="143"/>
      <c r="F1330" s="143"/>
      <c r="G1330" s="143"/>
    </row>
    <row r="1331" spans="3:7">
      <c r="C1331" s="143"/>
      <c r="D1331" s="143"/>
      <c r="E1331" s="143"/>
      <c r="F1331" s="143"/>
      <c r="G1331" s="143"/>
    </row>
    <row r="1332" spans="3:7">
      <c r="C1332" s="143"/>
      <c r="D1332" s="143"/>
      <c r="E1332" s="143"/>
      <c r="F1332" s="143"/>
      <c r="G1332" s="143"/>
    </row>
    <row r="1333" spans="3:7">
      <c r="C1333" s="143"/>
      <c r="D1333" s="143"/>
      <c r="E1333" s="143"/>
      <c r="F1333" s="143"/>
      <c r="G1333" s="143"/>
    </row>
    <row r="1334" spans="3:7">
      <c r="C1334" s="143"/>
      <c r="D1334" s="143"/>
      <c r="E1334" s="143"/>
      <c r="F1334" s="143"/>
      <c r="G1334" s="143"/>
    </row>
    <row r="1335" spans="3:7">
      <c r="C1335" s="143"/>
      <c r="D1335" s="143"/>
      <c r="E1335" s="143"/>
      <c r="F1335" s="143"/>
      <c r="G1335" s="143"/>
    </row>
    <row r="1336" spans="3:7">
      <c r="C1336" s="143"/>
      <c r="D1336" s="143"/>
      <c r="E1336" s="143"/>
      <c r="F1336" s="143"/>
      <c r="G1336" s="143"/>
    </row>
    <row r="1337" spans="3:7">
      <c r="C1337" s="143"/>
      <c r="D1337" s="143"/>
      <c r="E1337" s="143"/>
      <c r="F1337" s="143"/>
      <c r="G1337" s="143"/>
    </row>
    <row r="1338" spans="3:7">
      <c r="C1338" s="143"/>
      <c r="D1338" s="143"/>
      <c r="E1338" s="143"/>
      <c r="F1338" s="143"/>
      <c r="G1338" s="143"/>
    </row>
    <row r="1339" spans="3:7">
      <c r="C1339" s="143"/>
      <c r="D1339" s="143"/>
      <c r="E1339" s="143"/>
      <c r="F1339" s="143"/>
      <c r="G1339" s="143"/>
    </row>
    <row r="1340" spans="3:7">
      <c r="C1340" s="143"/>
      <c r="D1340" s="143"/>
      <c r="E1340" s="143"/>
      <c r="F1340" s="143"/>
      <c r="G1340" s="143"/>
    </row>
    <row r="1341" spans="3:7">
      <c r="C1341" s="143"/>
      <c r="D1341" s="143"/>
      <c r="E1341" s="143"/>
      <c r="F1341" s="143"/>
      <c r="G1341" s="143"/>
    </row>
    <row r="1342" spans="3:7">
      <c r="C1342" s="143"/>
      <c r="D1342" s="143"/>
      <c r="E1342" s="143"/>
      <c r="F1342" s="143"/>
      <c r="G1342" s="143"/>
    </row>
    <row r="1343" spans="3:7">
      <c r="C1343" s="143"/>
      <c r="D1343" s="143"/>
      <c r="E1343" s="143"/>
      <c r="F1343" s="143"/>
      <c r="G1343" s="143"/>
    </row>
    <row r="1344" spans="3:7">
      <c r="C1344" s="143"/>
      <c r="D1344" s="143"/>
      <c r="E1344" s="143"/>
      <c r="F1344" s="143"/>
      <c r="G1344" s="143"/>
    </row>
    <row r="1345" spans="3:7">
      <c r="C1345" s="143"/>
      <c r="D1345" s="143"/>
      <c r="E1345" s="143"/>
      <c r="F1345" s="143"/>
      <c r="G1345" s="143"/>
    </row>
    <row r="1346" spans="3:7">
      <c r="C1346" s="143"/>
      <c r="D1346" s="143"/>
      <c r="E1346" s="143"/>
      <c r="F1346" s="143"/>
      <c r="G1346" s="143"/>
    </row>
    <row r="1347" spans="3:7">
      <c r="C1347" s="143"/>
      <c r="D1347" s="143"/>
      <c r="E1347" s="143"/>
      <c r="F1347" s="143"/>
      <c r="G1347" s="143"/>
    </row>
    <row r="1348" spans="3:7">
      <c r="C1348" s="143"/>
      <c r="D1348" s="143"/>
      <c r="E1348" s="143"/>
      <c r="F1348" s="143"/>
      <c r="G1348" s="143"/>
    </row>
    <row r="1349" spans="3:7">
      <c r="C1349" s="143"/>
      <c r="D1349" s="143"/>
      <c r="E1349" s="143"/>
      <c r="F1349" s="143"/>
      <c r="G1349" s="143"/>
    </row>
    <row r="1350" spans="3:7">
      <c r="C1350" s="143"/>
      <c r="D1350" s="143"/>
      <c r="E1350" s="143"/>
      <c r="F1350" s="143"/>
      <c r="G1350" s="143"/>
    </row>
    <row r="1351" spans="3:7">
      <c r="C1351" s="143"/>
      <c r="D1351" s="143"/>
      <c r="E1351" s="143"/>
      <c r="F1351" s="143"/>
      <c r="G1351" s="143"/>
    </row>
    <row r="1352" spans="3:7">
      <c r="C1352" s="143"/>
      <c r="D1352" s="143"/>
      <c r="E1352" s="143"/>
      <c r="F1352" s="143"/>
      <c r="G1352" s="143"/>
    </row>
    <row r="1353" spans="3:7">
      <c r="C1353" s="143"/>
      <c r="D1353" s="143"/>
      <c r="E1353" s="143"/>
      <c r="F1353" s="143"/>
      <c r="G1353" s="143"/>
    </row>
    <row r="1354" spans="3:7">
      <c r="C1354" s="143"/>
      <c r="D1354" s="143"/>
      <c r="E1354" s="143"/>
      <c r="F1354" s="143"/>
      <c r="G1354" s="143"/>
    </row>
    <row r="1355" spans="3:7">
      <c r="C1355" s="143"/>
      <c r="D1355" s="143"/>
      <c r="E1355" s="143"/>
      <c r="F1355" s="143"/>
      <c r="G1355" s="143"/>
    </row>
    <row r="1356" spans="3:7">
      <c r="C1356" s="143"/>
      <c r="D1356" s="143"/>
      <c r="E1356" s="143"/>
      <c r="F1356" s="143"/>
      <c r="G1356" s="143"/>
    </row>
    <row r="1357" spans="3:7">
      <c r="C1357" s="143"/>
      <c r="D1357" s="143"/>
      <c r="E1357" s="143"/>
      <c r="F1357" s="143"/>
      <c r="G1357" s="143"/>
    </row>
    <row r="1358" spans="3:7">
      <c r="C1358" s="143"/>
      <c r="D1358" s="143"/>
      <c r="E1358" s="143"/>
      <c r="F1358" s="143"/>
      <c r="G1358" s="143"/>
    </row>
    <row r="1359" spans="3:7">
      <c r="C1359" s="143"/>
      <c r="D1359" s="143"/>
      <c r="E1359" s="143"/>
      <c r="F1359" s="143"/>
      <c r="G1359" s="143"/>
    </row>
    <row r="1360" spans="3:7">
      <c r="C1360" s="143"/>
      <c r="D1360" s="143"/>
      <c r="E1360" s="143"/>
      <c r="F1360" s="143"/>
      <c r="G1360" s="143"/>
    </row>
    <row r="1361" spans="3:7">
      <c r="C1361" s="143"/>
      <c r="D1361" s="143"/>
      <c r="E1361" s="143"/>
      <c r="F1361" s="143"/>
      <c r="G1361" s="143"/>
    </row>
    <row r="1362" spans="3:7">
      <c r="C1362" s="143"/>
      <c r="D1362" s="143"/>
      <c r="E1362" s="143"/>
      <c r="F1362" s="143"/>
      <c r="G1362" s="143"/>
    </row>
    <row r="1363" spans="3:7">
      <c r="C1363" s="143"/>
      <c r="D1363" s="143"/>
      <c r="E1363" s="143"/>
      <c r="F1363" s="143"/>
      <c r="G1363" s="143"/>
    </row>
    <row r="1364" spans="3:7">
      <c r="C1364" s="143"/>
      <c r="D1364" s="143"/>
      <c r="E1364" s="143"/>
      <c r="F1364" s="143"/>
      <c r="G1364" s="143"/>
    </row>
    <row r="1365" spans="3:7">
      <c r="C1365" s="143"/>
      <c r="D1365" s="143"/>
      <c r="E1365" s="143"/>
      <c r="F1365" s="143"/>
      <c r="G1365" s="143"/>
    </row>
    <row r="1366" spans="3:7">
      <c r="C1366" s="143"/>
      <c r="D1366" s="143"/>
      <c r="E1366" s="143"/>
      <c r="F1366" s="143"/>
      <c r="G1366" s="143"/>
    </row>
    <row r="1367" spans="3:7">
      <c r="C1367" s="143"/>
      <c r="D1367" s="143"/>
      <c r="E1367" s="143"/>
      <c r="F1367" s="143"/>
      <c r="G1367" s="143"/>
    </row>
    <row r="1368" spans="3:7">
      <c r="C1368" s="143"/>
      <c r="D1368" s="143"/>
      <c r="E1368" s="143"/>
      <c r="F1368" s="143"/>
      <c r="G1368" s="143"/>
    </row>
    <row r="1369" spans="3:7">
      <c r="C1369" s="143"/>
      <c r="D1369" s="143"/>
      <c r="E1369" s="143"/>
      <c r="F1369" s="143"/>
      <c r="G1369" s="143"/>
    </row>
    <row r="1370" spans="3:7">
      <c r="C1370" s="143"/>
      <c r="D1370" s="143"/>
      <c r="E1370" s="143"/>
      <c r="F1370" s="143"/>
      <c r="G1370" s="143"/>
    </row>
    <row r="1371" spans="3:7">
      <c r="C1371" s="143"/>
      <c r="D1371" s="143"/>
      <c r="E1371" s="143"/>
      <c r="F1371" s="143"/>
      <c r="G1371" s="143"/>
    </row>
    <row r="1372" spans="3:7">
      <c r="C1372" s="143"/>
      <c r="D1372" s="143"/>
      <c r="E1372" s="143"/>
      <c r="F1372" s="143"/>
      <c r="G1372" s="143"/>
    </row>
    <row r="1373" spans="3:7">
      <c r="C1373" s="143"/>
      <c r="D1373" s="143"/>
      <c r="E1373" s="143"/>
      <c r="F1373" s="143"/>
      <c r="G1373" s="143"/>
    </row>
    <row r="1374" spans="3:7">
      <c r="C1374" s="143"/>
      <c r="D1374" s="143"/>
      <c r="E1374" s="143"/>
      <c r="F1374" s="143"/>
      <c r="G1374" s="143"/>
    </row>
    <row r="1375" spans="3:7">
      <c r="C1375" s="143"/>
      <c r="D1375" s="143"/>
      <c r="E1375" s="143"/>
      <c r="F1375" s="143"/>
      <c r="G1375" s="143"/>
    </row>
    <row r="1376" spans="3:7">
      <c r="C1376" s="143"/>
      <c r="D1376" s="143"/>
      <c r="E1376" s="143"/>
      <c r="F1376" s="143"/>
      <c r="G1376" s="143"/>
    </row>
    <row r="1377" spans="3:7">
      <c r="C1377" s="143"/>
      <c r="D1377" s="143"/>
      <c r="E1377" s="143"/>
      <c r="F1377" s="143"/>
      <c r="G1377" s="143"/>
    </row>
    <row r="1378" spans="3:7">
      <c r="C1378" s="143"/>
      <c r="D1378" s="143"/>
      <c r="E1378" s="143"/>
      <c r="F1378" s="143"/>
      <c r="G1378" s="143"/>
    </row>
    <row r="1379" spans="3:7">
      <c r="C1379" s="143"/>
      <c r="D1379" s="143"/>
      <c r="E1379" s="143"/>
      <c r="F1379" s="143"/>
      <c r="G1379" s="143"/>
    </row>
    <row r="1380" spans="3:7">
      <c r="C1380" s="143"/>
      <c r="D1380" s="143"/>
      <c r="E1380" s="143"/>
      <c r="F1380" s="143"/>
      <c r="G1380" s="143"/>
    </row>
    <row r="1381" spans="3:7">
      <c r="C1381" s="143"/>
      <c r="D1381" s="143"/>
      <c r="E1381" s="143"/>
      <c r="F1381" s="143"/>
      <c r="G1381" s="143"/>
    </row>
    <row r="1382" spans="3:7">
      <c r="C1382" s="143"/>
      <c r="D1382" s="143"/>
      <c r="E1382" s="143"/>
      <c r="F1382" s="143"/>
      <c r="G1382" s="143"/>
    </row>
    <row r="1383" spans="3:7">
      <c r="C1383" s="143"/>
      <c r="D1383" s="143"/>
      <c r="E1383" s="143"/>
      <c r="F1383" s="143"/>
      <c r="G1383" s="143"/>
    </row>
    <row r="1384" spans="3:7">
      <c r="C1384" s="143"/>
      <c r="D1384" s="143"/>
      <c r="E1384" s="143"/>
      <c r="F1384" s="143"/>
      <c r="G1384" s="143"/>
    </row>
    <row r="1385" spans="3:7">
      <c r="C1385" s="143"/>
      <c r="D1385" s="143"/>
      <c r="E1385" s="143"/>
      <c r="F1385" s="143"/>
      <c r="G1385" s="143"/>
    </row>
    <row r="1386" spans="3:7">
      <c r="C1386" s="143"/>
      <c r="D1386" s="143"/>
      <c r="E1386" s="143"/>
      <c r="F1386" s="143"/>
      <c r="G1386" s="143"/>
    </row>
    <row r="1387" spans="3:7">
      <c r="C1387" s="143"/>
      <c r="D1387" s="143"/>
      <c r="E1387" s="143"/>
      <c r="F1387" s="143"/>
      <c r="G1387" s="143"/>
    </row>
    <row r="1388" spans="3:7">
      <c r="C1388" s="143"/>
      <c r="D1388" s="143"/>
      <c r="E1388" s="143"/>
      <c r="F1388" s="143"/>
      <c r="G1388" s="143"/>
    </row>
    <row r="1389" spans="3:7">
      <c r="C1389" s="143"/>
      <c r="D1389" s="143"/>
      <c r="E1389" s="143"/>
      <c r="F1389" s="143"/>
      <c r="G1389" s="143"/>
    </row>
    <row r="1390" spans="3:7">
      <c r="C1390" s="143"/>
      <c r="D1390" s="143"/>
      <c r="E1390" s="143"/>
      <c r="F1390" s="143"/>
      <c r="G1390" s="143"/>
    </row>
    <row r="1391" spans="3:7">
      <c r="C1391" s="143"/>
      <c r="D1391" s="143"/>
      <c r="E1391" s="143"/>
      <c r="F1391" s="143"/>
      <c r="G1391" s="143"/>
    </row>
    <row r="1392" spans="3:7">
      <c r="C1392" s="143"/>
      <c r="D1392" s="143"/>
      <c r="E1392" s="143"/>
      <c r="F1392" s="143"/>
      <c r="G1392" s="143"/>
    </row>
    <row r="1393" spans="3:7">
      <c r="C1393" s="143"/>
      <c r="D1393" s="143"/>
      <c r="E1393" s="143"/>
      <c r="F1393" s="143"/>
      <c r="G1393" s="143"/>
    </row>
    <row r="1394" spans="3:7">
      <c r="C1394" s="143"/>
      <c r="D1394" s="143"/>
      <c r="E1394" s="143"/>
      <c r="F1394" s="143"/>
      <c r="G1394" s="143"/>
    </row>
    <row r="1395" spans="3:7">
      <c r="C1395" s="143"/>
      <c r="D1395" s="143"/>
      <c r="E1395" s="143"/>
      <c r="F1395" s="143"/>
      <c r="G1395" s="143"/>
    </row>
    <row r="1396" spans="3:7">
      <c r="C1396" s="143"/>
      <c r="D1396" s="143"/>
      <c r="E1396" s="143"/>
      <c r="F1396" s="143"/>
      <c r="G1396" s="143"/>
    </row>
    <row r="1397" spans="3:7">
      <c r="C1397" s="143"/>
      <c r="D1397" s="143"/>
      <c r="E1397" s="143"/>
      <c r="F1397" s="143"/>
      <c r="G1397" s="143"/>
    </row>
    <row r="1398" spans="3:7">
      <c r="C1398" s="143"/>
      <c r="D1398" s="143"/>
      <c r="E1398" s="143"/>
      <c r="F1398" s="143"/>
      <c r="G1398" s="143"/>
    </row>
    <row r="1399" spans="3:7">
      <c r="C1399" s="143"/>
      <c r="D1399" s="143"/>
      <c r="E1399" s="143"/>
      <c r="F1399" s="143"/>
      <c r="G1399" s="143"/>
    </row>
    <row r="1400" spans="3:7">
      <c r="C1400" s="143"/>
      <c r="D1400" s="143"/>
      <c r="E1400" s="143"/>
      <c r="F1400" s="143"/>
      <c r="G1400" s="143"/>
    </row>
    <row r="1401" spans="3:7">
      <c r="C1401" s="143"/>
      <c r="D1401" s="143"/>
      <c r="E1401" s="143"/>
      <c r="F1401" s="143"/>
      <c r="G1401" s="143"/>
    </row>
    <row r="1402" spans="3:7">
      <c r="C1402" s="143"/>
      <c r="D1402" s="143"/>
      <c r="E1402" s="143"/>
      <c r="F1402" s="143"/>
      <c r="G1402" s="143"/>
    </row>
    <row r="1403" spans="3:7">
      <c r="C1403" s="143"/>
      <c r="D1403" s="143"/>
      <c r="E1403" s="143"/>
      <c r="F1403" s="143"/>
      <c r="G1403" s="143"/>
    </row>
    <row r="1404" spans="3:7">
      <c r="C1404" s="143"/>
      <c r="D1404" s="143"/>
      <c r="E1404" s="143"/>
      <c r="F1404" s="143"/>
      <c r="G1404" s="143"/>
    </row>
    <row r="1405" spans="3:7">
      <c r="C1405" s="143"/>
      <c r="D1405" s="143"/>
      <c r="E1405" s="143"/>
      <c r="F1405" s="143"/>
      <c r="G1405" s="143"/>
    </row>
    <row r="1406" spans="3:7">
      <c r="C1406" s="143"/>
      <c r="D1406" s="143"/>
      <c r="E1406" s="143"/>
      <c r="F1406" s="143"/>
      <c r="G1406" s="143"/>
    </row>
    <row r="1407" spans="3:7">
      <c r="C1407" s="143"/>
      <c r="D1407" s="143"/>
      <c r="E1407" s="143"/>
      <c r="F1407" s="143"/>
      <c r="G1407" s="143"/>
    </row>
    <row r="1408" spans="3:7">
      <c r="C1408" s="143"/>
      <c r="D1408" s="143"/>
      <c r="E1408" s="143"/>
      <c r="F1408" s="143"/>
      <c r="G1408" s="143"/>
    </row>
    <row r="1409" spans="3:7">
      <c r="C1409" s="143"/>
      <c r="D1409" s="143"/>
      <c r="E1409" s="143"/>
      <c r="F1409" s="143"/>
      <c r="G1409" s="143"/>
    </row>
    <row r="1410" spans="3:7">
      <c r="C1410" s="143"/>
      <c r="D1410" s="143"/>
      <c r="E1410" s="143"/>
      <c r="F1410" s="143"/>
      <c r="G1410" s="143"/>
    </row>
    <row r="1411" spans="3:7">
      <c r="C1411" s="143"/>
      <c r="D1411" s="143"/>
      <c r="E1411" s="143"/>
      <c r="F1411" s="143"/>
      <c r="G1411" s="143"/>
    </row>
    <row r="1412" spans="3:7">
      <c r="C1412" s="143"/>
      <c r="D1412" s="143"/>
      <c r="E1412" s="143"/>
      <c r="F1412" s="143"/>
      <c r="G1412" s="143"/>
    </row>
    <row r="1413" spans="3:7">
      <c r="C1413" s="143"/>
      <c r="D1413" s="143"/>
      <c r="E1413" s="143"/>
      <c r="F1413" s="143"/>
      <c r="G1413" s="143"/>
    </row>
    <row r="1414" spans="3:7">
      <c r="C1414" s="143"/>
      <c r="D1414" s="143"/>
      <c r="E1414" s="143"/>
      <c r="F1414" s="143"/>
      <c r="G1414" s="143"/>
    </row>
    <row r="1415" spans="3:7">
      <c r="C1415" s="143"/>
      <c r="D1415" s="143"/>
      <c r="E1415" s="143"/>
      <c r="F1415" s="143"/>
      <c r="G1415" s="143"/>
    </row>
    <row r="1416" spans="3:7">
      <c r="C1416" s="143"/>
      <c r="D1416" s="143"/>
      <c r="E1416" s="143"/>
      <c r="F1416" s="143"/>
      <c r="G1416" s="143"/>
    </row>
    <row r="1417" spans="3:7">
      <c r="C1417" s="143"/>
      <c r="D1417" s="143"/>
      <c r="E1417" s="143"/>
      <c r="F1417" s="143"/>
      <c r="G1417" s="143"/>
    </row>
    <row r="1418" spans="3:7">
      <c r="C1418" s="143"/>
      <c r="D1418" s="143"/>
      <c r="E1418" s="143"/>
      <c r="F1418" s="143"/>
      <c r="G1418" s="143"/>
    </row>
    <row r="1419" spans="3:7">
      <c r="C1419" s="143"/>
      <c r="D1419" s="143"/>
      <c r="E1419" s="143"/>
      <c r="F1419" s="143"/>
      <c r="G1419" s="143"/>
    </row>
    <row r="1420" spans="3:7">
      <c r="C1420" s="143"/>
      <c r="D1420" s="143"/>
      <c r="E1420" s="143"/>
      <c r="F1420" s="143"/>
      <c r="G1420" s="143"/>
    </row>
    <row r="1421" spans="3:7">
      <c r="C1421" s="143"/>
      <c r="D1421" s="143"/>
      <c r="E1421" s="143"/>
      <c r="F1421" s="143"/>
      <c r="G1421" s="143"/>
    </row>
    <row r="1422" spans="3:7">
      <c r="C1422" s="143"/>
      <c r="D1422" s="143"/>
      <c r="E1422" s="143"/>
      <c r="F1422" s="143"/>
      <c r="G1422" s="143"/>
    </row>
    <row r="1423" spans="3:7">
      <c r="C1423" s="143"/>
      <c r="D1423" s="143"/>
      <c r="E1423" s="143"/>
      <c r="F1423" s="143"/>
      <c r="G1423" s="143"/>
    </row>
    <row r="1424" spans="3:7">
      <c r="C1424" s="143"/>
      <c r="D1424" s="143"/>
      <c r="E1424" s="143"/>
      <c r="F1424" s="143"/>
      <c r="G1424" s="143"/>
    </row>
    <row r="1425" spans="3:7">
      <c r="C1425" s="143"/>
      <c r="D1425" s="143"/>
      <c r="E1425" s="143"/>
      <c r="F1425" s="143"/>
      <c r="G1425" s="143"/>
    </row>
    <row r="1426" spans="3:7">
      <c r="C1426" s="143"/>
      <c r="D1426" s="143"/>
      <c r="E1426" s="143"/>
      <c r="F1426" s="143"/>
      <c r="G1426" s="143"/>
    </row>
    <row r="1427" spans="3:7">
      <c r="C1427" s="143"/>
      <c r="D1427" s="143"/>
      <c r="E1427" s="143"/>
      <c r="F1427" s="143"/>
      <c r="G1427" s="143"/>
    </row>
    <row r="1428" spans="3:7">
      <c r="C1428" s="143"/>
      <c r="D1428" s="143"/>
      <c r="E1428" s="143"/>
      <c r="F1428" s="143"/>
      <c r="G1428" s="143"/>
    </row>
    <row r="1429" spans="3:7">
      <c r="C1429" s="143"/>
      <c r="D1429" s="143"/>
      <c r="E1429" s="143"/>
      <c r="F1429" s="143"/>
      <c r="G1429" s="143"/>
    </row>
    <row r="1430" spans="3:7">
      <c r="C1430" s="143"/>
      <c r="D1430" s="143"/>
      <c r="E1430" s="143"/>
      <c r="F1430" s="143"/>
      <c r="G1430" s="143"/>
    </row>
    <row r="1431" spans="3:7">
      <c r="C1431" s="143"/>
      <c r="D1431" s="143"/>
      <c r="E1431" s="143"/>
      <c r="F1431" s="143"/>
      <c r="G1431" s="143"/>
    </row>
    <row r="1432" spans="3:7">
      <c r="C1432" s="143"/>
      <c r="D1432" s="143"/>
      <c r="E1432" s="143"/>
      <c r="F1432" s="143"/>
      <c r="G1432" s="143"/>
    </row>
    <row r="1433" spans="3:7">
      <c r="C1433" s="143"/>
      <c r="D1433" s="143"/>
      <c r="E1433" s="143"/>
      <c r="F1433" s="143"/>
      <c r="G1433" s="143"/>
    </row>
    <row r="1434" spans="3:7">
      <c r="C1434" s="143"/>
      <c r="D1434" s="143"/>
      <c r="E1434" s="143"/>
      <c r="F1434" s="143"/>
      <c r="G1434" s="143"/>
    </row>
    <row r="1435" spans="3:7">
      <c r="C1435" s="143"/>
      <c r="D1435" s="143"/>
      <c r="E1435" s="143"/>
      <c r="F1435" s="143"/>
      <c r="G1435" s="143"/>
    </row>
    <row r="1436" spans="3:7">
      <c r="C1436" s="143"/>
      <c r="D1436" s="143"/>
      <c r="E1436" s="143"/>
      <c r="F1436" s="143"/>
      <c r="G1436" s="143"/>
    </row>
    <row r="1437" spans="3:7">
      <c r="C1437" s="143"/>
      <c r="D1437" s="143"/>
      <c r="E1437" s="143"/>
      <c r="F1437" s="143"/>
      <c r="G1437" s="143"/>
    </row>
    <row r="1438" spans="3:7">
      <c r="C1438" s="143"/>
      <c r="D1438" s="143"/>
      <c r="E1438" s="143"/>
      <c r="F1438" s="143"/>
      <c r="G1438" s="143"/>
    </row>
    <row r="1439" spans="3:7">
      <c r="C1439" s="143"/>
      <c r="D1439" s="143"/>
      <c r="E1439" s="143"/>
      <c r="F1439" s="143"/>
      <c r="G1439" s="143"/>
    </row>
    <row r="1440" spans="3:7">
      <c r="C1440" s="143"/>
      <c r="D1440" s="143"/>
      <c r="E1440" s="143"/>
      <c r="F1440" s="143"/>
      <c r="G1440" s="143"/>
    </row>
    <row r="1441" spans="3:7">
      <c r="C1441" s="143"/>
      <c r="D1441" s="143"/>
      <c r="E1441" s="143"/>
      <c r="F1441" s="143"/>
      <c r="G1441" s="143"/>
    </row>
    <row r="1442" spans="3:7">
      <c r="C1442" s="143"/>
      <c r="D1442" s="143"/>
      <c r="E1442" s="143"/>
      <c r="F1442" s="143"/>
      <c r="G1442" s="143"/>
    </row>
    <row r="1443" spans="3:7">
      <c r="C1443" s="143"/>
      <c r="D1443" s="143"/>
      <c r="E1443" s="143"/>
      <c r="F1443" s="143"/>
      <c r="G1443" s="143"/>
    </row>
    <row r="1444" spans="3:7">
      <c r="C1444" s="143"/>
      <c r="D1444" s="143"/>
      <c r="E1444" s="143"/>
      <c r="F1444" s="143"/>
      <c r="G1444" s="143"/>
    </row>
    <row r="1445" spans="3:7">
      <c r="C1445" s="143"/>
      <c r="D1445" s="143"/>
      <c r="E1445" s="143"/>
      <c r="F1445" s="143"/>
      <c r="G1445" s="143"/>
    </row>
    <row r="1446" spans="3:7">
      <c r="C1446" s="143"/>
      <c r="D1446" s="143"/>
      <c r="E1446" s="143"/>
      <c r="F1446" s="143"/>
      <c r="G1446" s="143"/>
    </row>
    <row r="1447" spans="3:7">
      <c r="C1447" s="143"/>
      <c r="D1447" s="143"/>
      <c r="E1447" s="143"/>
      <c r="F1447" s="143"/>
      <c r="G1447" s="143"/>
    </row>
    <row r="1448" spans="3:7">
      <c r="C1448" s="143"/>
      <c r="D1448" s="143"/>
      <c r="E1448" s="143"/>
      <c r="F1448" s="143"/>
      <c r="G1448" s="143"/>
    </row>
    <row r="1449" spans="3:7">
      <c r="C1449" s="143"/>
      <c r="D1449" s="143"/>
      <c r="E1449" s="143"/>
      <c r="F1449" s="143"/>
      <c r="G1449" s="143"/>
    </row>
    <row r="1450" spans="3:7">
      <c r="C1450" s="143"/>
      <c r="D1450" s="143"/>
      <c r="E1450" s="143"/>
      <c r="F1450" s="143"/>
      <c r="G1450" s="143"/>
    </row>
    <row r="1451" spans="3:7">
      <c r="C1451" s="143"/>
      <c r="D1451" s="143"/>
      <c r="E1451" s="143"/>
      <c r="F1451" s="143"/>
      <c r="G1451" s="143"/>
    </row>
    <row r="1452" spans="3:7">
      <c r="C1452" s="143"/>
      <c r="D1452" s="143"/>
      <c r="E1452" s="143"/>
      <c r="F1452" s="143"/>
      <c r="G1452" s="143"/>
    </row>
    <row r="1453" spans="3:7">
      <c r="C1453" s="143"/>
      <c r="D1453" s="143"/>
      <c r="E1453" s="143"/>
      <c r="F1453" s="143"/>
      <c r="G1453" s="143"/>
    </row>
    <row r="1454" spans="3:7">
      <c r="C1454" s="143"/>
      <c r="D1454" s="143"/>
      <c r="E1454" s="143"/>
      <c r="F1454" s="143"/>
      <c r="G1454" s="143"/>
    </row>
    <row r="1455" spans="3:7">
      <c r="C1455" s="143"/>
      <c r="D1455" s="143"/>
      <c r="E1455" s="143"/>
      <c r="F1455" s="143"/>
      <c r="G1455" s="143"/>
    </row>
    <row r="1456" spans="3:7">
      <c r="C1456" s="143"/>
      <c r="D1456" s="143"/>
      <c r="E1456" s="143"/>
      <c r="F1456" s="143"/>
      <c r="G1456" s="143"/>
    </row>
    <row r="1457" spans="3:7">
      <c r="C1457" s="143"/>
      <c r="D1457" s="143"/>
      <c r="E1457" s="143"/>
      <c r="F1457" s="143"/>
      <c r="G1457" s="143"/>
    </row>
    <row r="1458" spans="3:7">
      <c r="C1458" s="143"/>
      <c r="D1458" s="143"/>
      <c r="E1458" s="143"/>
      <c r="F1458" s="143"/>
      <c r="G1458" s="143"/>
    </row>
    <row r="1459" spans="3:7">
      <c r="C1459" s="143"/>
      <c r="D1459" s="143"/>
      <c r="E1459" s="143"/>
      <c r="F1459" s="143"/>
      <c r="G1459" s="143"/>
    </row>
    <row r="1460" spans="3:7">
      <c r="C1460" s="143"/>
      <c r="D1460" s="143"/>
      <c r="E1460" s="143"/>
      <c r="F1460" s="143"/>
      <c r="G1460" s="143"/>
    </row>
    <row r="1461" spans="3:7">
      <c r="C1461" s="143"/>
      <c r="D1461" s="143"/>
      <c r="E1461" s="143"/>
      <c r="F1461" s="143"/>
      <c r="G1461" s="143"/>
    </row>
    <row r="1462" spans="3:7">
      <c r="C1462" s="143"/>
      <c r="D1462" s="143"/>
      <c r="E1462" s="143"/>
      <c r="F1462" s="143"/>
      <c r="G1462" s="143"/>
    </row>
    <row r="1463" spans="3:7">
      <c r="C1463" s="143"/>
      <c r="D1463" s="143"/>
      <c r="E1463" s="143"/>
      <c r="F1463" s="143"/>
      <c r="G1463" s="143"/>
    </row>
    <row r="1464" spans="3:7">
      <c r="C1464" s="143"/>
      <c r="D1464" s="143"/>
      <c r="E1464" s="143"/>
      <c r="F1464" s="143"/>
      <c r="G1464" s="143"/>
    </row>
    <row r="1465" spans="3:7">
      <c r="C1465" s="143"/>
      <c r="D1465" s="143"/>
      <c r="E1465" s="143"/>
      <c r="F1465" s="143"/>
      <c r="G1465" s="143"/>
    </row>
    <row r="1466" spans="3:7">
      <c r="C1466" s="143"/>
      <c r="D1466" s="143"/>
      <c r="E1466" s="143"/>
      <c r="F1466" s="143"/>
      <c r="G1466" s="143"/>
    </row>
    <row r="1467" spans="3:7">
      <c r="C1467" s="143"/>
      <c r="D1467" s="143"/>
      <c r="E1467" s="143"/>
      <c r="F1467" s="143"/>
      <c r="G1467" s="143"/>
    </row>
    <row r="1468" spans="3:7">
      <c r="C1468" s="143"/>
      <c r="D1468" s="143"/>
      <c r="E1468" s="143"/>
      <c r="F1468" s="143"/>
      <c r="G1468" s="143"/>
    </row>
    <row r="1469" spans="3:7">
      <c r="C1469" s="143"/>
      <c r="D1469" s="143"/>
      <c r="E1469" s="143"/>
      <c r="F1469" s="143"/>
      <c r="G1469" s="143"/>
    </row>
    <row r="1470" spans="3:7">
      <c r="C1470" s="143"/>
      <c r="D1470" s="143"/>
      <c r="E1470" s="143"/>
      <c r="F1470" s="143"/>
      <c r="G1470" s="143"/>
    </row>
    <row r="1471" spans="3:7">
      <c r="C1471" s="143"/>
      <c r="D1471" s="143"/>
      <c r="E1471" s="143"/>
      <c r="F1471" s="143"/>
      <c r="G1471" s="143"/>
    </row>
    <row r="1472" spans="3:7">
      <c r="C1472" s="143"/>
      <c r="D1472" s="143"/>
      <c r="E1472" s="143"/>
      <c r="F1472" s="143"/>
      <c r="G1472" s="143"/>
    </row>
    <row r="1473" spans="3:7">
      <c r="C1473" s="143"/>
      <c r="D1473" s="143"/>
      <c r="E1473" s="143"/>
      <c r="F1473" s="143"/>
      <c r="G1473" s="143"/>
    </row>
    <row r="1474" spans="3:7">
      <c r="C1474" s="143"/>
      <c r="D1474" s="143"/>
      <c r="E1474" s="143"/>
      <c r="F1474" s="143"/>
      <c r="G1474" s="143"/>
    </row>
    <row r="1475" spans="3:7">
      <c r="C1475" s="143"/>
      <c r="D1475" s="143"/>
      <c r="E1475" s="143"/>
      <c r="F1475" s="143"/>
      <c r="G1475" s="143"/>
    </row>
    <row r="1476" spans="3:7">
      <c r="C1476" s="143"/>
      <c r="D1476" s="143"/>
      <c r="E1476" s="143"/>
      <c r="F1476" s="143"/>
      <c r="G1476" s="143"/>
    </row>
    <row r="1477" spans="3:7">
      <c r="C1477" s="143"/>
      <c r="D1477" s="143"/>
      <c r="E1477" s="143"/>
      <c r="F1477" s="143"/>
      <c r="G1477" s="143"/>
    </row>
    <row r="1478" spans="3:7">
      <c r="C1478" s="143"/>
      <c r="D1478" s="143"/>
      <c r="E1478" s="143"/>
      <c r="F1478" s="143"/>
      <c r="G1478" s="143"/>
    </row>
    <row r="1479" spans="3:7">
      <c r="C1479" s="143"/>
      <c r="D1479" s="143"/>
      <c r="E1479" s="143"/>
      <c r="F1479" s="143"/>
      <c r="G1479" s="143"/>
    </row>
    <row r="1480" spans="3:7">
      <c r="C1480" s="143"/>
      <c r="D1480" s="143"/>
      <c r="E1480" s="143"/>
      <c r="F1480" s="143"/>
      <c r="G1480" s="143"/>
    </row>
    <row r="1481" spans="3:7">
      <c r="C1481" s="143"/>
      <c r="D1481" s="143"/>
      <c r="E1481" s="143"/>
      <c r="F1481" s="143"/>
      <c r="G1481" s="143"/>
    </row>
    <row r="1482" spans="3:7">
      <c r="C1482" s="143"/>
      <c r="D1482" s="143"/>
      <c r="E1482" s="143"/>
      <c r="F1482" s="143"/>
      <c r="G1482" s="143"/>
    </row>
    <row r="1483" spans="3:7">
      <c r="C1483" s="143"/>
      <c r="D1483" s="143"/>
      <c r="E1483" s="143"/>
      <c r="F1483" s="143"/>
      <c r="G1483" s="143"/>
    </row>
    <row r="1484" spans="3:7">
      <c r="C1484" s="143"/>
      <c r="D1484" s="143"/>
      <c r="E1484" s="143"/>
      <c r="F1484" s="143"/>
      <c r="G1484" s="143"/>
    </row>
    <row r="1485" spans="3:7">
      <c r="C1485" s="143"/>
      <c r="D1485" s="143"/>
      <c r="E1485" s="143"/>
      <c r="F1485" s="143"/>
      <c r="G1485" s="143"/>
    </row>
    <row r="1486" spans="3:7">
      <c r="C1486" s="143"/>
      <c r="D1486" s="143"/>
      <c r="E1486" s="143"/>
      <c r="F1486" s="143"/>
      <c r="G1486" s="143"/>
    </row>
    <row r="1487" spans="3:7">
      <c r="C1487" s="143"/>
      <c r="D1487" s="143"/>
      <c r="E1487" s="143"/>
      <c r="F1487" s="143"/>
      <c r="G1487" s="143"/>
    </row>
    <row r="1488" spans="3:7">
      <c r="C1488" s="143"/>
      <c r="D1488" s="143"/>
      <c r="E1488" s="143"/>
      <c r="F1488" s="143"/>
      <c r="G1488" s="143"/>
    </row>
    <row r="1489" spans="3:7">
      <c r="C1489" s="143"/>
      <c r="D1489" s="143"/>
      <c r="E1489" s="143"/>
      <c r="F1489" s="143"/>
      <c r="G1489" s="143"/>
    </row>
    <row r="1490" spans="3:7">
      <c r="C1490" s="143"/>
      <c r="D1490" s="143"/>
      <c r="E1490" s="143"/>
      <c r="F1490" s="143"/>
      <c r="G1490" s="143"/>
    </row>
    <row r="1491" spans="3:7">
      <c r="C1491" s="143"/>
      <c r="D1491" s="143"/>
      <c r="E1491" s="143"/>
      <c r="F1491" s="143"/>
      <c r="G1491" s="143"/>
    </row>
    <row r="1492" spans="3:7">
      <c r="C1492" s="143"/>
      <c r="D1492" s="143"/>
      <c r="E1492" s="143"/>
      <c r="F1492" s="143"/>
      <c r="G1492" s="143"/>
    </row>
    <row r="1493" spans="3:7">
      <c r="C1493" s="143"/>
      <c r="D1493" s="143"/>
      <c r="E1493" s="143"/>
      <c r="F1493" s="143"/>
      <c r="G1493" s="143"/>
    </row>
    <row r="1494" spans="3:7">
      <c r="C1494" s="143"/>
      <c r="D1494" s="143"/>
      <c r="E1494" s="143"/>
      <c r="F1494" s="143"/>
      <c r="G1494" s="143"/>
    </row>
    <row r="1495" spans="3:7">
      <c r="C1495" s="143"/>
      <c r="D1495" s="143"/>
      <c r="E1495" s="143"/>
      <c r="F1495" s="143"/>
      <c r="G1495" s="143"/>
    </row>
    <row r="1496" spans="3:7">
      <c r="C1496" s="143"/>
      <c r="D1496" s="143"/>
      <c r="E1496" s="143"/>
      <c r="F1496" s="143"/>
      <c r="G1496" s="143"/>
    </row>
    <row r="1497" spans="3:7">
      <c r="C1497" s="143"/>
      <c r="D1497" s="143"/>
      <c r="E1497" s="143"/>
      <c r="F1497" s="143"/>
      <c r="G1497" s="143"/>
    </row>
    <row r="1498" spans="3:7">
      <c r="C1498" s="143"/>
      <c r="D1498" s="143"/>
      <c r="E1498" s="143"/>
      <c r="F1498" s="143"/>
      <c r="G1498" s="143"/>
    </row>
    <row r="1499" spans="3:7">
      <c r="C1499" s="143"/>
      <c r="D1499" s="143"/>
      <c r="E1499" s="143"/>
      <c r="F1499" s="143"/>
      <c r="G1499" s="143"/>
    </row>
    <row r="1500" spans="3:7">
      <c r="C1500" s="143"/>
      <c r="D1500" s="143"/>
      <c r="E1500" s="143"/>
      <c r="F1500" s="143"/>
      <c r="G1500" s="143"/>
    </row>
    <row r="1501" spans="3:7">
      <c r="C1501" s="143"/>
      <c r="D1501" s="143"/>
      <c r="E1501" s="143"/>
      <c r="F1501" s="143"/>
      <c r="G1501" s="143"/>
    </row>
    <row r="1502" spans="3:7">
      <c r="C1502" s="143"/>
      <c r="D1502" s="143"/>
      <c r="E1502" s="143"/>
      <c r="F1502" s="143"/>
      <c r="G1502" s="143"/>
    </row>
    <row r="1503" spans="3:7">
      <c r="C1503" s="143"/>
      <c r="D1503" s="143"/>
      <c r="E1503" s="143"/>
      <c r="F1503" s="143"/>
      <c r="G1503" s="143"/>
    </row>
    <row r="1504" spans="3:7">
      <c r="C1504" s="143"/>
      <c r="D1504" s="143"/>
      <c r="E1504" s="143"/>
      <c r="F1504" s="143"/>
      <c r="G1504" s="143"/>
    </row>
    <row r="1505" spans="3:7">
      <c r="C1505" s="143"/>
      <c r="D1505" s="143"/>
      <c r="E1505" s="143"/>
      <c r="F1505" s="143"/>
      <c r="G1505" s="143"/>
    </row>
    <row r="1506" spans="3:7">
      <c r="C1506" s="143"/>
      <c r="D1506" s="143"/>
      <c r="E1506" s="143"/>
      <c r="F1506" s="143"/>
      <c r="G1506" s="143"/>
    </row>
    <row r="1507" spans="3:7">
      <c r="C1507" s="143"/>
      <c r="D1507" s="143"/>
      <c r="E1507" s="143"/>
      <c r="F1507" s="143"/>
      <c r="G1507" s="143"/>
    </row>
    <row r="1508" spans="3:7">
      <c r="C1508" s="143"/>
      <c r="D1508" s="143"/>
      <c r="E1508" s="143"/>
      <c r="F1508" s="143"/>
      <c r="G1508" s="143"/>
    </row>
    <row r="1509" spans="3:7">
      <c r="C1509" s="143"/>
      <c r="D1509" s="143"/>
      <c r="E1509" s="143"/>
      <c r="F1509" s="143"/>
      <c r="G1509" s="143"/>
    </row>
    <row r="1510" spans="3:7">
      <c r="C1510" s="143"/>
      <c r="D1510" s="143"/>
      <c r="E1510" s="143"/>
      <c r="F1510" s="143"/>
      <c r="G1510" s="143"/>
    </row>
    <row r="1511" spans="3:7">
      <c r="C1511" s="143"/>
      <c r="D1511" s="143"/>
      <c r="E1511" s="143"/>
      <c r="F1511" s="143"/>
      <c r="G1511" s="143"/>
    </row>
    <row r="1512" spans="3:7">
      <c r="C1512" s="143"/>
      <c r="D1512" s="143"/>
      <c r="E1512" s="143"/>
      <c r="F1512" s="143"/>
      <c r="G1512" s="143"/>
    </row>
    <row r="1513" spans="3:7">
      <c r="C1513" s="143"/>
      <c r="D1513" s="143"/>
      <c r="E1513" s="143"/>
      <c r="F1513" s="143"/>
      <c r="G1513" s="143"/>
    </row>
    <row r="1514" spans="3:7">
      <c r="C1514" s="143"/>
      <c r="D1514" s="143"/>
      <c r="E1514" s="143"/>
      <c r="F1514" s="143"/>
      <c r="G1514" s="143"/>
    </row>
    <row r="1515" spans="3:7">
      <c r="C1515" s="143"/>
      <c r="D1515" s="143"/>
      <c r="E1515" s="143"/>
      <c r="F1515" s="143"/>
      <c r="G1515" s="143"/>
    </row>
    <row r="1516" spans="3:7">
      <c r="C1516" s="143"/>
      <c r="D1516" s="143"/>
      <c r="E1516" s="143"/>
      <c r="F1516" s="143"/>
      <c r="G1516" s="143"/>
    </row>
    <row r="1517" spans="3:7">
      <c r="C1517" s="143"/>
      <c r="D1517" s="143"/>
      <c r="E1517" s="143"/>
      <c r="F1517" s="143"/>
      <c r="G1517" s="143"/>
    </row>
    <row r="1518" spans="3:7">
      <c r="C1518" s="143"/>
      <c r="D1518" s="143"/>
      <c r="E1518" s="143"/>
      <c r="F1518" s="143"/>
      <c r="G1518" s="143"/>
    </row>
    <row r="1519" spans="3:7">
      <c r="C1519" s="143"/>
      <c r="D1519" s="143"/>
      <c r="E1519" s="143"/>
      <c r="F1519" s="143"/>
      <c r="G1519" s="143"/>
    </row>
    <row r="1520" spans="3:7">
      <c r="C1520" s="143"/>
      <c r="D1520" s="143"/>
      <c r="E1520" s="143"/>
      <c r="F1520" s="143"/>
      <c r="G1520" s="143"/>
    </row>
    <row r="1521" spans="3:7">
      <c r="C1521" s="143"/>
      <c r="D1521" s="143"/>
      <c r="E1521" s="143"/>
      <c r="F1521" s="143"/>
      <c r="G1521" s="143"/>
    </row>
    <row r="1522" spans="3:7">
      <c r="C1522" s="143"/>
      <c r="D1522" s="143"/>
      <c r="E1522" s="143"/>
      <c r="F1522" s="143"/>
      <c r="G1522" s="143"/>
    </row>
    <row r="1523" spans="3:7">
      <c r="C1523" s="143"/>
      <c r="D1523" s="143"/>
      <c r="E1523" s="143"/>
      <c r="F1523" s="143"/>
      <c r="G1523" s="143"/>
    </row>
    <row r="1524" spans="3:7">
      <c r="C1524" s="143"/>
      <c r="D1524" s="143"/>
      <c r="E1524" s="143"/>
      <c r="F1524" s="143"/>
      <c r="G1524" s="143"/>
    </row>
    <row r="1525" spans="3:7">
      <c r="C1525" s="143"/>
      <c r="D1525" s="143"/>
      <c r="E1525" s="143"/>
      <c r="F1525" s="143"/>
      <c r="G1525" s="143"/>
    </row>
    <row r="1526" spans="3:7">
      <c r="C1526" s="143"/>
      <c r="D1526" s="143"/>
      <c r="E1526" s="143"/>
      <c r="F1526" s="143"/>
      <c r="G1526" s="143"/>
    </row>
    <row r="1527" spans="3:7">
      <c r="C1527" s="143"/>
      <c r="D1527" s="143"/>
      <c r="E1527" s="143"/>
      <c r="F1527" s="143"/>
      <c r="G1527" s="143"/>
    </row>
    <row r="1528" spans="3:7">
      <c r="C1528" s="143"/>
      <c r="D1528" s="143"/>
      <c r="E1528" s="143"/>
      <c r="F1528" s="143"/>
      <c r="G1528" s="143"/>
    </row>
    <row r="1529" spans="3:7">
      <c r="C1529" s="143"/>
      <c r="D1529" s="143"/>
      <c r="E1529" s="143"/>
      <c r="F1529" s="143"/>
      <c r="G1529" s="143"/>
    </row>
    <row r="1530" spans="3:7">
      <c r="C1530" s="143"/>
      <c r="D1530" s="143"/>
      <c r="E1530" s="143"/>
      <c r="F1530" s="143"/>
      <c r="G1530" s="143"/>
    </row>
    <row r="1531" spans="3:7">
      <c r="C1531" s="143"/>
      <c r="D1531" s="143"/>
      <c r="E1531" s="143"/>
      <c r="F1531" s="143"/>
      <c r="G1531" s="143"/>
    </row>
    <row r="1532" spans="3:7">
      <c r="C1532" s="143"/>
      <c r="D1532" s="143"/>
      <c r="E1532" s="143"/>
      <c r="F1532" s="143"/>
      <c r="G1532" s="143"/>
    </row>
    <row r="1533" spans="3:7">
      <c r="C1533" s="143"/>
      <c r="D1533" s="143"/>
      <c r="E1533" s="143"/>
      <c r="F1533" s="143"/>
      <c r="G1533" s="143"/>
    </row>
    <row r="1534" spans="3:7">
      <c r="C1534" s="143"/>
      <c r="D1534" s="143"/>
      <c r="E1534" s="143"/>
      <c r="F1534" s="143"/>
      <c r="G1534" s="143"/>
    </row>
    <row r="1535" spans="3:7">
      <c r="C1535" s="143"/>
      <c r="D1535" s="143"/>
      <c r="E1535" s="143"/>
      <c r="F1535" s="143"/>
      <c r="G1535" s="143"/>
    </row>
    <row r="1536" spans="3:7">
      <c r="C1536" s="143"/>
      <c r="D1536" s="143"/>
      <c r="E1536" s="143"/>
      <c r="F1536" s="143"/>
      <c r="G1536" s="143"/>
    </row>
    <row r="1537" spans="3:7">
      <c r="C1537" s="143"/>
      <c r="D1537" s="143"/>
      <c r="E1537" s="143"/>
      <c r="F1537" s="143"/>
      <c r="G1537" s="143"/>
    </row>
    <row r="1538" spans="3:7">
      <c r="C1538" s="143"/>
      <c r="D1538" s="143"/>
      <c r="E1538" s="143"/>
      <c r="F1538" s="143"/>
      <c r="G1538" s="143"/>
    </row>
    <row r="1539" spans="3:7">
      <c r="C1539" s="143"/>
      <c r="D1539" s="143"/>
      <c r="E1539" s="143"/>
      <c r="F1539" s="143"/>
      <c r="G1539" s="143"/>
    </row>
    <row r="1540" spans="3:7">
      <c r="C1540" s="143"/>
      <c r="D1540" s="143"/>
      <c r="E1540" s="143"/>
      <c r="F1540" s="143"/>
      <c r="G1540" s="143"/>
    </row>
    <row r="1541" spans="3:7">
      <c r="C1541" s="143"/>
      <c r="D1541" s="143"/>
      <c r="E1541" s="143"/>
      <c r="F1541" s="143"/>
      <c r="G1541" s="143"/>
    </row>
    <row r="1542" spans="3:7">
      <c r="C1542" s="143"/>
      <c r="D1542" s="143"/>
      <c r="E1542" s="143"/>
      <c r="F1542" s="143"/>
      <c r="G1542" s="143"/>
    </row>
    <row r="1543" spans="3:7">
      <c r="C1543" s="143"/>
      <c r="D1543" s="143"/>
      <c r="E1543" s="143"/>
      <c r="F1543" s="143"/>
      <c r="G1543" s="143"/>
    </row>
    <row r="1544" spans="3:7">
      <c r="C1544" s="143"/>
      <c r="D1544" s="143"/>
      <c r="E1544" s="143"/>
      <c r="F1544" s="143"/>
      <c r="G1544" s="143"/>
    </row>
    <row r="1545" spans="3:7">
      <c r="C1545" s="143"/>
      <c r="D1545" s="143"/>
      <c r="E1545" s="143"/>
      <c r="F1545" s="143"/>
      <c r="G1545" s="143"/>
    </row>
    <row r="1546" spans="3:7">
      <c r="C1546" s="143"/>
      <c r="D1546" s="143"/>
      <c r="E1546" s="143"/>
      <c r="F1546" s="143"/>
      <c r="G1546" s="143"/>
    </row>
    <row r="1547" spans="3:7">
      <c r="C1547" s="143"/>
      <c r="D1547" s="143"/>
      <c r="E1547" s="143"/>
      <c r="F1547" s="143"/>
      <c r="G1547" s="143"/>
    </row>
    <row r="1548" spans="3:7">
      <c r="C1548" s="143"/>
      <c r="D1548" s="143"/>
      <c r="E1548" s="143"/>
      <c r="F1548" s="143"/>
      <c r="G1548" s="143"/>
    </row>
    <row r="1549" spans="3:7">
      <c r="C1549" s="143"/>
      <c r="D1549" s="143"/>
      <c r="E1549" s="143"/>
      <c r="F1549" s="143"/>
      <c r="G1549" s="143"/>
    </row>
    <row r="1550" spans="3:7">
      <c r="C1550" s="143"/>
      <c r="D1550" s="143"/>
      <c r="E1550" s="143"/>
      <c r="F1550" s="143"/>
      <c r="G1550" s="143"/>
    </row>
    <row r="1551" spans="3:7">
      <c r="C1551" s="143"/>
      <c r="D1551" s="143"/>
      <c r="E1551" s="143"/>
      <c r="F1551" s="143"/>
      <c r="G1551" s="143"/>
    </row>
    <row r="1552" spans="3:7">
      <c r="C1552" s="143"/>
      <c r="D1552" s="143"/>
      <c r="E1552" s="143"/>
      <c r="F1552" s="143"/>
      <c r="G1552" s="143"/>
    </row>
    <row r="1553" spans="3:7">
      <c r="C1553" s="143"/>
      <c r="D1553" s="143"/>
      <c r="E1553" s="143"/>
      <c r="F1553" s="143"/>
      <c r="G1553" s="143"/>
    </row>
    <row r="1554" spans="3:7">
      <c r="C1554" s="143"/>
      <c r="D1554" s="143"/>
      <c r="E1554" s="143"/>
      <c r="F1554" s="143"/>
      <c r="G1554" s="143"/>
    </row>
    <row r="1555" spans="3:7">
      <c r="C1555" s="143"/>
      <c r="D1555" s="143"/>
      <c r="E1555" s="143"/>
      <c r="F1555" s="143"/>
      <c r="G1555" s="143"/>
    </row>
    <row r="1556" spans="3:7">
      <c r="C1556" s="143"/>
      <c r="D1556" s="143"/>
      <c r="E1556" s="143"/>
      <c r="F1556" s="143"/>
      <c r="G1556" s="143"/>
    </row>
    <row r="1557" spans="3:7">
      <c r="C1557" s="143"/>
      <c r="D1557" s="143"/>
      <c r="E1557" s="143"/>
      <c r="F1557" s="143"/>
      <c r="G1557" s="143"/>
    </row>
    <row r="1558" spans="3:7">
      <c r="C1558" s="143"/>
      <c r="D1558" s="143"/>
      <c r="E1558" s="143"/>
      <c r="F1558" s="143"/>
      <c r="G1558" s="143"/>
    </row>
    <row r="1559" spans="3:7">
      <c r="C1559" s="143"/>
      <c r="D1559" s="143"/>
      <c r="E1559" s="143"/>
      <c r="F1559" s="143"/>
      <c r="G1559" s="143"/>
    </row>
    <row r="1560" spans="3:7">
      <c r="C1560" s="143"/>
      <c r="D1560" s="143"/>
      <c r="E1560" s="143"/>
      <c r="F1560" s="143"/>
      <c r="G1560" s="143"/>
    </row>
    <row r="1561" spans="3:7">
      <c r="C1561" s="143"/>
      <c r="D1561" s="143"/>
      <c r="E1561" s="143"/>
      <c r="F1561" s="143"/>
      <c r="G1561" s="143"/>
    </row>
    <row r="1562" spans="3:7">
      <c r="C1562" s="143"/>
      <c r="D1562" s="143"/>
      <c r="E1562" s="143"/>
      <c r="F1562" s="143"/>
      <c r="G1562" s="143"/>
    </row>
    <row r="1563" spans="3:7">
      <c r="C1563" s="143"/>
      <c r="D1563" s="143"/>
      <c r="E1563" s="143"/>
      <c r="F1563" s="143"/>
      <c r="G1563" s="143"/>
    </row>
    <row r="1564" spans="3:7">
      <c r="C1564" s="143"/>
      <c r="D1564" s="143"/>
      <c r="E1564" s="143"/>
      <c r="F1564" s="143"/>
      <c r="G1564" s="143"/>
    </row>
    <row r="1565" spans="3:7">
      <c r="C1565" s="143"/>
      <c r="D1565" s="143"/>
      <c r="E1565" s="143"/>
      <c r="F1565" s="143"/>
      <c r="G1565" s="143"/>
    </row>
    <row r="1566" spans="3:7">
      <c r="C1566" s="143"/>
      <c r="D1566" s="143"/>
      <c r="E1566" s="143"/>
      <c r="F1566" s="143"/>
      <c r="G1566" s="143"/>
    </row>
    <row r="1567" spans="3:7">
      <c r="C1567" s="143"/>
      <c r="D1567" s="143"/>
      <c r="E1567" s="143"/>
      <c r="F1567" s="143"/>
      <c r="G1567" s="143"/>
    </row>
    <row r="1568" spans="3:7">
      <c r="C1568" s="143"/>
      <c r="D1568" s="143"/>
      <c r="E1568" s="143"/>
      <c r="F1568" s="143"/>
      <c r="G1568" s="143"/>
    </row>
    <row r="1569" spans="3:7">
      <c r="C1569" s="143"/>
      <c r="D1569" s="143"/>
      <c r="E1569" s="143"/>
      <c r="F1569" s="143"/>
      <c r="G1569" s="143"/>
    </row>
    <row r="1570" spans="3:7">
      <c r="C1570" s="143"/>
      <c r="D1570" s="143"/>
      <c r="E1570" s="143"/>
      <c r="F1570" s="143"/>
      <c r="G1570" s="143"/>
    </row>
    <row r="1571" spans="3:7">
      <c r="C1571" s="143"/>
      <c r="D1571" s="143"/>
      <c r="E1571" s="143"/>
      <c r="F1571" s="143"/>
      <c r="G1571" s="143"/>
    </row>
    <row r="1572" spans="3:7">
      <c r="C1572" s="143"/>
      <c r="D1572" s="143"/>
      <c r="E1572" s="143"/>
      <c r="F1572" s="143"/>
      <c r="G1572" s="143"/>
    </row>
    <row r="1573" spans="3:7">
      <c r="C1573" s="143"/>
      <c r="D1573" s="143"/>
      <c r="E1573" s="143"/>
      <c r="F1573" s="143"/>
      <c r="G1573" s="143"/>
    </row>
    <row r="1574" spans="3:7">
      <c r="C1574" s="143"/>
      <c r="D1574" s="143"/>
      <c r="E1574" s="143"/>
      <c r="F1574" s="143"/>
      <c r="G1574" s="143"/>
    </row>
    <row r="1575" spans="3:7">
      <c r="C1575" s="143"/>
      <c r="D1575" s="143"/>
      <c r="E1575" s="143"/>
      <c r="F1575" s="143"/>
      <c r="G1575" s="143"/>
    </row>
    <row r="1576" spans="3:7">
      <c r="C1576" s="143"/>
      <c r="D1576" s="143"/>
      <c r="E1576" s="143"/>
      <c r="F1576" s="143"/>
      <c r="G1576" s="143"/>
    </row>
    <row r="1577" spans="3:7">
      <c r="C1577" s="143"/>
      <c r="D1577" s="143"/>
      <c r="E1577" s="143"/>
      <c r="F1577" s="143"/>
      <c r="G1577" s="143"/>
    </row>
    <row r="1578" spans="3:7">
      <c r="C1578" s="143"/>
      <c r="D1578" s="143"/>
      <c r="E1578" s="143"/>
      <c r="F1578" s="143"/>
      <c r="G1578" s="143"/>
    </row>
    <row r="1579" spans="3:7">
      <c r="C1579" s="143"/>
      <c r="D1579" s="143"/>
      <c r="E1579" s="143"/>
      <c r="F1579" s="143"/>
      <c r="G1579" s="143"/>
    </row>
    <row r="1580" spans="3:7">
      <c r="C1580" s="143"/>
      <c r="D1580" s="143"/>
      <c r="E1580" s="143"/>
      <c r="F1580" s="143"/>
      <c r="G1580" s="143"/>
    </row>
    <row r="1581" spans="3:7">
      <c r="C1581" s="143"/>
      <c r="D1581" s="143"/>
      <c r="E1581" s="143"/>
      <c r="F1581" s="143"/>
      <c r="G1581" s="143"/>
    </row>
    <row r="1582" spans="3:7">
      <c r="C1582" s="143"/>
      <c r="D1582" s="143"/>
      <c r="E1582" s="143"/>
      <c r="F1582" s="143"/>
      <c r="G1582" s="143"/>
    </row>
    <row r="1583" spans="3:7">
      <c r="C1583" s="143"/>
      <c r="D1583" s="143"/>
      <c r="E1583" s="143"/>
      <c r="F1583" s="143"/>
      <c r="G1583" s="143"/>
    </row>
    <row r="1584" spans="3:7">
      <c r="C1584" s="143"/>
      <c r="D1584" s="143"/>
      <c r="E1584" s="143"/>
      <c r="F1584" s="143"/>
      <c r="G1584" s="143"/>
    </row>
    <row r="1585" spans="3:7">
      <c r="C1585" s="143"/>
      <c r="D1585" s="143"/>
      <c r="E1585" s="143"/>
      <c r="F1585" s="143"/>
      <c r="G1585" s="143"/>
    </row>
    <row r="1586" spans="3:7">
      <c r="C1586" s="143"/>
      <c r="D1586" s="143"/>
      <c r="E1586" s="143"/>
      <c r="F1586" s="143"/>
      <c r="G1586" s="143"/>
    </row>
    <row r="1587" spans="3:7">
      <c r="C1587" s="143"/>
      <c r="D1587" s="143"/>
      <c r="E1587" s="143"/>
      <c r="F1587" s="143"/>
      <c r="G1587" s="143"/>
    </row>
    <row r="1588" spans="3:7">
      <c r="C1588" s="143"/>
      <c r="D1588" s="143"/>
      <c r="E1588" s="143"/>
      <c r="F1588" s="143"/>
      <c r="G1588" s="143"/>
    </row>
    <row r="1589" spans="3:7">
      <c r="C1589" s="143"/>
      <c r="D1589" s="143"/>
      <c r="E1589" s="143"/>
      <c r="F1589" s="143"/>
      <c r="G1589" s="143"/>
    </row>
    <row r="1590" spans="3:7">
      <c r="C1590" s="143"/>
      <c r="D1590" s="143"/>
      <c r="E1590" s="143"/>
      <c r="F1590" s="143"/>
      <c r="G1590" s="143"/>
    </row>
    <row r="1591" spans="3:7">
      <c r="C1591" s="143"/>
      <c r="D1591" s="143"/>
      <c r="E1591" s="143"/>
      <c r="F1591" s="143"/>
      <c r="G1591" s="143"/>
    </row>
    <row r="1592" spans="3:7">
      <c r="C1592" s="143"/>
      <c r="D1592" s="143"/>
      <c r="E1592" s="143"/>
      <c r="F1592" s="143"/>
      <c r="G1592" s="143"/>
    </row>
    <row r="1593" spans="3:7">
      <c r="C1593" s="143"/>
      <c r="D1593" s="143"/>
      <c r="E1593" s="143"/>
      <c r="F1593" s="143"/>
      <c r="G1593" s="143"/>
    </row>
    <row r="1594" spans="3:7">
      <c r="C1594" s="143"/>
      <c r="D1594" s="143"/>
      <c r="E1594" s="143"/>
      <c r="F1594" s="143"/>
      <c r="G1594" s="143"/>
    </row>
    <row r="1595" spans="3:7">
      <c r="C1595" s="143"/>
      <c r="D1595" s="143"/>
      <c r="E1595" s="143"/>
      <c r="F1595" s="143"/>
      <c r="G1595" s="143"/>
    </row>
    <row r="1596" spans="3:7">
      <c r="C1596" s="143"/>
      <c r="D1596" s="143"/>
      <c r="E1596" s="143"/>
      <c r="F1596" s="143"/>
      <c r="G1596" s="143"/>
    </row>
    <row r="1597" spans="3:7">
      <c r="C1597" s="143"/>
      <c r="D1597" s="143"/>
      <c r="E1597" s="143"/>
      <c r="F1597" s="143"/>
      <c r="G1597" s="143"/>
    </row>
    <row r="1598" spans="3:7">
      <c r="C1598" s="143"/>
      <c r="D1598" s="143"/>
      <c r="E1598" s="143"/>
      <c r="F1598" s="143"/>
      <c r="G1598" s="143"/>
    </row>
    <row r="1599" spans="3:7">
      <c r="C1599" s="143"/>
      <c r="D1599" s="143"/>
      <c r="E1599" s="143"/>
      <c r="F1599" s="143"/>
      <c r="G1599" s="143"/>
    </row>
    <row r="1600" spans="3:7">
      <c r="C1600" s="143"/>
      <c r="D1600" s="143"/>
      <c r="E1600" s="143"/>
      <c r="F1600" s="143"/>
      <c r="G1600" s="143"/>
    </row>
    <row r="1601" spans="3:7">
      <c r="C1601" s="143"/>
      <c r="D1601" s="143"/>
      <c r="E1601" s="143"/>
      <c r="F1601" s="143"/>
      <c r="G1601" s="143"/>
    </row>
    <row r="1602" spans="3:7">
      <c r="C1602" s="143"/>
      <c r="D1602" s="143"/>
      <c r="E1602" s="143"/>
      <c r="F1602" s="143"/>
      <c r="G1602" s="143"/>
    </row>
    <row r="1603" spans="3:7">
      <c r="C1603" s="143"/>
      <c r="D1603" s="143"/>
      <c r="E1603" s="143"/>
      <c r="F1603" s="143"/>
      <c r="G1603" s="143"/>
    </row>
    <row r="1604" spans="3:7">
      <c r="C1604" s="143"/>
      <c r="D1604" s="143"/>
      <c r="E1604" s="143"/>
      <c r="F1604" s="143"/>
      <c r="G1604" s="143"/>
    </row>
    <row r="1605" spans="3:7">
      <c r="C1605" s="143"/>
      <c r="D1605" s="143"/>
      <c r="E1605" s="143"/>
      <c r="F1605" s="143"/>
      <c r="G1605" s="143"/>
    </row>
    <row r="1606" spans="3:7">
      <c r="C1606" s="143"/>
      <c r="D1606" s="143"/>
      <c r="E1606" s="143"/>
      <c r="F1606" s="143"/>
      <c r="G1606" s="143"/>
    </row>
    <row r="1607" spans="3:7">
      <c r="C1607" s="143"/>
      <c r="D1607" s="143"/>
      <c r="E1607" s="143"/>
      <c r="F1607" s="143"/>
      <c r="G1607" s="143"/>
    </row>
    <row r="1608" spans="3:7">
      <c r="C1608" s="143"/>
      <c r="D1608" s="143"/>
      <c r="E1608" s="143"/>
      <c r="F1608" s="143"/>
      <c r="G1608" s="143"/>
    </row>
    <row r="1609" spans="3:7">
      <c r="C1609" s="143"/>
      <c r="D1609" s="143"/>
      <c r="E1609" s="143"/>
      <c r="F1609" s="143"/>
      <c r="G1609" s="143"/>
    </row>
    <row r="1610" spans="3:7">
      <c r="C1610" s="143"/>
      <c r="D1610" s="143"/>
      <c r="E1610" s="143"/>
      <c r="F1610" s="143"/>
      <c r="G1610" s="143"/>
    </row>
    <row r="1611" spans="3:7">
      <c r="C1611" s="143"/>
      <c r="D1611" s="143"/>
      <c r="E1611" s="143"/>
      <c r="F1611" s="143"/>
      <c r="G1611" s="143"/>
    </row>
    <row r="1612" spans="3:7">
      <c r="C1612" s="143"/>
      <c r="D1612" s="143"/>
      <c r="E1612" s="143"/>
      <c r="F1612" s="143"/>
      <c r="G1612" s="143"/>
    </row>
    <row r="1613" spans="3:7">
      <c r="C1613" s="143"/>
      <c r="D1613" s="143"/>
      <c r="E1613" s="143"/>
      <c r="F1613" s="143"/>
      <c r="G1613" s="143"/>
    </row>
    <row r="1614" spans="3:7">
      <c r="C1614" s="143"/>
      <c r="D1614" s="143"/>
      <c r="E1614" s="143"/>
      <c r="F1614" s="143"/>
      <c r="G1614" s="143"/>
    </row>
    <row r="1615" spans="3:7">
      <c r="C1615" s="143"/>
      <c r="D1615" s="143"/>
      <c r="E1615" s="143"/>
      <c r="F1615" s="143"/>
      <c r="G1615" s="143"/>
    </row>
    <row r="1616" spans="3:7">
      <c r="C1616" s="143"/>
      <c r="D1616" s="143"/>
      <c r="E1616" s="143"/>
      <c r="F1616" s="143"/>
      <c r="G1616" s="143"/>
    </row>
    <row r="1617" spans="3:7">
      <c r="C1617" s="143"/>
      <c r="D1617" s="143"/>
      <c r="E1617" s="143"/>
      <c r="F1617" s="143"/>
      <c r="G1617" s="143"/>
    </row>
    <row r="1618" spans="3:7">
      <c r="C1618" s="143"/>
      <c r="D1618" s="143"/>
      <c r="E1618" s="143"/>
      <c r="F1618" s="143"/>
      <c r="G1618" s="143"/>
    </row>
    <row r="1619" spans="3:7">
      <c r="C1619" s="143"/>
      <c r="D1619" s="143"/>
      <c r="E1619" s="143"/>
      <c r="F1619" s="143"/>
      <c r="G1619" s="143"/>
    </row>
    <row r="1620" spans="3:7">
      <c r="C1620" s="143"/>
      <c r="D1620" s="143"/>
      <c r="E1620" s="143"/>
      <c r="F1620" s="143"/>
      <c r="G1620" s="143"/>
    </row>
    <row r="1621" spans="3:7">
      <c r="C1621" s="143"/>
      <c r="D1621" s="143"/>
      <c r="E1621" s="143"/>
      <c r="F1621" s="143"/>
      <c r="G1621" s="143"/>
    </row>
    <row r="1622" spans="3:7">
      <c r="C1622" s="143"/>
      <c r="D1622" s="143"/>
      <c r="E1622" s="143"/>
      <c r="F1622" s="143"/>
      <c r="G1622" s="143"/>
    </row>
    <row r="1623" spans="3:7">
      <c r="C1623" s="143"/>
      <c r="D1623" s="143"/>
      <c r="E1623" s="143"/>
      <c r="F1623" s="143"/>
      <c r="G1623" s="143"/>
    </row>
    <row r="1624" spans="3:7">
      <c r="C1624" s="143"/>
      <c r="D1624" s="143"/>
      <c r="E1624" s="143"/>
      <c r="F1624" s="143"/>
      <c r="G1624" s="143"/>
    </row>
    <row r="1625" spans="3:7">
      <c r="C1625" s="143"/>
      <c r="D1625" s="143"/>
      <c r="E1625" s="143"/>
      <c r="F1625" s="143"/>
      <c r="G1625" s="143"/>
    </row>
    <row r="1626" spans="3:7">
      <c r="C1626" s="143"/>
      <c r="D1626" s="143"/>
      <c r="E1626" s="143"/>
      <c r="F1626" s="143"/>
      <c r="G1626" s="143"/>
    </row>
    <row r="1627" spans="3:7">
      <c r="C1627" s="143"/>
      <c r="D1627" s="143"/>
      <c r="E1627" s="143"/>
      <c r="F1627" s="143"/>
      <c r="G1627" s="143"/>
    </row>
    <row r="1628" spans="3:7">
      <c r="C1628" s="143"/>
      <c r="D1628" s="143"/>
      <c r="E1628" s="143"/>
      <c r="F1628" s="143"/>
      <c r="G1628" s="143"/>
    </row>
    <row r="1629" spans="3:7">
      <c r="C1629" s="143"/>
      <c r="D1629" s="143"/>
      <c r="E1629" s="143"/>
      <c r="F1629" s="143"/>
      <c r="G1629" s="143"/>
    </row>
    <row r="1630" spans="3:7">
      <c r="C1630" s="143"/>
      <c r="D1630" s="143"/>
      <c r="E1630" s="143"/>
      <c r="F1630" s="143"/>
      <c r="G1630" s="143"/>
    </row>
    <row r="1048576" spans="3:46" hidden="1">
      <c r="C1048576" s="131">
        <v>886</v>
      </c>
      <c r="D1048576" s="131">
        <v>887</v>
      </c>
      <c r="E1048576" s="131">
        <v>888</v>
      </c>
      <c r="F1048576" s="131">
        <v>889</v>
      </c>
      <c r="G1048576" s="131">
        <v>890</v>
      </c>
      <c r="H1048576" s="131">
        <v>891</v>
      </c>
      <c r="I1048576" s="131">
        <v>892</v>
      </c>
      <c r="J1048576" s="131">
        <v>893</v>
      </c>
      <c r="K1048576" s="131">
        <v>894</v>
      </c>
      <c r="L1048576" s="131">
        <v>895</v>
      </c>
      <c r="M1048576" s="131">
        <v>896</v>
      </c>
      <c r="N1048576" s="131">
        <v>897</v>
      </c>
      <c r="O1048576" s="131">
        <v>898</v>
      </c>
      <c r="P1048576" s="131">
        <v>899</v>
      </c>
      <c r="Q1048576" s="131">
        <v>900</v>
      </c>
      <c r="R1048576" s="131">
        <v>901</v>
      </c>
      <c r="S1048576" s="131">
        <v>902</v>
      </c>
      <c r="T1048576" s="131">
        <v>903</v>
      </c>
      <c r="U1048576" s="131">
        <v>904</v>
      </c>
      <c r="V1048576" s="131">
        <v>905</v>
      </c>
      <c r="W1048576" s="131">
        <v>906</v>
      </c>
      <c r="X1048576" s="131">
        <v>907</v>
      </c>
      <c r="Y1048576" s="131">
        <v>908</v>
      </c>
      <c r="Z1048576" s="131">
        <v>909</v>
      </c>
      <c r="AA1048576" s="131">
        <v>910</v>
      </c>
      <c r="AB1048576" s="131">
        <v>911</v>
      </c>
      <c r="AC1048576" s="131">
        <v>912</v>
      </c>
      <c r="AD1048576" s="131">
        <v>913</v>
      </c>
      <c r="AE1048576" s="131">
        <v>914</v>
      </c>
      <c r="AF1048576" s="131">
        <v>915</v>
      </c>
      <c r="AG1048576" s="131">
        <v>916</v>
      </c>
      <c r="AH1048576" s="131">
        <v>917</v>
      </c>
      <c r="AI1048576" s="131">
        <v>918</v>
      </c>
      <c r="AJ1048576" s="131">
        <v>919</v>
      </c>
      <c r="AK1048576" s="131">
        <v>920</v>
      </c>
      <c r="AL1048576" s="131">
        <v>921</v>
      </c>
      <c r="AM1048576" s="131">
        <v>922</v>
      </c>
      <c r="AN1048576" s="131">
        <v>923</v>
      </c>
      <c r="AO1048576" s="131">
        <v>924</v>
      </c>
      <c r="AP1048576" s="132">
        <v>930</v>
      </c>
      <c r="AQ1048576" s="132">
        <v>931</v>
      </c>
      <c r="AR1048576" s="132">
        <v>933</v>
      </c>
      <c r="AS1048576" s="132">
        <v>942</v>
      </c>
      <c r="AT1048576" s="132">
        <v>947</v>
      </c>
    </row>
  </sheetData>
  <mergeCells count="3">
    <mergeCell ref="A1:B1"/>
    <mergeCell ref="W1:Z1"/>
    <mergeCell ref="AA1:AG1"/>
  </mergeCells>
  <phoneticPr fontId="2" type="noConversion"/>
  <printOptions horizontalCentered="1"/>
  <pageMargins left="0.18" right="0.2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7.5703125" style="50" hidden="1" customWidth="1"/>
    <col min="2" max="2" width="81.42578125" style="62" customWidth="1"/>
    <col min="3" max="8" width="13.7109375" style="156" hidden="1" customWidth="1" outlineLevel="1"/>
    <col min="9" max="29" width="13.7109375" style="51" hidden="1" customWidth="1" outlineLevel="1"/>
    <col min="30" max="34" width="13.42578125" style="51" hidden="1" customWidth="1" outlineLevel="1"/>
    <col min="35" max="35" width="14" style="51" customWidth="1" collapsed="1"/>
    <col min="36" max="43" width="14" style="51" customWidth="1"/>
    <col min="44" max="44" width="13.85546875" style="51" customWidth="1"/>
    <col min="45" max="45" width="14" style="51" customWidth="1"/>
    <col min="46" max="46" width="13.85546875" style="51" customWidth="1"/>
    <col min="47" max="50" width="9.7109375" style="51" customWidth="1"/>
    <col min="51" max="16381" width="9.140625" style="51"/>
    <col min="16382" max="16382" width="9.140625" style="51" hidden="1" customWidth="1"/>
    <col min="16383" max="16384" width="0" style="51" hidden="1" customWidth="1"/>
  </cols>
  <sheetData>
    <row r="1" spans="1:195 16382:16382" s="86" customFormat="1" ht="33" customHeight="1" thickBot="1">
      <c r="A1" s="1926" t="str">
        <f>INDEX(tblTrans[[English]:[Polski]],MATCH(XFB1,tblTrans[ID],0),LangSelID)</f>
        <v>Other Operating Expenses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t="str">
        <f>INDEX(tblTrans[[English]:[Polski]],MATCH(AA1048575,tblTrans[ID],0),LangSelID)</f>
        <v>2012 and 2013 results were restated due to the adjustments in booking of bancassurance related income in line with KNF guidance</v>
      </c>
      <c r="AB1" s="1928" t="e">
        <f>INDEX(tblTrans[[English]:[Polski]],MATCH(AB1048575,tblTrans[ID],0),LangSelID)</f>
        <v>#N/A</v>
      </c>
      <c r="AC1" s="1928" t="e">
        <f>INDEX(tblTrans[[English]:[Polski]],MATCH(AC1048575,tblTrans[ID],0),LangSelID)</f>
        <v>#N/A</v>
      </c>
      <c r="AD1" s="1928" t="e">
        <f>INDEX(tblTrans[[English]:[Polski]],MATCH(AD1048575,tblTrans[ID],0),LangSelID)</f>
        <v>#N/A</v>
      </c>
      <c r="AE1" s="1928" t="e">
        <f>INDEX(tblTrans[[English]:[Polski]],MATCH(AE1048575,tblTrans[ID],0),LangSelID)</f>
        <v>#N/A</v>
      </c>
      <c r="AF1" s="1928" t="e">
        <f>INDEX(tblTrans[[English]:[Polski]],MATCH(AF1048575,tblTrans[ID],0),LangSelID)</f>
        <v>#N/A</v>
      </c>
      <c r="AG1" s="1928" t="e">
        <f>INDEX(tblTrans[[English]:[Polski]],MATCH(AG1048575,tblTrans[ID],0),LangSelID)</f>
        <v>#N/A</v>
      </c>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B1" s="169">
        <v>287</v>
      </c>
    </row>
    <row r="2" spans="1:195 16382:16382" s="197" customFormat="1" ht="18" customHeight="1">
      <c r="A2" s="276"/>
      <c r="B2" s="393"/>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AV2" s="51"/>
      <c r="AW2" s="51"/>
      <c r="AX2" s="51"/>
      <c r="AY2" s="51"/>
      <c r="XFB2" s="1687"/>
    </row>
    <row r="3" spans="1:195 16382:16382" s="71" customFormat="1" ht="15" customHeight="1">
      <c r="A3" s="65"/>
      <c r="B3" s="575"/>
      <c r="C3" s="578"/>
      <c r="D3" s="579"/>
      <c r="E3" s="579"/>
      <c r="F3" s="580"/>
      <c r="G3" s="581"/>
      <c r="H3" s="579"/>
      <c r="I3" s="298"/>
      <c r="J3" s="454"/>
      <c r="K3" s="359"/>
      <c r="L3" s="260"/>
      <c r="M3" s="260"/>
      <c r="N3" s="353"/>
      <c r="O3" s="361"/>
      <c r="P3" s="260"/>
      <c r="Q3" s="260"/>
      <c r="R3" s="454"/>
      <c r="S3" s="359"/>
      <c r="T3" s="260"/>
      <c r="U3" s="298"/>
      <c r="V3" s="364"/>
      <c r="W3" s="372"/>
      <c r="X3" s="298"/>
      <c r="Y3" s="298"/>
      <c r="Z3" s="454"/>
      <c r="AA3" s="359"/>
      <c r="AB3" s="260"/>
      <c r="AC3" s="260"/>
      <c r="AD3" s="364"/>
      <c r="AE3" s="361"/>
      <c r="AF3" s="260"/>
      <c r="AG3" s="260"/>
      <c r="AH3" s="454"/>
      <c r="AI3" s="454"/>
      <c r="AJ3" s="454"/>
      <c r="AK3" s="454"/>
      <c r="AL3" s="454"/>
      <c r="AM3" s="454"/>
      <c r="AN3" s="454"/>
      <c r="AO3" s="454"/>
      <c r="AP3" s="454"/>
      <c r="AQ3" s="454"/>
      <c r="AR3" s="454"/>
      <c r="AS3" s="454"/>
      <c r="AT3" s="454"/>
      <c r="AV3" s="51"/>
      <c r="AW3" s="51"/>
      <c r="AX3" s="51"/>
      <c r="AY3" s="51"/>
      <c r="XFB3" s="93"/>
    </row>
    <row r="4" spans="1:195 16382:16382" s="71" customFormat="1" ht="25.5" customHeight="1">
      <c r="A4" s="65"/>
      <c r="B4" s="1320" t="str">
        <f>INDEX(tblTrans[[English]:[Polski]],MATCH(XFB4,tblTrans[ID],0),LangSelID)</f>
        <v>Costs of selling or scraping fixed assets, intangible assets and assets held for resale</v>
      </c>
      <c r="C4" s="1027">
        <v>-28142</v>
      </c>
      <c r="D4" s="1020">
        <v>-47332</v>
      </c>
      <c r="E4" s="1020">
        <v>-12649</v>
      </c>
      <c r="F4" s="1026">
        <v>-7265</v>
      </c>
      <c r="G4" s="1027">
        <v>-15723</v>
      </c>
      <c r="H4" s="1020">
        <v>-12337</v>
      </c>
      <c r="I4" s="1020">
        <v>-11311</v>
      </c>
      <c r="J4" s="1028">
        <v>-50404</v>
      </c>
      <c r="K4" s="1022">
        <v>-71156</v>
      </c>
      <c r="L4" s="1020">
        <v>-17443</v>
      </c>
      <c r="M4" s="1020">
        <v>-10848</v>
      </c>
      <c r="N4" s="1026">
        <v>-15180</v>
      </c>
      <c r="O4" s="1027">
        <v>-31792</v>
      </c>
      <c r="P4" s="1020">
        <v>-17972</v>
      </c>
      <c r="Q4" s="1020">
        <v>-15562</v>
      </c>
      <c r="R4" s="1028">
        <v>-17655</v>
      </c>
      <c r="S4" s="1022">
        <v>-15849</v>
      </c>
      <c r="T4" s="1020">
        <v>-55003</v>
      </c>
      <c r="U4" s="1020">
        <v>-27745</v>
      </c>
      <c r="V4" s="1026">
        <v>-30812</v>
      </c>
      <c r="W4" s="1027">
        <v>-19708</v>
      </c>
      <c r="X4" s="1020">
        <v>-17661</v>
      </c>
      <c r="Y4" s="1020">
        <v>-20901</v>
      </c>
      <c r="Z4" s="1028">
        <v>-36806</v>
      </c>
      <c r="AA4" s="1022">
        <v>-15850</v>
      </c>
      <c r="AB4" s="1020">
        <v>-16155</v>
      </c>
      <c r="AC4" s="1020">
        <v>-8112</v>
      </c>
      <c r="AD4" s="1026">
        <v>-24050</v>
      </c>
      <c r="AE4" s="1027">
        <v>-25662</v>
      </c>
      <c r="AF4" s="1020">
        <v>-21259</v>
      </c>
      <c r="AG4" s="1020">
        <v>-28299</v>
      </c>
      <c r="AH4" s="1028">
        <v>-39576</v>
      </c>
      <c r="AI4" s="1028">
        <v>-25098</v>
      </c>
      <c r="AJ4" s="1028">
        <v>-43284</v>
      </c>
      <c r="AK4" s="1028">
        <v>-24255</v>
      </c>
      <c r="AL4" s="1028">
        <v>-23076</v>
      </c>
      <c r="AM4" s="1028">
        <v>-31629</v>
      </c>
      <c r="AN4" s="1028">
        <v>-21058</v>
      </c>
      <c r="AO4" s="1028">
        <v>-30161</v>
      </c>
      <c r="AP4" s="1028">
        <v>-24034</v>
      </c>
      <c r="AQ4" s="1028">
        <v>-42134</v>
      </c>
      <c r="AR4" s="1028">
        <v>-30140</v>
      </c>
      <c r="AS4" s="1028">
        <v>-18401</v>
      </c>
      <c r="AT4" s="1028">
        <v>-19908</v>
      </c>
      <c r="AU4" s="1722"/>
      <c r="AV4" s="1722"/>
      <c r="AW4" s="51"/>
      <c r="AX4" s="51"/>
      <c r="AY4" s="51"/>
      <c r="XFB4" s="93">
        <v>288</v>
      </c>
    </row>
    <row r="5" spans="1:195 16382:16382" s="71" customFormat="1" ht="15.75" customHeight="1">
      <c r="A5" s="65"/>
      <c r="B5" s="1079" t="str">
        <f>INDEX(tblTrans[[English]:[Polski]],MATCH(XFB5,tblTrans[ID],0),LangSelID)</f>
        <v>Costs of provisions created in respect of permanent diminution in value of tangible and intangible assets</v>
      </c>
      <c r="C5" s="1035">
        <v>-3045</v>
      </c>
      <c r="D5" s="1031">
        <v>1045</v>
      </c>
      <c r="E5" s="1031">
        <v>-665</v>
      </c>
      <c r="F5" s="1034">
        <v>436</v>
      </c>
      <c r="G5" s="1035">
        <v>-3579</v>
      </c>
      <c r="H5" s="1031">
        <v>-1077</v>
      </c>
      <c r="I5" s="1031">
        <v>0</v>
      </c>
      <c r="J5" s="1036">
        <v>-1579</v>
      </c>
      <c r="K5" s="1033">
        <v>0</v>
      </c>
      <c r="L5" s="1031">
        <v>0</v>
      </c>
      <c r="M5" s="1031">
        <v>-43</v>
      </c>
      <c r="N5" s="1034">
        <v>43</v>
      </c>
      <c r="O5" s="1035">
        <v>0</v>
      </c>
      <c r="P5" s="1031">
        <v>0</v>
      </c>
      <c r="Q5" s="1031">
        <v>0</v>
      </c>
      <c r="R5" s="1036">
        <v>-4838</v>
      </c>
      <c r="S5" s="1033">
        <v>0</v>
      </c>
      <c r="T5" s="1031">
        <v>0</v>
      </c>
      <c r="U5" s="1031">
        <v>0</v>
      </c>
      <c r="V5" s="1034">
        <v>-43</v>
      </c>
      <c r="W5" s="1035">
        <v>0</v>
      </c>
      <c r="X5" s="1031">
        <v>-95</v>
      </c>
      <c r="Y5" s="1031">
        <v>51</v>
      </c>
      <c r="Z5" s="1036">
        <v>-13</v>
      </c>
      <c r="AA5" s="1033">
        <v>-16</v>
      </c>
      <c r="AB5" s="1031">
        <v>0</v>
      </c>
      <c r="AC5" s="1031"/>
      <c r="AD5" s="1034">
        <v>-15371</v>
      </c>
      <c r="AE5" s="1035">
        <v>0</v>
      </c>
      <c r="AF5" s="1031"/>
      <c r="AG5" s="1031">
        <v>0</v>
      </c>
      <c r="AH5" s="1036">
        <v>0</v>
      </c>
      <c r="AI5" s="1036" t="s">
        <v>0</v>
      </c>
      <c r="AJ5" s="1036" t="s">
        <v>0</v>
      </c>
      <c r="AK5" s="1036">
        <v>-4696</v>
      </c>
      <c r="AL5" s="1036">
        <v>-3369</v>
      </c>
      <c r="AM5" s="1036">
        <v>0</v>
      </c>
      <c r="AN5" s="1036">
        <v>0</v>
      </c>
      <c r="AO5" s="1036">
        <v>-1000</v>
      </c>
      <c r="AP5" s="1036">
        <v>-1013</v>
      </c>
      <c r="AQ5" s="1036">
        <v>0</v>
      </c>
      <c r="AR5" s="1036">
        <v>-1000</v>
      </c>
      <c r="AS5" s="1036">
        <v>0</v>
      </c>
      <c r="AT5" s="1036">
        <v>0</v>
      </c>
      <c r="AU5" s="1722"/>
      <c r="AV5" s="1722"/>
      <c r="AW5" s="51"/>
      <c r="AX5" s="51"/>
      <c r="AY5" s="51"/>
      <c r="XFB5" s="93">
        <v>289</v>
      </c>
    </row>
    <row r="6" spans="1:195 16382:16382" s="71" customFormat="1" ht="15.75" customHeight="1">
      <c r="A6" s="65"/>
      <c r="B6" s="1079" t="str">
        <f>INDEX(tblTrans[[English]:[Polski]],MATCH(XFB6,tblTrans[ID],0),LangSelID)</f>
        <v>Costs of provisions created for other receivables 
(excluding loans and advances)</v>
      </c>
      <c r="C6" s="1035">
        <v>-532</v>
      </c>
      <c r="D6" s="1031">
        <v>-300</v>
      </c>
      <c r="E6" s="1031">
        <v>103</v>
      </c>
      <c r="F6" s="1034">
        <v>-647</v>
      </c>
      <c r="G6" s="1035">
        <v>-252</v>
      </c>
      <c r="H6" s="1031">
        <v>-442</v>
      </c>
      <c r="I6" s="1031">
        <v>-280</v>
      </c>
      <c r="J6" s="1036">
        <v>-137</v>
      </c>
      <c r="K6" s="1033">
        <v>-544</v>
      </c>
      <c r="L6" s="1031">
        <v>-1929</v>
      </c>
      <c r="M6" s="1031">
        <v>-2137</v>
      </c>
      <c r="N6" s="1034">
        <v>-3994</v>
      </c>
      <c r="O6" s="1035">
        <v>-86</v>
      </c>
      <c r="P6" s="1031">
        <v>-19230</v>
      </c>
      <c r="Q6" s="1031">
        <v>200</v>
      </c>
      <c r="R6" s="1036">
        <v>-216</v>
      </c>
      <c r="S6" s="1033">
        <v>-141</v>
      </c>
      <c r="T6" s="1031">
        <v>-877</v>
      </c>
      <c r="U6" s="1031">
        <v>113</v>
      </c>
      <c r="V6" s="1034">
        <v>-615</v>
      </c>
      <c r="W6" s="1035">
        <v>-369</v>
      </c>
      <c r="X6" s="1031">
        <v>-1247</v>
      </c>
      <c r="Y6" s="1031">
        <v>-647</v>
      </c>
      <c r="Z6" s="1036">
        <v>-8473</v>
      </c>
      <c r="AA6" s="1033">
        <v>-215</v>
      </c>
      <c r="AB6" s="1031">
        <v>-856</v>
      </c>
      <c r="AC6" s="1031">
        <v>-496</v>
      </c>
      <c r="AD6" s="1034">
        <v>-30</v>
      </c>
      <c r="AE6" s="1035">
        <v>-242</v>
      </c>
      <c r="AF6" s="1031">
        <v>-241</v>
      </c>
      <c r="AG6" s="1031">
        <v>-3287</v>
      </c>
      <c r="AH6" s="1036">
        <v>-854</v>
      </c>
      <c r="AI6" s="1036">
        <v>-451</v>
      </c>
      <c r="AJ6" s="1036">
        <v>-232</v>
      </c>
      <c r="AK6" s="1036">
        <v>-14</v>
      </c>
      <c r="AL6" s="1036">
        <v>-6396</v>
      </c>
      <c r="AM6" s="1036">
        <v>-417</v>
      </c>
      <c r="AN6" s="1036">
        <v>-1868</v>
      </c>
      <c r="AO6" s="1036">
        <v>-248</v>
      </c>
      <c r="AP6" s="1036">
        <v>-249</v>
      </c>
      <c r="AQ6" s="1036">
        <v>-70</v>
      </c>
      <c r="AR6" s="1036">
        <v>-1972</v>
      </c>
      <c r="AS6" s="1036">
        <v>-380</v>
      </c>
      <c r="AT6" s="1036">
        <v>-222</v>
      </c>
      <c r="AU6" s="1722"/>
      <c r="AV6" s="1722"/>
      <c r="AW6" s="51"/>
      <c r="AX6" s="51"/>
      <c r="AY6" s="51"/>
      <c r="XFB6" s="93">
        <v>290</v>
      </c>
    </row>
    <row r="7" spans="1:195 16382:16382" s="71" customFormat="1" ht="15.75" customHeight="1">
      <c r="A7" s="65"/>
      <c r="B7" s="1079" t="str">
        <f>INDEX(tblTrans[[English]:[Polski]],MATCH(XFB7,tblTrans[ID],0),LangSelID)</f>
        <v>Costs borne due to receivables and liabilities 
written off and recognised as uncollectible</v>
      </c>
      <c r="C7" s="1035">
        <v>-2149</v>
      </c>
      <c r="D7" s="1031">
        <v>-160</v>
      </c>
      <c r="E7" s="1031">
        <v>-562</v>
      </c>
      <c r="F7" s="1034">
        <v>-2395</v>
      </c>
      <c r="G7" s="1035">
        <v>-638</v>
      </c>
      <c r="H7" s="1031">
        <v>-566</v>
      </c>
      <c r="I7" s="1031">
        <v>-746</v>
      </c>
      <c r="J7" s="1036">
        <v>-1748</v>
      </c>
      <c r="K7" s="1033">
        <v>-209</v>
      </c>
      <c r="L7" s="1031">
        <v>-325</v>
      </c>
      <c r="M7" s="1031">
        <v>-657</v>
      </c>
      <c r="N7" s="1034">
        <v>-3275</v>
      </c>
      <c r="O7" s="1035">
        <v>-2405</v>
      </c>
      <c r="P7" s="1031">
        <v>-2044</v>
      </c>
      <c r="Q7" s="1031">
        <v>4248</v>
      </c>
      <c r="R7" s="1036">
        <v>-83</v>
      </c>
      <c r="S7" s="1033">
        <v>-37</v>
      </c>
      <c r="T7" s="1031">
        <v>-22</v>
      </c>
      <c r="U7" s="1031">
        <v>0</v>
      </c>
      <c r="V7" s="1034">
        <v>-99</v>
      </c>
      <c r="W7" s="1035">
        <v>-281</v>
      </c>
      <c r="X7" s="1031">
        <v>261</v>
      </c>
      <c r="Y7" s="1031">
        <v>-17</v>
      </c>
      <c r="Z7" s="1036">
        <v>-1</v>
      </c>
      <c r="AA7" s="1033">
        <v>-5</v>
      </c>
      <c r="AB7" s="1031">
        <v>-72</v>
      </c>
      <c r="AC7" s="1031">
        <v>-57</v>
      </c>
      <c r="AD7" s="1034">
        <v>-1169</v>
      </c>
      <c r="AE7" s="1035">
        <v>-1</v>
      </c>
      <c r="AF7" s="1031">
        <v>-77</v>
      </c>
      <c r="AG7" s="1031">
        <v>-1</v>
      </c>
      <c r="AH7" s="1036">
        <v>-399</v>
      </c>
      <c r="AI7" s="1036">
        <v>-2</v>
      </c>
      <c r="AJ7" s="1036">
        <v>-1</v>
      </c>
      <c r="AK7" s="1036">
        <v>-18</v>
      </c>
      <c r="AL7" s="1036">
        <v>-3563</v>
      </c>
      <c r="AM7" s="1036">
        <v>-82</v>
      </c>
      <c r="AN7" s="1036">
        <v>-38</v>
      </c>
      <c r="AO7" s="1036">
        <v>-75</v>
      </c>
      <c r="AP7" s="1036">
        <v>-49</v>
      </c>
      <c r="AQ7" s="1036">
        <v>-88</v>
      </c>
      <c r="AR7" s="1036">
        <v>-23</v>
      </c>
      <c r="AS7" s="1036">
        <v>-2</v>
      </c>
      <c r="AT7" s="1036">
        <v>-189</v>
      </c>
      <c r="AU7" s="1722"/>
      <c r="AV7" s="1722"/>
      <c r="AW7" s="51"/>
      <c r="AX7" s="51"/>
      <c r="AY7" s="51"/>
      <c r="XFB7" s="93">
        <v>291</v>
      </c>
    </row>
    <row r="8" spans="1:195 16382:16382" s="71" customFormat="1" ht="15.75" customHeight="1">
      <c r="A8" s="65"/>
      <c r="B8" s="1079" t="str">
        <f>INDEX(tblTrans[[English]:[Polski]],MATCH(XFB8,tblTrans[ID],0),LangSelID)</f>
        <v>Compensation, penalties and fines paid</v>
      </c>
      <c r="C8" s="1035">
        <v>-21</v>
      </c>
      <c r="D8" s="1031">
        <v>-483</v>
      </c>
      <c r="E8" s="1031">
        <v>-183</v>
      </c>
      <c r="F8" s="1034">
        <v>-10742</v>
      </c>
      <c r="G8" s="1035">
        <v>-68</v>
      </c>
      <c r="H8" s="1031">
        <v>-15</v>
      </c>
      <c r="I8" s="1031">
        <v>-45</v>
      </c>
      <c r="J8" s="1036">
        <v>-274</v>
      </c>
      <c r="K8" s="1033">
        <v>-24</v>
      </c>
      <c r="L8" s="1031">
        <v>-242</v>
      </c>
      <c r="M8" s="1031">
        <v>-190</v>
      </c>
      <c r="N8" s="1034">
        <v>-332</v>
      </c>
      <c r="O8" s="1035">
        <v>-199</v>
      </c>
      <c r="P8" s="1031">
        <v>-256</v>
      </c>
      <c r="Q8" s="1031">
        <v>-32</v>
      </c>
      <c r="R8" s="1036">
        <v>-164</v>
      </c>
      <c r="S8" s="1033">
        <v>-29</v>
      </c>
      <c r="T8" s="1031">
        <v>-1038</v>
      </c>
      <c r="U8" s="1031">
        <v>-354</v>
      </c>
      <c r="V8" s="1034">
        <v>-109</v>
      </c>
      <c r="W8" s="1035">
        <v>-168</v>
      </c>
      <c r="X8" s="1031">
        <v>-79</v>
      </c>
      <c r="Y8" s="1031">
        <v>-294</v>
      </c>
      <c r="Z8" s="1036">
        <v>-75</v>
      </c>
      <c r="AA8" s="1033">
        <v>-106</v>
      </c>
      <c r="AB8" s="1031">
        <v>-72</v>
      </c>
      <c r="AC8" s="1031">
        <v>-598</v>
      </c>
      <c r="AD8" s="1034">
        <v>-1988</v>
      </c>
      <c r="AE8" s="1035">
        <v>-128</v>
      </c>
      <c r="AF8" s="1031">
        <v>-514</v>
      </c>
      <c r="AG8" s="1031">
        <v>-72</v>
      </c>
      <c r="AH8" s="1036">
        <v>-4</v>
      </c>
      <c r="AI8" s="1036">
        <v>-791</v>
      </c>
      <c r="AJ8" s="1036">
        <v>-699</v>
      </c>
      <c r="AK8" s="1036">
        <v>-48</v>
      </c>
      <c r="AL8" s="1036">
        <v>-331</v>
      </c>
      <c r="AM8" s="1036">
        <v>-2133</v>
      </c>
      <c r="AN8" s="1036">
        <v>-152</v>
      </c>
      <c r="AO8" s="1036">
        <v>-100</v>
      </c>
      <c r="AP8" s="1036">
        <v>-86</v>
      </c>
      <c r="AQ8" s="1036">
        <v>-53</v>
      </c>
      <c r="AR8" s="1036">
        <v>-60</v>
      </c>
      <c r="AS8" s="1036">
        <v>-485</v>
      </c>
      <c r="AT8" s="1036">
        <v>-877</v>
      </c>
      <c r="AU8" s="1722"/>
      <c r="AV8" s="1722"/>
      <c r="AW8" s="51"/>
      <c r="AX8" s="51"/>
      <c r="AY8" s="51"/>
      <c r="XFB8" s="93">
        <v>292</v>
      </c>
    </row>
    <row r="9" spans="1:195 16382:16382" s="71" customFormat="1" ht="15.75" customHeight="1">
      <c r="A9" s="65"/>
      <c r="B9" s="1079" t="str">
        <f>INDEX(tblTrans[[English]:[Polski]],MATCH(XFB9,tblTrans[ID],0),LangSelID)</f>
        <v>Donations made</v>
      </c>
      <c r="C9" s="1035">
        <v>-1928</v>
      </c>
      <c r="D9" s="1031">
        <v>-63</v>
      </c>
      <c r="E9" s="1031">
        <v>-42</v>
      </c>
      <c r="F9" s="1034">
        <v>-333</v>
      </c>
      <c r="G9" s="1035">
        <v>-2253</v>
      </c>
      <c r="H9" s="1031">
        <v>-3</v>
      </c>
      <c r="I9" s="1031">
        <v>-53</v>
      </c>
      <c r="J9" s="1036">
        <v>-321</v>
      </c>
      <c r="K9" s="1033">
        <v>-3264</v>
      </c>
      <c r="L9" s="1031">
        <v>-12</v>
      </c>
      <c r="M9" s="1031">
        <v>-44</v>
      </c>
      <c r="N9" s="1034">
        <v>-40</v>
      </c>
      <c r="O9" s="1035">
        <v>-2766</v>
      </c>
      <c r="P9" s="1031">
        <v>-99</v>
      </c>
      <c r="Q9" s="1031">
        <v>-13</v>
      </c>
      <c r="R9" s="1036">
        <v>-96</v>
      </c>
      <c r="S9" s="1033">
        <v>-2821</v>
      </c>
      <c r="T9" s="1031">
        <v>-120</v>
      </c>
      <c r="U9" s="1031">
        <v>-46</v>
      </c>
      <c r="V9" s="1034">
        <v>-165</v>
      </c>
      <c r="W9" s="1035">
        <v>-3062</v>
      </c>
      <c r="X9" s="1031">
        <v>-62</v>
      </c>
      <c r="Y9" s="1031">
        <v>-15</v>
      </c>
      <c r="Z9" s="1036">
        <v>-157</v>
      </c>
      <c r="AA9" s="1033">
        <v>-2548</v>
      </c>
      <c r="AB9" s="1031">
        <v>-30</v>
      </c>
      <c r="AC9" s="1031">
        <v>-60</v>
      </c>
      <c r="AD9" s="1034">
        <v>-3853</v>
      </c>
      <c r="AE9" s="1035">
        <v>-63</v>
      </c>
      <c r="AF9" s="1031">
        <v>-2565</v>
      </c>
      <c r="AG9" s="1031">
        <v>-63</v>
      </c>
      <c r="AH9" s="1036">
        <v>-35</v>
      </c>
      <c r="AI9" s="1036">
        <v>-2545</v>
      </c>
      <c r="AJ9" s="1036">
        <v>-56</v>
      </c>
      <c r="AK9" s="1036">
        <v>-46</v>
      </c>
      <c r="AL9" s="1036">
        <v>-22</v>
      </c>
      <c r="AM9" s="1036">
        <v>-2534</v>
      </c>
      <c r="AN9" s="1036">
        <v>-28</v>
      </c>
      <c r="AO9" s="1036">
        <v>-56</v>
      </c>
      <c r="AP9" s="1036">
        <v>-6</v>
      </c>
      <c r="AQ9" s="1036">
        <v>-2515</v>
      </c>
      <c r="AR9" s="1036">
        <v>-23</v>
      </c>
      <c r="AS9" s="1036">
        <v>-26</v>
      </c>
      <c r="AT9" s="1036">
        <v>-57</v>
      </c>
      <c r="AU9" s="1722"/>
      <c r="AV9" s="1722"/>
      <c r="AW9" s="51"/>
      <c r="AX9" s="51"/>
      <c r="AY9" s="51"/>
      <c r="XFB9" s="93">
        <v>293</v>
      </c>
    </row>
    <row r="10" spans="1:195 16382:16382" s="71" customFormat="1" ht="15.75" customHeight="1">
      <c r="A10" s="65"/>
      <c r="B10" s="1079" t="str">
        <f>INDEX(tblTrans[[English]:[Polski]],MATCH(XFB10,tblTrans[ID],0),LangSelID)</f>
        <v>Impairement losses on other non-financial assets</v>
      </c>
      <c r="C10" s="1035">
        <v>0</v>
      </c>
      <c r="D10" s="1031">
        <v>-33</v>
      </c>
      <c r="E10" s="1031">
        <v>0</v>
      </c>
      <c r="F10" s="1034">
        <v>-795</v>
      </c>
      <c r="G10" s="1035">
        <v>0</v>
      </c>
      <c r="H10" s="1031">
        <v>0</v>
      </c>
      <c r="I10" s="1031">
        <v>0</v>
      </c>
      <c r="J10" s="1036">
        <v>0</v>
      </c>
      <c r="K10" s="1033">
        <v>0</v>
      </c>
      <c r="L10" s="1031">
        <v>0</v>
      </c>
      <c r="M10" s="1031">
        <v>0</v>
      </c>
      <c r="N10" s="1034">
        <v>0</v>
      </c>
      <c r="O10" s="1035">
        <v>0</v>
      </c>
      <c r="P10" s="1031">
        <v>0</v>
      </c>
      <c r="Q10" s="1031">
        <v>0</v>
      </c>
      <c r="R10" s="1036" t="s">
        <v>0</v>
      </c>
      <c r="S10" s="1033">
        <v>0</v>
      </c>
      <c r="T10" s="1031">
        <v>0</v>
      </c>
      <c r="U10" s="1031">
        <v>0</v>
      </c>
      <c r="V10" s="1034">
        <v>0</v>
      </c>
      <c r="W10" s="1035"/>
      <c r="X10" s="1031">
        <v>0</v>
      </c>
      <c r="Y10" s="1031">
        <v>0</v>
      </c>
      <c r="Z10" s="1036">
        <v>0</v>
      </c>
      <c r="AA10" s="1033"/>
      <c r="AB10" s="1031">
        <v>0</v>
      </c>
      <c r="AC10" s="1031"/>
      <c r="AD10" s="1034">
        <v>-137</v>
      </c>
      <c r="AE10" s="1035"/>
      <c r="AF10" s="1031"/>
      <c r="AG10" s="1031">
        <v>0</v>
      </c>
      <c r="AH10" s="1036">
        <v>0</v>
      </c>
      <c r="AI10" s="1036"/>
      <c r="AJ10" s="1036"/>
      <c r="AK10" s="1036">
        <v>0</v>
      </c>
      <c r="AL10" s="1036">
        <v>-25</v>
      </c>
      <c r="AM10" s="1036">
        <v>0</v>
      </c>
      <c r="AN10" s="1036">
        <v>0</v>
      </c>
      <c r="AO10" s="1036">
        <v>0</v>
      </c>
      <c r="AP10" s="1036">
        <v>0</v>
      </c>
      <c r="AQ10" s="1036">
        <v>-788</v>
      </c>
      <c r="AR10" s="1036">
        <v>0</v>
      </c>
      <c r="AS10" s="1036">
        <v>0</v>
      </c>
      <c r="AT10" s="1036">
        <v>0</v>
      </c>
      <c r="AU10" s="1722"/>
      <c r="AV10" s="1722"/>
      <c r="AW10" s="51"/>
      <c r="AX10" s="51"/>
      <c r="AY10" s="51"/>
      <c r="XFB10" s="93">
        <v>294</v>
      </c>
    </row>
    <row r="11" spans="1:195 16382:16382" s="71" customFormat="1" ht="15.75" customHeight="1">
      <c r="A11" s="65"/>
      <c r="B11" s="1029" t="str">
        <f>INDEX(tblTrans[[English]:[Polski]],MATCH(XFB11,tblTrans[ID],0),LangSelID)</f>
        <v>Provisions for future commitments</v>
      </c>
      <c r="C11" s="1035">
        <v>-62</v>
      </c>
      <c r="D11" s="1031">
        <v>-9601</v>
      </c>
      <c r="E11" s="1031">
        <v>-6156</v>
      </c>
      <c r="F11" s="1034">
        <v>-4297</v>
      </c>
      <c r="G11" s="1035">
        <v>-1306</v>
      </c>
      <c r="H11" s="1031">
        <v>-3608</v>
      </c>
      <c r="I11" s="1031">
        <v>1003</v>
      </c>
      <c r="J11" s="1036">
        <v>-4654</v>
      </c>
      <c r="K11" s="1033">
        <v>0</v>
      </c>
      <c r="L11" s="1031">
        <v>-723</v>
      </c>
      <c r="M11" s="1031">
        <v>371</v>
      </c>
      <c r="N11" s="1034">
        <v>-4583</v>
      </c>
      <c r="O11" s="1035">
        <v>0</v>
      </c>
      <c r="P11" s="1031">
        <v>-50</v>
      </c>
      <c r="Q11" s="1031">
        <v>-1283</v>
      </c>
      <c r="R11" s="1036">
        <v>-33205</v>
      </c>
      <c r="S11" s="1033">
        <v>0</v>
      </c>
      <c r="T11" s="1031">
        <v>-13770</v>
      </c>
      <c r="U11" s="1031">
        <v>-5910</v>
      </c>
      <c r="V11" s="1034">
        <v>-3146</v>
      </c>
      <c r="W11" s="1035">
        <v>-2108</v>
      </c>
      <c r="X11" s="1031">
        <v>-6610</v>
      </c>
      <c r="Y11" s="1031">
        <v>-10260</v>
      </c>
      <c r="Z11" s="1036">
        <v>-12235</v>
      </c>
      <c r="AA11" s="1033">
        <v>-7447</v>
      </c>
      <c r="AB11" s="1031">
        <v>-2615</v>
      </c>
      <c r="AC11" s="1031">
        <v>-6262</v>
      </c>
      <c r="AD11" s="1034">
        <v>-35279</v>
      </c>
      <c r="AE11" s="1035">
        <v>-702</v>
      </c>
      <c r="AF11" s="1031">
        <v>-13692</v>
      </c>
      <c r="AG11" s="1031">
        <v>-9642</v>
      </c>
      <c r="AH11" s="1036">
        <v>-18557</v>
      </c>
      <c r="AI11" s="1036">
        <v>-11956</v>
      </c>
      <c r="AJ11" s="1036">
        <v>-26018</v>
      </c>
      <c r="AK11" s="1036">
        <v>-3431</v>
      </c>
      <c r="AL11" s="1036">
        <v>-16856</v>
      </c>
      <c r="AM11" s="1036">
        <v>-3142</v>
      </c>
      <c r="AN11" s="1036">
        <v>-839</v>
      </c>
      <c r="AO11" s="1036">
        <v>-4504</v>
      </c>
      <c r="AP11" s="1036">
        <v>-10731</v>
      </c>
      <c r="AQ11" s="1036">
        <v>-1336</v>
      </c>
      <c r="AR11" s="1036">
        <v>-7249</v>
      </c>
      <c r="AS11" s="1036">
        <v>-5492</v>
      </c>
      <c r="AT11" s="1036">
        <v>-10708</v>
      </c>
      <c r="AU11" s="1722"/>
      <c r="AV11" s="1722"/>
      <c r="AW11" s="51"/>
      <c r="AX11" s="51"/>
      <c r="AY11" s="51"/>
      <c r="XFB11" s="93">
        <v>295</v>
      </c>
    </row>
    <row r="12" spans="1:195 16382:16382" s="71" customFormat="1" ht="15.75" customHeight="1">
      <c r="A12" s="65"/>
      <c r="B12" s="1080" t="str">
        <f>INDEX(tblTrans[[English]:[Polski]],MATCH(XFB12,tblTrans[ID],0),LangSelID)</f>
        <v xml:space="preserve">Sale of services </v>
      </c>
      <c r="C12" s="1035">
        <v>-2303</v>
      </c>
      <c r="D12" s="1031">
        <v>-13897</v>
      </c>
      <c r="E12" s="1031">
        <v>-10376</v>
      </c>
      <c r="F12" s="1034">
        <v>-6334</v>
      </c>
      <c r="G12" s="1035">
        <v>-2576</v>
      </c>
      <c r="H12" s="1031">
        <v>-379</v>
      </c>
      <c r="I12" s="1031">
        <v>-497</v>
      </c>
      <c r="J12" s="1036">
        <v>-505</v>
      </c>
      <c r="K12" s="1033">
        <v>-493</v>
      </c>
      <c r="L12" s="1031">
        <v>-398</v>
      </c>
      <c r="M12" s="1031">
        <v>-659</v>
      </c>
      <c r="N12" s="1034">
        <v>-418</v>
      </c>
      <c r="O12" s="1035">
        <v>-386</v>
      </c>
      <c r="P12" s="1031">
        <v>-237</v>
      </c>
      <c r="Q12" s="1031">
        <v>-227</v>
      </c>
      <c r="R12" s="1036">
        <v>-268</v>
      </c>
      <c r="S12" s="1033">
        <v>-179</v>
      </c>
      <c r="T12" s="1031">
        <v>-327</v>
      </c>
      <c r="U12" s="1031">
        <v>-465</v>
      </c>
      <c r="V12" s="1034">
        <v>-294</v>
      </c>
      <c r="W12" s="1035">
        <v>-332</v>
      </c>
      <c r="X12" s="1031">
        <v>-319</v>
      </c>
      <c r="Y12" s="1031">
        <v>-421</v>
      </c>
      <c r="Z12" s="1036">
        <v>-1045</v>
      </c>
      <c r="AA12" s="1033">
        <v>-416</v>
      </c>
      <c r="AB12" s="1031">
        <v>-435</v>
      </c>
      <c r="AC12" s="1031">
        <v>-397</v>
      </c>
      <c r="AD12" s="1034">
        <v>1248</v>
      </c>
      <c r="AE12" s="1035">
        <v>-816</v>
      </c>
      <c r="AF12" s="1031">
        <v>-400</v>
      </c>
      <c r="AG12" s="1031">
        <v>-350</v>
      </c>
      <c r="AH12" s="1036">
        <v>-233</v>
      </c>
      <c r="AI12" s="1036">
        <v>-424</v>
      </c>
      <c r="AJ12" s="1036">
        <v>-500</v>
      </c>
      <c r="AK12" s="1036">
        <v>-196</v>
      </c>
      <c r="AL12" s="1036">
        <v>-318</v>
      </c>
      <c r="AM12" s="1036">
        <v>-609</v>
      </c>
      <c r="AN12" s="1036">
        <v>-552</v>
      </c>
      <c r="AO12" s="1036">
        <v>-79</v>
      </c>
      <c r="AP12" s="1036">
        <v>-445</v>
      </c>
      <c r="AQ12" s="1036">
        <v>-535</v>
      </c>
      <c r="AR12" s="1036">
        <v>-469</v>
      </c>
      <c r="AS12" s="1036">
        <v>-266</v>
      </c>
      <c r="AT12" s="1036">
        <v>-416</v>
      </c>
      <c r="AU12" s="1722"/>
      <c r="AV12" s="1722"/>
      <c r="AW12" s="51"/>
      <c r="AX12" s="51"/>
      <c r="AY12" s="51"/>
      <c r="XFB12" s="93">
        <v>296</v>
      </c>
    </row>
    <row r="13" spans="1:195 16382:16382" s="71" customFormat="1" ht="15.75" customHeight="1" thickBot="1">
      <c r="A13" s="65"/>
      <c r="B13" s="1052" t="str">
        <f>INDEX(tblTrans[[English]:[Polski]],MATCH(XFB13,tblTrans[ID],0),LangSelID)</f>
        <v>Other operating costs</v>
      </c>
      <c r="C13" s="1081">
        <v>-2388</v>
      </c>
      <c r="D13" s="1082">
        <v>-1502</v>
      </c>
      <c r="E13" s="1082">
        <v>-3120</v>
      </c>
      <c r="F13" s="1083">
        <v>-4750</v>
      </c>
      <c r="G13" s="1081">
        <v>-4810</v>
      </c>
      <c r="H13" s="1082">
        <v>-781</v>
      </c>
      <c r="I13" s="1082">
        <v>-3148</v>
      </c>
      <c r="J13" s="1084">
        <v>-6740</v>
      </c>
      <c r="K13" s="1085">
        <v>-2198</v>
      </c>
      <c r="L13" s="1082">
        <v>-4482</v>
      </c>
      <c r="M13" s="1082">
        <v>-2335</v>
      </c>
      <c r="N13" s="1083">
        <v>-5343</v>
      </c>
      <c r="O13" s="1081">
        <v>-5369</v>
      </c>
      <c r="P13" s="1082">
        <v>-4700</v>
      </c>
      <c r="Q13" s="1082">
        <v>-5058</v>
      </c>
      <c r="R13" s="1084">
        <v>-7938</v>
      </c>
      <c r="S13" s="1085">
        <v>-5033</v>
      </c>
      <c r="T13" s="1082">
        <v>-6320</v>
      </c>
      <c r="U13" s="1082">
        <v>-7562</v>
      </c>
      <c r="V13" s="1083">
        <v>-28770</v>
      </c>
      <c r="W13" s="1081">
        <v>-6610</v>
      </c>
      <c r="X13" s="1082">
        <v>-8526</v>
      </c>
      <c r="Y13" s="1082">
        <v>-6845</v>
      </c>
      <c r="Z13" s="1084">
        <v>-13053</v>
      </c>
      <c r="AA13" s="1085">
        <v>-8213</v>
      </c>
      <c r="AB13" s="1082">
        <v>-5400</v>
      </c>
      <c r="AC13" s="1082">
        <v>-12614</v>
      </c>
      <c r="AD13" s="1083">
        <v>-16824</v>
      </c>
      <c r="AE13" s="1081">
        <v>-13960</v>
      </c>
      <c r="AF13" s="1082">
        <v>-11238</v>
      </c>
      <c r="AG13" s="1082">
        <v>-6246</v>
      </c>
      <c r="AH13" s="1084">
        <v>-11080</v>
      </c>
      <c r="AI13" s="1084">
        <v>-9767</v>
      </c>
      <c r="AJ13" s="1084">
        <v>-9249</v>
      </c>
      <c r="AK13" s="1086">
        <v>-10574</v>
      </c>
      <c r="AL13" s="1086">
        <v>-12869</v>
      </c>
      <c r="AM13" s="1086">
        <v>-8953</v>
      </c>
      <c r="AN13" s="1086">
        <v>-11935</v>
      </c>
      <c r="AO13" s="1086">
        <v>-10446</v>
      </c>
      <c r="AP13" s="1086">
        <v>-16576</v>
      </c>
      <c r="AQ13" s="1086">
        <v>-13302</v>
      </c>
      <c r="AR13" s="1086">
        <v>-12105</v>
      </c>
      <c r="AS13" s="1086">
        <v>-12608</v>
      </c>
      <c r="AT13" s="1086">
        <v>-12916</v>
      </c>
      <c r="AU13" s="1722"/>
      <c r="AV13" s="1722"/>
      <c r="AW13" s="51"/>
      <c r="AX13" s="51"/>
      <c r="AY13" s="51"/>
      <c r="XFB13" s="93">
        <v>297</v>
      </c>
    </row>
    <row r="14" spans="1:195 16382:16382" s="86" customFormat="1" ht="15.75" customHeight="1" thickBot="1">
      <c r="A14" s="106"/>
      <c r="B14" s="723" t="str">
        <f>INDEX(tblTrans[[English]:[Polski]],MATCH(XFB14,tblTrans[ID],0),LangSelID)</f>
        <v>Total other operating expenses</v>
      </c>
      <c r="C14" s="724">
        <v>-40570</v>
      </c>
      <c r="D14" s="724">
        <v>-72326</v>
      </c>
      <c r="E14" s="724">
        <v>-33650</v>
      </c>
      <c r="F14" s="724">
        <v>-37122</v>
      </c>
      <c r="G14" s="724">
        <v>-31205</v>
      </c>
      <c r="H14" s="724">
        <v>-19208</v>
      </c>
      <c r="I14" s="724">
        <v>-15077</v>
      </c>
      <c r="J14" s="724">
        <v>-66362</v>
      </c>
      <c r="K14" s="724">
        <v>-77888</v>
      </c>
      <c r="L14" s="724">
        <v>-25554</v>
      </c>
      <c r="M14" s="724">
        <v>-16542</v>
      </c>
      <c r="N14" s="724">
        <v>-33122</v>
      </c>
      <c r="O14" s="724">
        <v>-43003</v>
      </c>
      <c r="P14" s="724">
        <v>-44588</v>
      </c>
      <c r="Q14" s="724">
        <v>-17727</v>
      </c>
      <c r="R14" s="724">
        <v>-64463</v>
      </c>
      <c r="S14" s="724">
        <v>-24089</v>
      </c>
      <c r="T14" s="724">
        <v>-77477</v>
      </c>
      <c r="U14" s="724">
        <v>-41969</v>
      </c>
      <c r="V14" s="724">
        <v>-64053</v>
      </c>
      <c r="W14" s="724">
        <v>-32638</v>
      </c>
      <c r="X14" s="724">
        <v>-34338</v>
      </c>
      <c r="Y14" s="724">
        <v>-39349</v>
      </c>
      <c r="Z14" s="724">
        <v>-71858</v>
      </c>
      <c r="AA14" s="724">
        <f t="shared" ref="AA14:AI14" si="0">SUM(AA4:AA13)</f>
        <v>-34816</v>
      </c>
      <c r="AB14" s="724">
        <f t="shared" si="0"/>
        <v>-25635</v>
      </c>
      <c r="AC14" s="724">
        <f t="shared" si="0"/>
        <v>-28596</v>
      </c>
      <c r="AD14" s="724">
        <f t="shared" si="0"/>
        <v>-97453</v>
      </c>
      <c r="AE14" s="724">
        <f t="shared" si="0"/>
        <v>-41574</v>
      </c>
      <c r="AF14" s="724">
        <f t="shared" si="0"/>
        <v>-49986</v>
      </c>
      <c r="AG14" s="724">
        <f t="shared" si="0"/>
        <v>-47960</v>
      </c>
      <c r="AH14" s="724">
        <f t="shared" si="0"/>
        <v>-70738</v>
      </c>
      <c r="AI14" s="724">
        <f t="shared" si="0"/>
        <v>-51034</v>
      </c>
      <c r="AJ14" s="724">
        <v>-80039</v>
      </c>
      <c r="AK14" s="1050">
        <v>-43278</v>
      </c>
      <c r="AL14" s="1050">
        <v>-66825</v>
      </c>
      <c r="AM14" s="1050">
        <f>SUM(AM4:AM13)</f>
        <v>-49499</v>
      </c>
      <c r="AN14" s="1050">
        <v>-36470</v>
      </c>
      <c r="AO14" s="1050">
        <v>-46669</v>
      </c>
      <c r="AP14" s="1050">
        <v>-53189</v>
      </c>
      <c r="AQ14" s="1050">
        <v>-60821</v>
      </c>
      <c r="AR14" s="1050">
        <v>-53041</v>
      </c>
      <c r="AS14" s="1050">
        <v>-37660</v>
      </c>
      <c r="AT14" s="1050">
        <v>-45293</v>
      </c>
      <c r="AU14" s="1722"/>
      <c r="AV14" s="1722"/>
      <c r="AW14" s="51"/>
      <c r="AX14" s="51"/>
      <c r="AY14" s="51"/>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XFB14" s="93">
        <v>298</v>
      </c>
    </row>
    <row r="15" spans="1:195 16382:16382">
      <c r="B15" s="147"/>
      <c r="C15" s="160"/>
      <c r="D15" s="160"/>
      <c r="E15" s="160"/>
      <c r="F15" s="160"/>
      <c r="G15" s="160"/>
      <c r="H15" s="160"/>
      <c r="I15" s="160"/>
      <c r="J15" s="160"/>
      <c r="K15" s="159">
        <f>K14-'P&amp;L'!L24</f>
        <v>0</v>
      </c>
      <c r="L15" s="159">
        <f>L14-'P&amp;L'!M24</f>
        <v>0</v>
      </c>
      <c r="M15" s="159">
        <f>M14-'P&amp;L'!N24</f>
        <v>0</v>
      </c>
      <c r="N15" s="159">
        <f>N14-'P&amp;L'!O24</f>
        <v>0</v>
      </c>
      <c r="AF15" s="73"/>
      <c r="AG15" s="73"/>
      <c r="AM15" s="73"/>
    </row>
    <row r="16" spans="1:195 16382:16382">
      <c r="B16" s="150"/>
      <c r="C16" s="159"/>
      <c r="D16" s="159"/>
      <c r="E16" s="159"/>
      <c r="F16" s="159"/>
      <c r="G16" s="159"/>
      <c r="H16" s="159"/>
      <c r="O16" s="166"/>
      <c r="AI16" s="1366"/>
      <c r="AJ16" s="1366"/>
      <c r="AK16" s="1366"/>
      <c r="AL16" s="1366"/>
      <c r="AM16" s="1366"/>
      <c r="AN16" s="1366"/>
      <c r="AO16" s="1366"/>
    </row>
    <row r="17" spans="2:46">
      <c r="B17" s="147"/>
      <c r="C17" s="160"/>
      <c r="D17" s="160"/>
      <c r="E17" s="160"/>
      <c r="F17" s="160"/>
      <c r="G17" s="160"/>
      <c r="H17" s="160"/>
      <c r="I17" s="165"/>
      <c r="O17" s="166"/>
      <c r="AL17" s="156"/>
      <c r="AM17" s="73"/>
      <c r="AP17" s="73"/>
    </row>
    <row r="18" spans="2:46">
      <c r="B18" s="59"/>
      <c r="C18" s="161"/>
      <c r="D18" s="161"/>
      <c r="E18" s="161"/>
      <c r="F18" s="161"/>
      <c r="G18" s="161"/>
      <c r="H18" s="161"/>
      <c r="I18" s="161"/>
      <c r="J18" s="161"/>
      <c r="O18" s="166"/>
      <c r="AL18" s="156"/>
    </row>
    <row r="19" spans="2:46">
      <c r="B19" s="152"/>
      <c r="C19" s="161"/>
      <c r="D19" s="161"/>
      <c r="E19" s="161"/>
      <c r="F19" s="161"/>
      <c r="G19" s="161"/>
      <c r="H19" s="161"/>
      <c r="O19" s="166"/>
      <c r="AL19" s="156"/>
    </row>
    <row r="20" spans="2:46">
      <c r="O20" s="166"/>
      <c r="AL20" s="156"/>
    </row>
    <row r="21" spans="2:46">
      <c r="O21" s="166"/>
      <c r="AL21" s="156"/>
      <c r="AQ21" s="73"/>
    </row>
    <row r="22" spans="2:46">
      <c r="B22" s="147"/>
      <c r="C22" s="160"/>
      <c r="D22" s="160"/>
      <c r="E22" s="160"/>
      <c r="F22" s="160"/>
      <c r="G22" s="160"/>
      <c r="H22" s="160"/>
      <c r="O22" s="166"/>
      <c r="AL22" s="156"/>
    </row>
    <row r="23" spans="2:46">
      <c r="B23" s="147"/>
      <c r="C23" s="160"/>
      <c r="D23" s="160"/>
      <c r="E23" s="160"/>
      <c r="F23" s="160"/>
      <c r="G23" s="160"/>
      <c r="H23" s="160"/>
      <c r="O23" s="166"/>
      <c r="AL23" s="156"/>
    </row>
    <row r="24" spans="2:46">
      <c r="B24" s="147"/>
      <c r="C24" s="160"/>
      <c r="D24" s="160"/>
      <c r="E24" s="160"/>
      <c r="F24" s="160"/>
      <c r="G24" s="160"/>
      <c r="H24" s="160"/>
      <c r="N24" s="166"/>
      <c r="O24" s="166"/>
      <c r="P24" s="166"/>
      <c r="AL24" s="156"/>
    </row>
    <row r="25" spans="2:46">
      <c r="B25" s="147"/>
      <c r="C25" s="160"/>
      <c r="D25" s="160"/>
      <c r="E25" s="160"/>
      <c r="F25" s="160"/>
      <c r="G25" s="160"/>
      <c r="H25" s="160"/>
      <c r="N25" s="166"/>
      <c r="O25" s="166"/>
      <c r="P25" s="166"/>
      <c r="AL25" s="156"/>
    </row>
    <row r="26" spans="2:46">
      <c r="B26" s="147"/>
      <c r="C26" s="160"/>
      <c r="D26" s="160"/>
      <c r="E26" s="160"/>
      <c r="F26" s="160"/>
      <c r="G26" s="160"/>
      <c r="H26" s="160"/>
      <c r="N26" s="166"/>
      <c r="O26" s="166"/>
      <c r="P26" s="166"/>
      <c r="AL26" s="156"/>
    </row>
    <row r="27" spans="2:46">
      <c r="B27" s="147"/>
      <c r="C27" s="160"/>
      <c r="D27" s="160"/>
      <c r="E27" s="160"/>
      <c r="F27" s="160"/>
      <c r="G27" s="160"/>
      <c r="H27" s="160"/>
      <c r="N27" s="166"/>
      <c r="O27" s="166"/>
      <c r="P27" s="166"/>
      <c r="AL27" s="156"/>
    </row>
    <row r="28" spans="2:46">
      <c r="B28" s="147"/>
      <c r="C28" s="160"/>
      <c r="D28" s="160"/>
      <c r="E28" s="160"/>
      <c r="F28" s="160"/>
      <c r="G28" s="160"/>
      <c r="H28" s="160"/>
      <c r="N28" s="166"/>
      <c r="O28" s="166"/>
      <c r="P28" s="166"/>
      <c r="AM28" s="73"/>
      <c r="AN28" s="73"/>
      <c r="AO28" s="73"/>
      <c r="AP28" s="73"/>
      <c r="AQ28" s="73"/>
      <c r="AR28" s="73"/>
      <c r="AS28" s="73"/>
      <c r="AT28" s="73"/>
    </row>
    <row r="29" spans="2:46">
      <c r="B29" s="147"/>
      <c r="C29" s="160"/>
      <c r="D29" s="160"/>
      <c r="E29" s="160"/>
      <c r="F29" s="160"/>
      <c r="G29" s="160"/>
      <c r="H29" s="160"/>
      <c r="I29" s="73"/>
      <c r="N29" s="166"/>
      <c r="O29" s="166"/>
      <c r="P29" s="166"/>
      <c r="AM29" s="73"/>
      <c r="AN29" s="73"/>
      <c r="AO29" s="73"/>
      <c r="AP29" s="73"/>
      <c r="AQ29" s="73"/>
      <c r="AR29" s="73"/>
      <c r="AS29" s="73"/>
      <c r="AT29" s="73"/>
    </row>
    <row r="30" spans="2:46">
      <c r="B30" s="147"/>
      <c r="C30" s="160"/>
      <c r="D30" s="160"/>
      <c r="E30" s="160"/>
      <c r="F30" s="160"/>
      <c r="G30" s="160"/>
      <c r="H30" s="160"/>
      <c r="N30" s="166"/>
      <c r="O30" s="166"/>
      <c r="P30" s="166"/>
      <c r="AM30" s="73"/>
      <c r="AN30" s="73"/>
      <c r="AO30" s="73"/>
      <c r="AP30" s="73"/>
      <c r="AQ30" s="73"/>
      <c r="AR30" s="73"/>
      <c r="AS30" s="73"/>
      <c r="AT30" s="73"/>
    </row>
    <row r="31" spans="2:46">
      <c r="B31" s="147"/>
      <c r="C31" s="160"/>
      <c r="D31" s="160"/>
      <c r="E31" s="160"/>
      <c r="F31" s="160"/>
      <c r="G31" s="160"/>
      <c r="H31" s="160"/>
      <c r="N31" s="166"/>
      <c r="O31" s="166"/>
      <c r="P31" s="166"/>
      <c r="AM31" s="73"/>
      <c r="AN31" s="73"/>
      <c r="AO31" s="73"/>
      <c r="AP31" s="73"/>
      <c r="AQ31" s="73"/>
      <c r="AR31" s="73"/>
      <c r="AS31" s="73"/>
      <c r="AT31" s="73"/>
    </row>
    <row r="32" spans="2:46">
      <c r="B32" s="147"/>
      <c r="C32" s="160"/>
      <c r="D32" s="160"/>
      <c r="E32" s="160"/>
      <c r="F32" s="160"/>
      <c r="G32" s="160"/>
      <c r="H32" s="160"/>
      <c r="AM32" s="73"/>
      <c r="AN32" s="73"/>
      <c r="AO32" s="73"/>
      <c r="AP32" s="73"/>
      <c r="AQ32" s="73"/>
      <c r="AR32" s="73"/>
      <c r="AS32" s="73"/>
      <c r="AT32" s="73"/>
    </row>
    <row r="33" spans="1:46">
      <c r="B33" s="147"/>
      <c r="C33" s="160"/>
      <c r="D33" s="160"/>
      <c r="E33" s="160"/>
      <c r="F33" s="160"/>
      <c r="G33" s="160"/>
      <c r="H33" s="160"/>
      <c r="AM33" s="73"/>
      <c r="AN33" s="73"/>
      <c r="AO33" s="73"/>
      <c r="AP33" s="73"/>
      <c r="AQ33" s="73"/>
      <c r="AR33" s="73"/>
      <c r="AS33" s="73"/>
      <c r="AT33" s="73"/>
    </row>
    <row r="34" spans="1:46">
      <c r="B34" s="147"/>
      <c r="C34" s="160"/>
      <c r="D34" s="160"/>
      <c r="E34" s="160"/>
      <c r="F34" s="160"/>
      <c r="G34" s="160"/>
      <c r="H34" s="160"/>
      <c r="AM34" s="73"/>
      <c r="AN34" s="73"/>
      <c r="AO34" s="73"/>
      <c r="AP34" s="73"/>
      <c r="AQ34" s="73"/>
      <c r="AR34" s="73"/>
      <c r="AS34" s="73"/>
      <c r="AT34" s="73"/>
    </row>
    <row r="35" spans="1:46">
      <c r="B35" s="147"/>
      <c r="C35" s="160"/>
      <c r="D35" s="160"/>
      <c r="E35" s="160"/>
      <c r="F35" s="160"/>
      <c r="G35" s="160"/>
      <c r="H35" s="160"/>
      <c r="AM35" s="73"/>
      <c r="AN35" s="73"/>
      <c r="AO35" s="73"/>
      <c r="AP35" s="73"/>
      <c r="AQ35" s="73"/>
      <c r="AR35" s="73"/>
      <c r="AS35" s="73"/>
      <c r="AT35" s="73"/>
    </row>
    <row r="36" spans="1:46">
      <c r="B36" s="147"/>
      <c r="C36" s="160"/>
      <c r="D36" s="160"/>
      <c r="E36" s="160"/>
      <c r="F36" s="160"/>
      <c r="G36" s="160"/>
      <c r="H36" s="160"/>
      <c r="AM36" s="73"/>
      <c r="AN36" s="73"/>
      <c r="AO36" s="73"/>
      <c r="AP36" s="73"/>
      <c r="AQ36" s="73"/>
      <c r="AR36" s="73"/>
      <c r="AS36" s="73"/>
      <c r="AT36" s="73"/>
    </row>
    <row r="37" spans="1:46">
      <c r="B37" s="147"/>
      <c r="C37" s="160"/>
      <c r="D37" s="160"/>
      <c r="E37" s="160"/>
      <c r="F37" s="160"/>
      <c r="G37" s="160"/>
      <c r="H37" s="160"/>
      <c r="AM37" s="73"/>
      <c r="AN37" s="73"/>
      <c r="AO37" s="73"/>
      <c r="AP37" s="73"/>
      <c r="AQ37" s="73"/>
      <c r="AR37" s="73"/>
      <c r="AS37" s="73"/>
      <c r="AT37" s="73"/>
    </row>
    <row r="38" spans="1:46">
      <c r="B38" s="147"/>
      <c r="C38" s="160"/>
      <c r="D38" s="160"/>
      <c r="E38" s="160"/>
      <c r="F38" s="160"/>
      <c r="G38" s="160"/>
      <c r="H38" s="160"/>
      <c r="AM38" s="73"/>
      <c r="AN38" s="73"/>
      <c r="AO38" s="73"/>
      <c r="AP38" s="73"/>
      <c r="AQ38" s="73"/>
      <c r="AR38" s="73"/>
      <c r="AS38" s="73"/>
      <c r="AT38" s="73"/>
    </row>
    <row r="39" spans="1:46">
      <c r="B39" s="147"/>
      <c r="C39" s="160"/>
      <c r="D39" s="160"/>
      <c r="E39" s="160"/>
      <c r="F39" s="160"/>
      <c r="G39" s="160"/>
      <c r="H39" s="160"/>
      <c r="AN39" s="73"/>
    </row>
    <row r="40" spans="1:46">
      <c r="B40" s="147"/>
      <c r="C40" s="160"/>
      <c r="D40" s="160"/>
      <c r="E40" s="160"/>
      <c r="F40" s="160"/>
      <c r="G40" s="160"/>
      <c r="H40" s="160"/>
      <c r="AM40" s="73"/>
      <c r="AN40" s="73"/>
      <c r="AO40" s="73"/>
      <c r="AP40" s="73"/>
      <c r="AQ40" s="73"/>
      <c r="AR40" s="73"/>
      <c r="AS40" s="73"/>
      <c r="AT40" s="73"/>
    </row>
    <row r="41" spans="1:46">
      <c r="B41" s="147"/>
      <c r="C41" s="160"/>
      <c r="D41" s="160"/>
      <c r="E41" s="160"/>
      <c r="F41" s="160"/>
      <c r="G41" s="160"/>
      <c r="H41" s="160"/>
      <c r="AM41" s="73"/>
      <c r="AN41" s="73"/>
      <c r="AO41" s="73"/>
      <c r="AP41" s="73"/>
      <c r="AQ41" s="73"/>
      <c r="AR41" s="73"/>
      <c r="AS41" s="73"/>
      <c r="AT41" s="73"/>
    </row>
    <row r="42" spans="1:46">
      <c r="AM42" s="73"/>
      <c r="AN42" s="73"/>
      <c r="AO42" s="73"/>
      <c r="AP42" s="73"/>
      <c r="AQ42" s="73"/>
      <c r="AR42" s="73"/>
      <c r="AS42" s="73"/>
      <c r="AT42" s="73"/>
    </row>
    <row r="43" spans="1:46">
      <c r="AM43" s="73"/>
      <c r="AN43" s="73"/>
      <c r="AO43" s="73"/>
      <c r="AP43" s="73"/>
      <c r="AQ43" s="73"/>
      <c r="AR43" s="73"/>
      <c r="AS43" s="73"/>
      <c r="AT43" s="73"/>
    </row>
    <row r="44" spans="1:46">
      <c r="A44" s="61"/>
      <c r="C44" s="160"/>
      <c r="D44" s="160"/>
      <c r="E44" s="160"/>
      <c r="F44" s="160"/>
      <c r="G44" s="160"/>
      <c r="AM44" s="73"/>
      <c r="AN44" s="73"/>
      <c r="AO44" s="73"/>
      <c r="AP44" s="73"/>
      <c r="AQ44" s="73"/>
      <c r="AR44" s="73"/>
      <c r="AS44" s="73"/>
      <c r="AT44" s="73"/>
    </row>
    <row r="45" spans="1:46">
      <c r="A45" s="61"/>
      <c r="C45" s="160"/>
      <c r="D45" s="160"/>
      <c r="E45" s="160"/>
      <c r="F45" s="160"/>
      <c r="G45" s="160"/>
      <c r="AM45" s="73"/>
      <c r="AN45" s="73"/>
      <c r="AO45" s="73"/>
      <c r="AP45" s="73"/>
      <c r="AQ45" s="73"/>
      <c r="AR45" s="73"/>
      <c r="AS45" s="73"/>
      <c r="AT45" s="73"/>
    </row>
    <row r="46" spans="1:46">
      <c r="A46" s="61"/>
      <c r="C46" s="160"/>
      <c r="D46" s="160"/>
      <c r="E46" s="160"/>
      <c r="F46" s="160"/>
      <c r="G46" s="160"/>
      <c r="AM46" s="73"/>
      <c r="AN46" s="73"/>
      <c r="AO46" s="73"/>
      <c r="AP46" s="73"/>
      <c r="AQ46" s="73"/>
      <c r="AR46" s="73"/>
      <c r="AS46" s="73"/>
      <c r="AT46" s="73"/>
    </row>
    <row r="47" spans="1:46">
      <c r="A47" s="61"/>
      <c r="C47" s="160"/>
      <c r="D47" s="160"/>
      <c r="E47" s="160"/>
      <c r="F47" s="160"/>
      <c r="G47" s="160"/>
      <c r="AM47" s="73"/>
      <c r="AN47" s="73"/>
      <c r="AO47" s="73"/>
      <c r="AP47" s="73"/>
      <c r="AQ47" s="73"/>
      <c r="AR47" s="73"/>
      <c r="AS47" s="73"/>
      <c r="AT47" s="73"/>
    </row>
    <row r="48" spans="1:46">
      <c r="A48" s="61"/>
      <c r="C48" s="160"/>
      <c r="D48" s="160"/>
      <c r="E48" s="160"/>
      <c r="F48" s="160"/>
      <c r="G48" s="160"/>
      <c r="AM48" s="73"/>
      <c r="AN48" s="73"/>
      <c r="AO48" s="73"/>
      <c r="AP48" s="73"/>
      <c r="AQ48" s="73"/>
      <c r="AR48" s="73"/>
      <c r="AS48" s="73"/>
      <c r="AT48" s="73"/>
    </row>
    <row r="49" spans="1:46">
      <c r="A49" s="61"/>
      <c r="C49" s="160"/>
      <c r="D49" s="160"/>
      <c r="E49" s="160"/>
      <c r="F49" s="160"/>
      <c r="G49" s="160"/>
      <c r="AM49" s="73"/>
      <c r="AN49" s="73"/>
      <c r="AO49" s="73"/>
      <c r="AP49" s="73"/>
      <c r="AQ49" s="73"/>
      <c r="AR49" s="73"/>
      <c r="AS49" s="73"/>
      <c r="AT49" s="73"/>
    </row>
    <row r="50" spans="1:46">
      <c r="A50" s="61"/>
      <c r="C50" s="160"/>
      <c r="D50" s="160"/>
      <c r="E50" s="160"/>
      <c r="F50" s="160"/>
      <c r="G50" s="160"/>
      <c r="AM50" s="73"/>
      <c r="AN50" s="73"/>
      <c r="AO50" s="73"/>
      <c r="AP50" s="73"/>
      <c r="AQ50" s="73"/>
      <c r="AR50" s="73"/>
      <c r="AS50" s="73"/>
      <c r="AT50" s="73"/>
    </row>
    <row r="51" spans="1:46">
      <c r="A51" s="61"/>
      <c r="C51" s="160"/>
      <c r="D51" s="160"/>
      <c r="E51" s="160"/>
      <c r="F51" s="160"/>
      <c r="G51" s="160"/>
      <c r="AM51" s="73"/>
      <c r="AN51" s="73"/>
      <c r="AO51" s="73"/>
      <c r="AP51" s="73"/>
      <c r="AQ51" s="73"/>
      <c r="AR51" s="73"/>
      <c r="AS51" s="73"/>
      <c r="AT51" s="73"/>
    </row>
    <row r="52" spans="1:46">
      <c r="A52" s="61"/>
      <c r="C52" s="160"/>
      <c r="D52" s="160"/>
      <c r="E52" s="160"/>
      <c r="F52" s="160"/>
      <c r="G52" s="160"/>
      <c r="AM52" s="73"/>
      <c r="AN52" s="73"/>
      <c r="AO52" s="73"/>
      <c r="AP52" s="73"/>
      <c r="AQ52" s="73"/>
      <c r="AR52" s="73"/>
      <c r="AS52" s="73"/>
      <c r="AT52" s="73"/>
    </row>
    <row r="53" spans="1:46">
      <c r="A53" s="61"/>
      <c r="C53" s="160"/>
      <c r="D53" s="160"/>
      <c r="E53" s="160"/>
      <c r="F53" s="160"/>
      <c r="G53" s="160"/>
      <c r="AM53" s="73"/>
      <c r="AN53" s="73"/>
      <c r="AO53" s="73"/>
      <c r="AP53" s="73"/>
      <c r="AQ53" s="73"/>
      <c r="AR53" s="73"/>
      <c r="AS53" s="73"/>
      <c r="AT53" s="73"/>
    </row>
    <row r="54" spans="1:46">
      <c r="A54" s="61"/>
      <c r="C54" s="160"/>
      <c r="D54" s="160"/>
      <c r="E54" s="160"/>
      <c r="F54" s="160"/>
      <c r="G54" s="160"/>
      <c r="AM54" s="73"/>
      <c r="AN54" s="73"/>
      <c r="AO54" s="73"/>
      <c r="AP54" s="73"/>
      <c r="AQ54" s="73"/>
      <c r="AR54" s="73"/>
      <c r="AS54" s="73"/>
      <c r="AT54" s="73"/>
    </row>
    <row r="55" spans="1:46">
      <c r="A55" s="61"/>
      <c r="C55" s="160"/>
      <c r="D55" s="160"/>
      <c r="E55" s="160"/>
      <c r="F55" s="160"/>
      <c r="G55" s="160"/>
      <c r="AM55" s="73"/>
      <c r="AN55" s="73"/>
      <c r="AO55" s="73"/>
      <c r="AP55" s="73"/>
      <c r="AQ55" s="73"/>
      <c r="AR55" s="73"/>
      <c r="AS55" s="73"/>
      <c r="AT55" s="73"/>
    </row>
    <row r="56" spans="1:46">
      <c r="A56" s="61"/>
      <c r="C56" s="160"/>
      <c r="D56" s="160"/>
      <c r="E56" s="160"/>
      <c r="F56" s="160"/>
      <c r="G56" s="160"/>
      <c r="AM56" s="73"/>
      <c r="AN56" s="73"/>
      <c r="AO56" s="73"/>
      <c r="AP56" s="73"/>
      <c r="AQ56" s="73"/>
      <c r="AR56" s="73"/>
      <c r="AS56" s="73"/>
      <c r="AT56" s="73"/>
    </row>
    <row r="57" spans="1:46">
      <c r="A57" s="61"/>
      <c r="C57" s="160"/>
      <c r="D57" s="160"/>
      <c r="E57" s="160"/>
      <c r="F57" s="160"/>
      <c r="G57" s="160"/>
      <c r="AM57" s="73"/>
      <c r="AN57" s="73"/>
      <c r="AO57" s="73"/>
      <c r="AP57" s="73"/>
      <c r="AQ57" s="73"/>
      <c r="AR57" s="73"/>
      <c r="AS57" s="73"/>
      <c r="AT57" s="73"/>
    </row>
    <row r="58" spans="1:46">
      <c r="A58" s="61"/>
      <c r="C58" s="160"/>
      <c r="D58" s="160"/>
      <c r="E58" s="160"/>
      <c r="F58" s="160"/>
      <c r="G58" s="160"/>
      <c r="AM58" s="73"/>
      <c r="AN58" s="73"/>
      <c r="AO58" s="73"/>
      <c r="AP58" s="73"/>
      <c r="AQ58" s="73"/>
      <c r="AR58" s="73"/>
      <c r="AS58" s="73"/>
      <c r="AT58" s="73"/>
    </row>
    <row r="59" spans="1:46">
      <c r="A59" s="61"/>
      <c r="C59" s="160"/>
      <c r="D59" s="160"/>
      <c r="E59" s="160"/>
      <c r="F59" s="160"/>
      <c r="G59" s="160"/>
      <c r="AM59" s="73"/>
      <c r="AN59" s="73"/>
      <c r="AO59" s="73"/>
      <c r="AP59" s="73"/>
      <c r="AQ59" s="73"/>
      <c r="AR59" s="73"/>
      <c r="AS59" s="73"/>
      <c r="AT59" s="73"/>
    </row>
    <row r="60" spans="1:46">
      <c r="A60" s="61"/>
      <c r="C60" s="160"/>
      <c r="D60" s="160"/>
      <c r="E60" s="160"/>
      <c r="F60" s="160"/>
      <c r="G60" s="160"/>
      <c r="AM60" s="73"/>
    </row>
    <row r="61" spans="1:46">
      <c r="A61" s="61"/>
      <c r="C61" s="160"/>
      <c r="D61" s="160"/>
      <c r="E61" s="160"/>
      <c r="F61" s="160"/>
      <c r="G61" s="160"/>
      <c r="AM61" s="73"/>
    </row>
    <row r="62" spans="1:46">
      <c r="A62" s="61"/>
      <c r="C62" s="160"/>
      <c r="D62" s="160"/>
      <c r="E62" s="160"/>
      <c r="F62" s="160"/>
      <c r="G62" s="160"/>
      <c r="AM62" s="73"/>
    </row>
    <row r="63" spans="1:46">
      <c r="A63" s="61"/>
      <c r="C63" s="160"/>
      <c r="D63" s="160"/>
      <c r="E63" s="160"/>
      <c r="F63" s="160"/>
      <c r="G63" s="160"/>
      <c r="AM63" s="73"/>
    </row>
    <row r="64" spans="1:46">
      <c r="A64" s="61"/>
      <c r="C64" s="160"/>
      <c r="D64" s="160"/>
      <c r="E64" s="160"/>
      <c r="F64" s="160"/>
      <c r="G64" s="160"/>
      <c r="AM64" s="73"/>
    </row>
    <row r="65" spans="1:39">
      <c r="A65" s="61"/>
      <c r="C65" s="160"/>
      <c r="D65" s="160"/>
      <c r="E65" s="160"/>
      <c r="F65" s="160"/>
      <c r="G65" s="160"/>
      <c r="AM65" s="73"/>
    </row>
    <row r="66" spans="1:39">
      <c r="A66" s="61"/>
      <c r="C66" s="160"/>
      <c r="D66" s="160"/>
      <c r="E66" s="160"/>
      <c r="F66" s="160"/>
      <c r="G66" s="160"/>
    </row>
    <row r="67" spans="1:39">
      <c r="A67" s="61"/>
      <c r="C67" s="160"/>
      <c r="D67" s="160"/>
      <c r="E67" s="160"/>
      <c r="F67" s="160"/>
      <c r="G67" s="160"/>
    </row>
    <row r="68" spans="1:39">
      <c r="A68" s="61"/>
      <c r="C68" s="160"/>
      <c r="D68" s="160"/>
      <c r="E68" s="160"/>
      <c r="F68" s="160"/>
      <c r="G68" s="160"/>
    </row>
    <row r="69" spans="1:39">
      <c r="A69" s="61"/>
      <c r="C69" s="160"/>
      <c r="D69" s="160"/>
      <c r="E69" s="160"/>
      <c r="F69" s="160"/>
      <c r="G69" s="160"/>
    </row>
    <row r="70" spans="1:39">
      <c r="A70" s="61"/>
      <c r="C70" s="160"/>
      <c r="D70" s="160"/>
      <c r="E70" s="160"/>
      <c r="F70" s="160"/>
      <c r="G70" s="160"/>
    </row>
    <row r="71" spans="1:39">
      <c r="A71" s="61"/>
      <c r="C71" s="160"/>
      <c r="D71" s="160"/>
      <c r="E71" s="160"/>
      <c r="F71" s="160"/>
      <c r="G71" s="160"/>
    </row>
    <row r="72" spans="1:39">
      <c r="A72" s="61"/>
      <c r="C72" s="160"/>
      <c r="D72" s="160"/>
      <c r="E72" s="160"/>
      <c r="F72" s="160"/>
      <c r="G72" s="160"/>
    </row>
    <row r="73" spans="1:39">
      <c r="A73" s="61"/>
      <c r="C73" s="160"/>
      <c r="D73" s="160"/>
      <c r="E73" s="160"/>
      <c r="F73" s="160"/>
      <c r="G73" s="160"/>
    </row>
    <row r="74" spans="1:39">
      <c r="A74" s="61"/>
      <c r="C74" s="160"/>
      <c r="D74" s="160"/>
      <c r="E74" s="160"/>
      <c r="F74" s="160"/>
      <c r="G74" s="160"/>
    </row>
    <row r="75" spans="1:39">
      <c r="A75" s="61"/>
      <c r="C75" s="160"/>
      <c r="D75" s="160"/>
      <c r="E75" s="160"/>
      <c r="F75" s="160"/>
      <c r="G75" s="160"/>
    </row>
    <row r="76" spans="1:39">
      <c r="A76" s="61"/>
      <c r="C76" s="160"/>
      <c r="D76" s="160"/>
      <c r="E76" s="160"/>
      <c r="F76" s="160"/>
      <c r="G76" s="160"/>
    </row>
    <row r="77" spans="1:39">
      <c r="A77" s="61"/>
      <c r="C77" s="160"/>
      <c r="D77" s="160"/>
      <c r="E77" s="160"/>
      <c r="F77" s="160"/>
      <c r="G77" s="160"/>
    </row>
    <row r="78" spans="1:39">
      <c r="A78" s="61"/>
      <c r="C78" s="160"/>
      <c r="D78" s="160"/>
      <c r="E78" s="160"/>
      <c r="F78" s="160"/>
      <c r="G78" s="160"/>
    </row>
    <row r="79" spans="1:39">
      <c r="A79" s="61"/>
      <c r="C79" s="160"/>
      <c r="D79" s="160"/>
      <c r="E79" s="160"/>
      <c r="F79" s="160"/>
      <c r="G79" s="160"/>
    </row>
    <row r="80" spans="1:39">
      <c r="A80" s="61"/>
      <c r="C80" s="160"/>
      <c r="D80" s="160"/>
      <c r="E80" s="160"/>
      <c r="F80" s="160"/>
      <c r="G80" s="160"/>
    </row>
    <row r="81" spans="1:7">
      <c r="A81" s="61"/>
      <c r="C81" s="160"/>
      <c r="D81" s="160"/>
      <c r="E81" s="160"/>
      <c r="F81" s="160"/>
      <c r="G81" s="160"/>
    </row>
    <row r="82" spans="1:7">
      <c r="A82" s="61"/>
      <c r="C82" s="160"/>
      <c r="D82" s="160"/>
      <c r="E82" s="160"/>
      <c r="F82" s="160"/>
      <c r="G82" s="160"/>
    </row>
    <row r="83" spans="1:7">
      <c r="A83" s="61"/>
      <c r="C83" s="160"/>
      <c r="D83" s="160"/>
      <c r="E83" s="160"/>
      <c r="F83" s="160"/>
      <c r="G83" s="160"/>
    </row>
    <row r="84" spans="1:7">
      <c r="A84" s="61"/>
      <c r="C84" s="160"/>
      <c r="D84" s="160"/>
      <c r="E84" s="160"/>
      <c r="F84" s="160"/>
      <c r="G84" s="160"/>
    </row>
    <row r="85" spans="1:7">
      <c r="A85" s="61"/>
      <c r="C85" s="160"/>
      <c r="D85" s="160"/>
      <c r="E85" s="160"/>
      <c r="F85" s="160"/>
      <c r="G85" s="160"/>
    </row>
    <row r="86" spans="1:7">
      <c r="A86" s="61"/>
      <c r="C86" s="160"/>
      <c r="D86" s="160"/>
      <c r="E86" s="160"/>
      <c r="F86" s="160"/>
      <c r="G86" s="160"/>
    </row>
    <row r="87" spans="1:7">
      <c r="A87" s="61"/>
      <c r="C87" s="160"/>
      <c r="D87" s="160"/>
      <c r="E87" s="160"/>
      <c r="F87" s="160"/>
      <c r="G87" s="160"/>
    </row>
    <row r="88" spans="1:7">
      <c r="A88" s="61"/>
      <c r="C88" s="160"/>
      <c r="D88" s="160"/>
      <c r="E88" s="160"/>
      <c r="F88" s="160"/>
      <c r="G88" s="160"/>
    </row>
    <row r="89" spans="1:7">
      <c r="A89" s="61"/>
      <c r="C89" s="160"/>
      <c r="D89" s="160"/>
      <c r="E89" s="160"/>
      <c r="F89" s="160"/>
      <c r="G89" s="160"/>
    </row>
    <row r="90" spans="1:7">
      <c r="C90" s="160"/>
      <c r="D90" s="160"/>
      <c r="E90" s="160"/>
      <c r="F90" s="160"/>
      <c r="G90" s="160"/>
    </row>
    <row r="91" spans="1:7">
      <c r="C91" s="160"/>
      <c r="D91" s="160"/>
      <c r="E91" s="160"/>
      <c r="F91" s="160"/>
      <c r="G91" s="160"/>
    </row>
    <row r="92" spans="1:7">
      <c r="C92" s="160"/>
      <c r="D92" s="160"/>
      <c r="E92" s="160"/>
      <c r="F92" s="160"/>
      <c r="G92" s="160"/>
    </row>
    <row r="93" spans="1:7">
      <c r="C93" s="160"/>
      <c r="D93" s="160"/>
      <c r="E93" s="160"/>
      <c r="F93" s="160"/>
      <c r="G93" s="160"/>
    </row>
    <row r="94" spans="1:7">
      <c r="C94" s="160"/>
      <c r="D94" s="160"/>
      <c r="E94" s="160"/>
      <c r="F94" s="160"/>
      <c r="G94" s="160"/>
    </row>
    <row r="95" spans="1:7">
      <c r="C95" s="160"/>
      <c r="D95" s="160"/>
      <c r="E95" s="160"/>
      <c r="F95" s="160"/>
      <c r="G95" s="160"/>
    </row>
    <row r="96" spans="1:7">
      <c r="C96" s="160"/>
      <c r="D96" s="160"/>
      <c r="E96" s="160"/>
      <c r="F96" s="160"/>
      <c r="G96" s="160"/>
    </row>
    <row r="97" spans="3:7">
      <c r="C97" s="160"/>
      <c r="D97" s="160"/>
      <c r="E97" s="160"/>
      <c r="F97" s="160"/>
      <c r="G97" s="160"/>
    </row>
    <row r="98" spans="3:7">
      <c r="C98" s="160"/>
      <c r="D98" s="160"/>
      <c r="E98" s="160"/>
      <c r="F98" s="160"/>
      <c r="G98" s="160"/>
    </row>
    <row r="99" spans="3:7">
      <c r="C99" s="160"/>
      <c r="D99" s="160"/>
      <c r="E99" s="160"/>
      <c r="F99" s="160"/>
      <c r="G99" s="160"/>
    </row>
    <row r="100" spans="3:7">
      <c r="C100" s="160"/>
      <c r="D100" s="160"/>
      <c r="E100" s="160"/>
      <c r="F100" s="160"/>
      <c r="G100" s="160"/>
    </row>
    <row r="101" spans="3:7">
      <c r="C101" s="160"/>
      <c r="D101" s="160"/>
      <c r="E101" s="160"/>
      <c r="F101" s="160"/>
      <c r="G101" s="160"/>
    </row>
    <row r="102" spans="3:7">
      <c r="C102" s="160"/>
      <c r="D102" s="160"/>
      <c r="E102" s="160"/>
      <c r="F102" s="160"/>
      <c r="G102" s="160"/>
    </row>
    <row r="103" spans="3:7">
      <c r="C103" s="160"/>
      <c r="D103" s="160"/>
      <c r="E103" s="160"/>
      <c r="F103" s="160"/>
      <c r="G103" s="160"/>
    </row>
    <row r="104" spans="3:7">
      <c r="C104" s="160"/>
      <c r="D104" s="160"/>
      <c r="E104" s="160"/>
      <c r="F104" s="160"/>
      <c r="G104" s="160"/>
    </row>
    <row r="105" spans="3:7">
      <c r="C105" s="160"/>
      <c r="D105" s="160"/>
      <c r="E105" s="160"/>
      <c r="F105" s="160"/>
      <c r="G105" s="160"/>
    </row>
    <row r="106" spans="3:7">
      <c r="C106" s="160"/>
      <c r="D106" s="160"/>
      <c r="E106" s="160"/>
      <c r="F106" s="160"/>
      <c r="G106" s="160"/>
    </row>
    <row r="107" spans="3:7">
      <c r="C107" s="160"/>
      <c r="D107" s="160"/>
      <c r="E107" s="160"/>
      <c r="F107" s="160"/>
      <c r="G107" s="160"/>
    </row>
    <row r="108" spans="3:7">
      <c r="C108" s="160"/>
      <c r="D108" s="160"/>
      <c r="E108" s="160"/>
      <c r="F108" s="160"/>
      <c r="G108" s="160"/>
    </row>
    <row r="109" spans="3:7">
      <c r="C109" s="160"/>
      <c r="D109" s="160"/>
      <c r="E109" s="160"/>
      <c r="F109" s="160"/>
      <c r="G109" s="160"/>
    </row>
    <row r="110" spans="3:7">
      <c r="C110" s="160"/>
      <c r="D110" s="160"/>
      <c r="E110" s="160"/>
      <c r="F110" s="160"/>
      <c r="G110" s="160"/>
    </row>
    <row r="111" spans="3:7">
      <c r="C111" s="160"/>
      <c r="D111" s="160"/>
      <c r="E111" s="160"/>
      <c r="F111" s="160"/>
      <c r="G111" s="160"/>
    </row>
    <row r="112" spans="3:7">
      <c r="C112" s="160"/>
      <c r="D112" s="160"/>
      <c r="E112" s="160"/>
      <c r="F112" s="160"/>
      <c r="G112" s="160"/>
    </row>
    <row r="113" spans="3:7">
      <c r="C113" s="160"/>
      <c r="D113" s="160"/>
      <c r="E113" s="160"/>
      <c r="F113" s="160"/>
      <c r="G113" s="160"/>
    </row>
    <row r="114" spans="3:7">
      <c r="C114" s="160"/>
      <c r="D114" s="160"/>
      <c r="E114" s="160"/>
      <c r="F114" s="160"/>
      <c r="G114" s="160"/>
    </row>
    <row r="115" spans="3:7">
      <c r="C115" s="160"/>
      <c r="D115" s="160"/>
      <c r="E115" s="160"/>
      <c r="F115" s="160"/>
      <c r="G115" s="160"/>
    </row>
    <row r="116" spans="3:7">
      <c r="C116" s="160"/>
      <c r="D116" s="160"/>
      <c r="E116" s="160"/>
      <c r="F116" s="160"/>
      <c r="G116" s="160"/>
    </row>
    <row r="117" spans="3:7">
      <c r="C117" s="160"/>
      <c r="D117" s="160"/>
      <c r="E117" s="160"/>
      <c r="F117" s="160"/>
      <c r="G117" s="160"/>
    </row>
    <row r="118" spans="3:7">
      <c r="C118" s="160"/>
      <c r="D118" s="160"/>
      <c r="E118" s="160"/>
      <c r="F118" s="160"/>
      <c r="G118" s="160"/>
    </row>
    <row r="119" spans="3:7">
      <c r="C119" s="160"/>
      <c r="D119" s="160"/>
      <c r="E119" s="160"/>
      <c r="F119" s="160"/>
      <c r="G119" s="160"/>
    </row>
    <row r="120" spans="3:7">
      <c r="C120" s="160"/>
      <c r="D120" s="160"/>
      <c r="E120" s="160"/>
      <c r="F120" s="160"/>
      <c r="G120" s="160"/>
    </row>
    <row r="121" spans="3:7">
      <c r="C121" s="160"/>
      <c r="D121" s="160"/>
      <c r="E121" s="160"/>
      <c r="F121" s="160"/>
      <c r="G121" s="160"/>
    </row>
    <row r="122" spans="3:7">
      <c r="C122" s="160"/>
      <c r="D122" s="160"/>
      <c r="E122" s="160"/>
      <c r="F122" s="160"/>
      <c r="G122" s="160"/>
    </row>
    <row r="123" spans="3:7">
      <c r="C123" s="160"/>
      <c r="D123" s="160"/>
      <c r="E123" s="160"/>
      <c r="F123" s="160"/>
      <c r="G123" s="160"/>
    </row>
    <row r="124" spans="3:7">
      <c r="C124" s="160"/>
      <c r="D124" s="160"/>
      <c r="E124" s="160"/>
      <c r="F124" s="160"/>
      <c r="G124" s="160"/>
    </row>
    <row r="125" spans="3:7">
      <c r="C125" s="160"/>
      <c r="D125" s="160"/>
      <c r="E125" s="160"/>
      <c r="F125" s="160"/>
      <c r="G125" s="160"/>
    </row>
    <row r="126" spans="3:7">
      <c r="C126" s="160"/>
      <c r="D126" s="160"/>
      <c r="E126" s="160"/>
      <c r="F126" s="160"/>
      <c r="G126" s="160"/>
    </row>
    <row r="127" spans="3:7">
      <c r="C127" s="160"/>
      <c r="D127" s="160"/>
      <c r="E127" s="160"/>
      <c r="F127" s="160"/>
      <c r="G127" s="160"/>
    </row>
    <row r="128" spans="3:7">
      <c r="C128" s="160"/>
      <c r="D128" s="160"/>
      <c r="E128" s="160"/>
      <c r="F128" s="160"/>
      <c r="G128" s="160"/>
    </row>
    <row r="129" spans="3:7">
      <c r="C129" s="160"/>
      <c r="D129" s="160"/>
      <c r="E129" s="160"/>
      <c r="F129" s="160"/>
      <c r="G129" s="160"/>
    </row>
    <row r="130" spans="3:7">
      <c r="C130" s="160"/>
      <c r="D130" s="160"/>
      <c r="E130" s="160"/>
      <c r="F130" s="160"/>
      <c r="G130" s="160"/>
    </row>
    <row r="131" spans="3:7">
      <c r="C131" s="160"/>
      <c r="D131" s="160"/>
      <c r="E131" s="160"/>
      <c r="F131" s="160"/>
      <c r="G131" s="160"/>
    </row>
    <row r="132" spans="3:7">
      <c r="C132" s="160"/>
      <c r="D132" s="160"/>
      <c r="E132" s="160"/>
      <c r="F132" s="160"/>
      <c r="G132" s="160"/>
    </row>
    <row r="133" spans="3:7">
      <c r="C133" s="160"/>
      <c r="D133" s="160"/>
      <c r="E133" s="160"/>
      <c r="F133" s="160"/>
      <c r="G133" s="160"/>
    </row>
    <row r="134" spans="3:7">
      <c r="C134" s="160"/>
      <c r="D134" s="160"/>
      <c r="E134" s="160"/>
      <c r="F134" s="160"/>
      <c r="G134" s="160"/>
    </row>
    <row r="135" spans="3:7">
      <c r="C135" s="160"/>
      <c r="D135" s="160"/>
      <c r="E135" s="160"/>
      <c r="F135" s="160"/>
      <c r="G135" s="160"/>
    </row>
    <row r="136" spans="3:7">
      <c r="C136" s="160"/>
      <c r="D136" s="160"/>
      <c r="E136" s="160"/>
      <c r="F136" s="160"/>
      <c r="G136" s="160"/>
    </row>
    <row r="137" spans="3:7">
      <c r="C137" s="160"/>
      <c r="D137" s="160"/>
      <c r="E137" s="160"/>
      <c r="F137" s="160"/>
      <c r="G137" s="160"/>
    </row>
    <row r="138" spans="3:7">
      <c r="C138" s="160"/>
      <c r="D138" s="160"/>
      <c r="E138" s="160"/>
      <c r="F138" s="160"/>
      <c r="G138" s="160"/>
    </row>
    <row r="139" spans="3:7">
      <c r="C139" s="160"/>
      <c r="D139" s="160"/>
      <c r="E139" s="160"/>
      <c r="F139" s="160"/>
      <c r="G139" s="160"/>
    </row>
    <row r="140" spans="3:7">
      <c r="C140" s="160"/>
      <c r="D140" s="160"/>
      <c r="E140" s="160"/>
      <c r="F140" s="160"/>
      <c r="G140" s="160"/>
    </row>
    <row r="141" spans="3:7">
      <c r="C141" s="160"/>
      <c r="D141" s="160"/>
      <c r="E141" s="160"/>
      <c r="F141" s="160"/>
      <c r="G141" s="160"/>
    </row>
    <row r="142" spans="3:7">
      <c r="C142" s="160"/>
      <c r="D142" s="160"/>
      <c r="E142" s="160"/>
      <c r="F142" s="160"/>
      <c r="G142" s="160"/>
    </row>
    <row r="143" spans="3:7">
      <c r="C143" s="160"/>
      <c r="D143" s="160"/>
      <c r="E143" s="160"/>
      <c r="F143" s="160"/>
      <c r="G143" s="160"/>
    </row>
    <row r="144" spans="3:7">
      <c r="C144" s="160"/>
      <c r="D144" s="160"/>
      <c r="E144" s="160"/>
      <c r="F144" s="160"/>
      <c r="G144" s="160"/>
    </row>
    <row r="145" spans="3:7">
      <c r="C145" s="160"/>
      <c r="D145" s="160"/>
      <c r="E145" s="160"/>
      <c r="F145" s="160"/>
      <c r="G145" s="160"/>
    </row>
    <row r="146" spans="3:7">
      <c r="C146" s="160"/>
      <c r="D146" s="160"/>
      <c r="E146" s="160"/>
      <c r="F146" s="160"/>
      <c r="G146" s="160"/>
    </row>
    <row r="147" spans="3:7">
      <c r="C147" s="160"/>
      <c r="D147" s="160"/>
      <c r="E147" s="160"/>
      <c r="F147" s="160"/>
      <c r="G147" s="160"/>
    </row>
    <row r="148" spans="3:7">
      <c r="C148" s="160"/>
      <c r="D148" s="160"/>
      <c r="E148" s="160"/>
      <c r="F148" s="160"/>
      <c r="G148" s="160"/>
    </row>
    <row r="149" spans="3:7">
      <c r="C149" s="160"/>
      <c r="D149" s="160"/>
      <c r="E149" s="160"/>
      <c r="F149" s="160"/>
      <c r="G149" s="160"/>
    </row>
    <row r="150" spans="3:7">
      <c r="C150" s="160"/>
      <c r="D150" s="160"/>
      <c r="E150" s="160"/>
      <c r="F150" s="160"/>
      <c r="G150" s="160"/>
    </row>
    <row r="151" spans="3:7">
      <c r="C151" s="160"/>
      <c r="D151" s="160"/>
      <c r="E151" s="160"/>
      <c r="F151" s="160"/>
      <c r="G151" s="160"/>
    </row>
    <row r="152" spans="3:7">
      <c r="C152" s="160"/>
      <c r="D152" s="160"/>
      <c r="E152" s="160"/>
      <c r="F152" s="160"/>
      <c r="G152" s="160"/>
    </row>
    <row r="153" spans="3:7">
      <c r="C153" s="160"/>
      <c r="D153" s="160"/>
      <c r="E153" s="160"/>
      <c r="F153" s="160"/>
      <c r="G153" s="160"/>
    </row>
    <row r="154" spans="3:7">
      <c r="C154" s="160"/>
      <c r="D154" s="160"/>
      <c r="E154" s="160"/>
      <c r="F154" s="160"/>
      <c r="G154" s="160"/>
    </row>
    <row r="155" spans="3:7">
      <c r="C155" s="160"/>
      <c r="D155" s="160"/>
      <c r="E155" s="160"/>
      <c r="F155" s="160"/>
      <c r="G155" s="160"/>
    </row>
    <row r="156" spans="3:7">
      <c r="C156" s="160"/>
      <c r="D156" s="160"/>
      <c r="E156" s="160"/>
      <c r="F156" s="160"/>
      <c r="G156" s="160"/>
    </row>
    <row r="157" spans="3:7">
      <c r="C157" s="160"/>
      <c r="D157" s="160"/>
      <c r="E157" s="160"/>
      <c r="F157" s="160"/>
      <c r="G157" s="160"/>
    </row>
    <row r="158" spans="3:7">
      <c r="C158" s="160"/>
      <c r="D158" s="160"/>
      <c r="E158" s="160"/>
      <c r="F158" s="160"/>
      <c r="G158" s="160"/>
    </row>
    <row r="159" spans="3:7">
      <c r="C159" s="160"/>
      <c r="D159" s="160"/>
      <c r="E159" s="160"/>
      <c r="F159" s="160"/>
      <c r="G159" s="160"/>
    </row>
    <row r="160" spans="3:7">
      <c r="C160" s="160"/>
      <c r="D160" s="160"/>
      <c r="E160" s="160"/>
      <c r="F160" s="160"/>
      <c r="G160" s="160"/>
    </row>
    <row r="161" spans="3:7">
      <c r="C161" s="160"/>
      <c r="D161" s="160"/>
      <c r="E161" s="160"/>
      <c r="F161" s="160"/>
      <c r="G161" s="160"/>
    </row>
    <row r="162" spans="3:7">
      <c r="C162" s="160"/>
      <c r="D162" s="160"/>
      <c r="E162" s="160"/>
      <c r="F162" s="160"/>
      <c r="G162" s="160"/>
    </row>
    <row r="163" spans="3:7">
      <c r="C163" s="160"/>
      <c r="D163" s="160"/>
      <c r="E163" s="160"/>
      <c r="F163" s="160"/>
      <c r="G163" s="160"/>
    </row>
    <row r="164" spans="3:7">
      <c r="C164" s="160"/>
      <c r="D164" s="160"/>
      <c r="E164" s="160"/>
      <c r="F164" s="160"/>
      <c r="G164" s="160"/>
    </row>
    <row r="165" spans="3:7">
      <c r="C165" s="160"/>
      <c r="D165" s="160"/>
      <c r="E165" s="160"/>
      <c r="F165" s="160"/>
      <c r="G165" s="160"/>
    </row>
    <row r="166" spans="3:7">
      <c r="C166" s="160"/>
      <c r="D166" s="160"/>
      <c r="E166" s="160"/>
      <c r="F166" s="160"/>
      <c r="G166" s="160"/>
    </row>
    <row r="167" spans="3:7">
      <c r="C167" s="160"/>
      <c r="D167" s="160"/>
      <c r="E167" s="160"/>
      <c r="F167" s="160"/>
      <c r="G167" s="160"/>
    </row>
    <row r="168" spans="3:7">
      <c r="C168" s="160"/>
      <c r="D168" s="160"/>
      <c r="E168" s="160"/>
      <c r="F168" s="160"/>
      <c r="G168" s="160"/>
    </row>
    <row r="169" spans="3:7">
      <c r="C169" s="160"/>
      <c r="D169" s="160"/>
      <c r="E169" s="160"/>
      <c r="F169" s="160"/>
      <c r="G169" s="160"/>
    </row>
    <row r="170" spans="3:7">
      <c r="C170" s="160"/>
      <c r="D170" s="160"/>
      <c r="E170" s="160"/>
      <c r="F170" s="160"/>
      <c r="G170" s="160"/>
    </row>
    <row r="171" spans="3:7">
      <c r="C171" s="160"/>
      <c r="D171" s="160"/>
      <c r="E171" s="160"/>
      <c r="F171" s="160"/>
      <c r="G171" s="160"/>
    </row>
    <row r="172" spans="3:7">
      <c r="C172" s="160"/>
      <c r="D172" s="160"/>
      <c r="E172" s="160"/>
      <c r="F172" s="160"/>
      <c r="G172" s="160"/>
    </row>
    <row r="173" spans="3:7">
      <c r="C173" s="160"/>
      <c r="D173" s="160"/>
      <c r="E173" s="160"/>
      <c r="F173" s="160"/>
      <c r="G173" s="160"/>
    </row>
    <row r="174" spans="3:7">
      <c r="C174" s="160"/>
      <c r="D174" s="160"/>
      <c r="E174" s="160"/>
      <c r="F174" s="160"/>
      <c r="G174" s="160"/>
    </row>
    <row r="175" spans="3:7">
      <c r="C175" s="160"/>
      <c r="D175" s="160"/>
      <c r="E175" s="160"/>
      <c r="F175" s="160"/>
      <c r="G175" s="160"/>
    </row>
    <row r="176" spans="3:7">
      <c r="C176" s="160"/>
      <c r="D176" s="160"/>
      <c r="E176" s="160"/>
      <c r="F176" s="160"/>
      <c r="G176" s="160"/>
    </row>
    <row r="177" spans="3:7">
      <c r="C177" s="160"/>
      <c r="D177" s="160"/>
      <c r="E177" s="160"/>
      <c r="F177" s="160"/>
      <c r="G177" s="160"/>
    </row>
    <row r="178" spans="3:7">
      <c r="C178" s="160"/>
      <c r="D178" s="160"/>
      <c r="E178" s="160"/>
      <c r="F178" s="160"/>
      <c r="G178" s="160"/>
    </row>
    <row r="179" spans="3:7">
      <c r="C179" s="160"/>
      <c r="D179" s="160"/>
      <c r="E179" s="160"/>
      <c r="F179" s="160"/>
      <c r="G179" s="160"/>
    </row>
    <row r="180" spans="3:7">
      <c r="C180" s="160"/>
      <c r="D180" s="160"/>
      <c r="E180" s="160"/>
      <c r="F180" s="160"/>
      <c r="G180" s="160"/>
    </row>
    <row r="181" spans="3:7">
      <c r="C181" s="160"/>
      <c r="D181" s="160"/>
      <c r="E181" s="160"/>
      <c r="F181" s="160"/>
      <c r="G181" s="160"/>
    </row>
    <row r="182" spans="3:7">
      <c r="C182" s="160"/>
      <c r="D182" s="160"/>
      <c r="E182" s="160"/>
      <c r="F182" s="160"/>
      <c r="G182" s="160"/>
    </row>
    <row r="183" spans="3:7">
      <c r="C183" s="160"/>
      <c r="D183" s="160"/>
      <c r="E183" s="160"/>
      <c r="F183" s="160"/>
      <c r="G183" s="160"/>
    </row>
    <row r="184" spans="3:7">
      <c r="C184" s="160"/>
      <c r="D184" s="160"/>
      <c r="E184" s="160"/>
      <c r="F184" s="160"/>
      <c r="G184" s="160"/>
    </row>
    <row r="185" spans="3:7">
      <c r="C185" s="160"/>
      <c r="D185" s="160"/>
      <c r="E185" s="160"/>
      <c r="F185" s="160"/>
      <c r="G185" s="160"/>
    </row>
    <row r="186" spans="3:7">
      <c r="C186" s="160"/>
      <c r="D186" s="160"/>
      <c r="E186" s="160"/>
      <c r="F186" s="160"/>
      <c r="G186" s="160"/>
    </row>
    <row r="187" spans="3:7">
      <c r="C187" s="160"/>
      <c r="D187" s="160"/>
      <c r="E187" s="160"/>
      <c r="F187" s="160"/>
      <c r="G187" s="160"/>
    </row>
    <row r="188" spans="3:7">
      <c r="C188" s="160"/>
      <c r="D188" s="160"/>
      <c r="E188" s="160"/>
      <c r="F188" s="160"/>
      <c r="G188" s="160"/>
    </row>
    <row r="189" spans="3:7">
      <c r="C189" s="160"/>
      <c r="D189" s="160"/>
      <c r="E189" s="160"/>
      <c r="F189" s="160"/>
      <c r="G189" s="160"/>
    </row>
    <row r="190" spans="3:7">
      <c r="C190" s="160"/>
      <c r="D190" s="160"/>
      <c r="E190" s="160"/>
      <c r="F190" s="160"/>
      <c r="G190" s="160"/>
    </row>
    <row r="191" spans="3:7">
      <c r="C191" s="160"/>
      <c r="D191" s="160"/>
      <c r="E191" s="160"/>
      <c r="F191" s="160"/>
      <c r="G191" s="160"/>
    </row>
    <row r="192" spans="3:7">
      <c r="C192" s="160"/>
      <c r="D192" s="160"/>
      <c r="E192" s="160"/>
      <c r="F192" s="160"/>
      <c r="G192" s="160"/>
    </row>
    <row r="193" spans="3:7">
      <c r="C193" s="160"/>
      <c r="D193" s="160"/>
      <c r="E193" s="160"/>
      <c r="F193" s="160"/>
      <c r="G193" s="160"/>
    </row>
    <row r="194" spans="3:7">
      <c r="C194" s="160"/>
      <c r="D194" s="160"/>
      <c r="E194" s="160"/>
      <c r="F194" s="160"/>
      <c r="G194" s="160"/>
    </row>
    <row r="195" spans="3:7">
      <c r="C195" s="160"/>
      <c r="D195" s="160"/>
      <c r="E195" s="160"/>
      <c r="F195" s="160"/>
      <c r="G195" s="160"/>
    </row>
    <row r="196" spans="3:7">
      <c r="C196" s="160"/>
      <c r="D196" s="160"/>
      <c r="E196" s="160"/>
      <c r="F196" s="160"/>
      <c r="G196" s="160"/>
    </row>
    <row r="197" spans="3:7">
      <c r="C197" s="160"/>
      <c r="D197" s="160"/>
      <c r="E197" s="160"/>
      <c r="F197" s="160"/>
      <c r="G197" s="160"/>
    </row>
    <row r="198" spans="3:7">
      <c r="C198" s="160"/>
      <c r="D198" s="160"/>
      <c r="E198" s="160"/>
      <c r="F198" s="160"/>
      <c r="G198" s="160"/>
    </row>
    <row r="199" spans="3:7">
      <c r="C199" s="160"/>
      <c r="D199" s="160"/>
      <c r="E199" s="160"/>
      <c r="F199" s="160"/>
      <c r="G199" s="160"/>
    </row>
    <row r="200" spans="3:7">
      <c r="C200" s="160"/>
      <c r="D200" s="160"/>
      <c r="E200" s="160"/>
      <c r="F200" s="160"/>
      <c r="G200" s="160"/>
    </row>
    <row r="201" spans="3:7">
      <c r="C201" s="160"/>
      <c r="D201" s="160"/>
      <c r="E201" s="160"/>
      <c r="F201" s="160"/>
      <c r="G201" s="160"/>
    </row>
    <row r="202" spans="3:7">
      <c r="C202" s="160"/>
      <c r="D202" s="160"/>
      <c r="E202" s="160"/>
      <c r="F202" s="160"/>
      <c r="G202" s="160"/>
    </row>
    <row r="203" spans="3:7">
      <c r="C203" s="160"/>
      <c r="D203" s="160"/>
      <c r="E203" s="160"/>
      <c r="F203" s="160"/>
      <c r="G203" s="160"/>
    </row>
    <row r="204" spans="3:7">
      <c r="C204" s="160"/>
      <c r="D204" s="160"/>
      <c r="E204" s="160"/>
      <c r="F204" s="160"/>
      <c r="G204" s="160"/>
    </row>
    <row r="205" spans="3:7">
      <c r="C205" s="160"/>
      <c r="D205" s="160"/>
      <c r="E205" s="160"/>
      <c r="F205" s="160"/>
      <c r="G205" s="160"/>
    </row>
    <row r="206" spans="3:7">
      <c r="C206" s="160"/>
      <c r="D206" s="160"/>
      <c r="E206" s="160"/>
      <c r="F206" s="160"/>
      <c r="G206" s="160"/>
    </row>
    <row r="207" spans="3:7">
      <c r="C207" s="160"/>
      <c r="D207" s="160"/>
      <c r="E207" s="160"/>
      <c r="F207" s="160"/>
      <c r="G207" s="160"/>
    </row>
    <row r="208" spans="3:7">
      <c r="C208" s="160"/>
      <c r="D208" s="160"/>
      <c r="E208" s="160"/>
      <c r="F208" s="160"/>
      <c r="G208" s="160"/>
    </row>
    <row r="209" spans="3:7">
      <c r="C209" s="160"/>
      <c r="D209" s="160"/>
      <c r="E209" s="160"/>
      <c r="F209" s="160"/>
      <c r="G209" s="160"/>
    </row>
    <row r="210" spans="3:7">
      <c r="C210" s="160"/>
      <c r="D210" s="160"/>
      <c r="E210" s="160"/>
      <c r="F210" s="160"/>
      <c r="G210" s="160"/>
    </row>
    <row r="211" spans="3:7">
      <c r="C211" s="160"/>
      <c r="D211" s="160"/>
      <c r="E211" s="160"/>
      <c r="F211" s="160"/>
      <c r="G211" s="160"/>
    </row>
    <row r="212" spans="3:7">
      <c r="C212" s="160"/>
      <c r="D212" s="160"/>
      <c r="E212" s="160"/>
      <c r="F212" s="160"/>
      <c r="G212" s="160"/>
    </row>
    <row r="213" spans="3:7">
      <c r="C213" s="160"/>
      <c r="D213" s="160"/>
      <c r="E213" s="160"/>
      <c r="F213" s="160"/>
      <c r="G213" s="160"/>
    </row>
    <row r="214" spans="3:7">
      <c r="C214" s="160"/>
      <c r="D214" s="160"/>
      <c r="E214" s="160"/>
      <c r="F214" s="160"/>
      <c r="G214" s="160"/>
    </row>
    <row r="215" spans="3:7">
      <c r="C215" s="160"/>
      <c r="D215" s="160"/>
      <c r="E215" s="160"/>
      <c r="F215" s="160"/>
      <c r="G215" s="160"/>
    </row>
    <row r="216" spans="3:7">
      <c r="C216" s="160"/>
      <c r="D216" s="160"/>
      <c r="E216" s="160"/>
      <c r="F216" s="160"/>
      <c r="G216" s="160"/>
    </row>
    <row r="217" spans="3:7">
      <c r="C217" s="160"/>
      <c r="D217" s="160"/>
      <c r="E217" s="160"/>
      <c r="F217" s="160"/>
      <c r="G217" s="160"/>
    </row>
    <row r="218" spans="3:7">
      <c r="C218" s="160"/>
      <c r="D218" s="160"/>
      <c r="E218" s="160"/>
      <c r="F218" s="160"/>
      <c r="G218" s="160"/>
    </row>
    <row r="219" spans="3:7">
      <c r="C219" s="160"/>
      <c r="D219" s="160"/>
      <c r="E219" s="160"/>
      <c r="F219" s="160"/>
      <c r="G219" s="160"/>
    </row>
    <row r="220" spans="3:7">
      <c r="C220" s="160"/>
      <c r="D220" s="160"/>
      <c r="E220" s="160"/>
      <c r="F220" s="160"/>
      <c r="G220" s="160"/>
    </row>
    <row r="221" spans="3:7">
      <c r="C221" s="160"/>
      <c r="D221" s="160"/>
      <c r="E221" s="160"/>
      <c r="F221" s="160"/>
      <c r="G221" s="160"/>
    </row>
    <row r="222" spans="3:7">
      <c r="C222" s="160"/>
      <c r="D222" s="160"/>
      <c r="E222" s="160"/>
      <c r="F222" s="160"/>
      <c r="G222" s="160"/>
    </row>
    <row r="223" spans="3:7">
      <c r="C223" s="160"/>
      <c r="D223" s="160"/>
      <c r="E223" s="160"/>
      <c r="F223" s="160"/>
      <c r="G223" s="160"/>
    </row>
    <row r="224" spans="3:7">
      <c r="C224" s="160"/>
      <c r="D224" s="160"/>
      <c r="E224" s="160"/>
      <c r="F224" s="160"/>
      <c r="G224" s="160"/>
    </row>
    <row r="225" spans="3:7">
      <c r="C225" s="160"/>
      <c r="D225" s="160"/>
      <c r="E225" s="160"/>
      <c r="F225" s="160"/>
      <c r="G225" s="160"/>
    </row>
    <row r="226" spans="3:7">
      <c r="C226" s="160"/>
      <c r="D226" s="160"/>
      <c r="E226" s="160"/>
      <c r="F226" s="160"/>
      <c r="G226" s="160"/>
    </row>
    <row r="227" spans="3:7">
      <c r="C227" s="160"/>
      <c r="D227" s="160"/>
      <c r="E227" s="160"/>
      <c r="F227" s="160"/>
      <c r="G227" s="160"/>
    </row>
    <row r="228" spans="3:7">
      <c r="C228" s="160"/>
      <c r="D228" s="160"/>
      <c r="E228" s="160"/>
      <c r="F228" s="160"/>
      <c r="G228" s="160"/>
    </row>
    <row r="229" spans="3:7">
      <c r="C229" s="160"/>
      <c r="D229" s="160"/>
      <c r="E229" s="160"/>
      <c r="F229" s="160"/>
      <c r="G229" s="160"/>
    </row>
    <row r="230" spans="3:7">
      <c r="C230" s="160"/>
      <c r="D230" s="160"/>
      <c r="E230" s="160"/>
      <c r="F230" s="160"/>
      <c r="G230" s="160"/>
    </row>
    <row r="231" spans="3:7">
      <c r="C231" s="160"/>
      <c r="D231" s="160"/>
      <c r="E231" s="160"/>
      <c r="F231" s="160"/>
      <c r="G231" s="160"/>
    </row>
    <row r="232" spans="3:7">
      <c r="C232" s="160"/>
      <c r="D232" s="160"/>
      <c r="E232" s="160"/>
      <c r="F232" s="160"/>
      <c r="G232" s="160"/>
    </row>
    <row r="233" spans="3:7">
      <c r="C233" s="160"/>
      <c r="D233" s="160"/>
      <c r="E233" s="160"/>
      <c r="F233" s="160"/>
      <c r="G233" s="160"/>
    </row>
    <row r="234" spans="3:7">
      <c r="C234" s="160"/>
      <c r="D234" s="160"/>
      <c r="E234" s="160"/>
      <c r="F234" s="160"/>
      <c r="G234" s="160"/>
    </row>
    <row r="235" spans="3:7">
      <c r="C235" s="160"/>
      <c r="D235" s="160"/>
      <c r="E235" s="160"/>
      <c r="F235" s="160"/>
      <c r="G235" s="160"/>
    </row>
    <row r="236" spans="3:7">
      <c r="C236" s="160"/>
      <c r="D236" s="160"/>
      <c r="E236" s="160"/>
      <c r="F236" s="160"/>
      <c r="G236" s="160"/>
    </row>
    <row r="237" spans="3:7">
      <c r="C237" s="160"/>
      <c r="D237" s="160"/>
      <c r="E237" s="160"/>
      <c r="F237" s="160"/>
      <c r="G237" s="160"/>
    </row>
    <row r="238" spans="3:7">
      <c r="C238" s="160"/>
      <c r="D238" s="160"/>
      <c r="E238" s="160"/>
      <c r="F238" s="160"/>
      <c r="G238" s="160"/>
    </row>
    <row r="239" spans="3:7">
      <c r="C239" s="160"/>
      <c r="D239" s="160"/>
      <c r="E239" s="160"/>
      <c r="F239" s="160"/>
      <c r="G239" s="160"/>
    </row>
    <row r="240" spans="3:7">
      <c r="C240" s="160"/>
      <c r="D240" s="160"/>
      <c r="E240" s="160"/>
      <c r="F240" s="160"/>
      <c r="G240" s="160"/>
    </row>
    <row r="241" spans="3:7">
      <c r="C241" s="160"/>
      <c r="D241" s="160"/>
      <c r="E241" s="160"/>
      <c r="F241" s="160"/>
      <c r="G241" s="160"/>
    </row>
    <row r="242" spans="3:7">
      <c r="C242" s="160"/>
      <c r="D242" s="160"/>
      <c r="E242" s="160"/>
      <c r="F242" s="160"/>
      <c r="G242" s="160"/>
    </row>
    <row r="243" spans="3:7">
      <c r="C243" s="160"/>
      <c r="D243" s="160"/>
      <c r="E243" s="160"/>
      <c r="F243" s="160"/>
      <c r="G243" s="160"/>
    </row>
    <row r="244" spans="3:7">
      <c r="C244" s="160"/>
      <c r="D244" s="160"/>
      <c r="E244" s="160"/>
      <c r="F244" s="160"/>
      <c r="G244" s="160"/>
    </row>
    <row r="245" spans="3:7">
      <c r="C245" s="160"/>
      <c r="D245" s="160"/>
      <c r="E245" s="160"/>
      <c r="F245" s="160"/>
      <c r="G245" s="160"/>
    </row>
    <row r="246" spans="3:7">
      <c r="C246" s="160"/>
      <c r="D246" s="160"/>
      <c r="E246" s="160"/>
      <c r="F246" s="160"/>
      <c r="G246" s="160"/>
    </row>
    <row r="247" spans="3:7">
      <c r="C247" s="160"/>
      <c r="D247" s="160"/>
      <c r="E247" s="160"/>
      <c r="F247" s="160"/>
      <c r="G247" s="160"/>
    </row>
    <row r="248" spans="3:7">
      <c r="C248" s="160"/>
      <c r="D248" s="160"/>
      <c r="E248" s="160"/>
      <c r="F248" s="160"/>
      <c r="G248" s="160"/>
    </row>
    <row r="249" spans="3:7">
      <c r="C249" s="160"/>
      <c r="D249" s="160"/>
      <c r="E249" s="160"/>
      <c r="F249" s="160"/>
      <c r="G249" s="160"/>
    </row>
    <row r="250" spans="3:7">
      <c r="C250" s="160"/>
      <c r="D250" s="160"/>
      <c r="E250" s="160"/>
      <c r="F250" s="160"/>
      <c r="G250" s="160"/>
    </row>
    <row r="251" spans="3:7">
      <c r="C251" s="160"/>
      <c r="D251" s="160"/>
      <c r="E251" s="160"/>
      <c r="F251" s="160"/>
      <c r="G251" s="160"/>
    </row>
    <row r="252" spans="3:7">
      <c r="C252" s="160"/>
      <c r="D252" s="160"/>
      <c r="E252" s="160"/>
      <c r="F252" s="160"/>
      <c r="G252" s="160"/>
    </row>
    <row r="253" spans="3:7">
      <c r="C253" s="160"/>
      <c r="D253" s="160"/>
      <c r="E253" s="160"/>
      <c r="F253" s="160"/>
      <c r="G253" s="160"/>
    </row>
    <row r="254" spans="3:7">
      <c r="C254" s="160"/>
      <c r="D254" s="160"/>
      <c r="E254" s="160"/>
      <c r="F254" s="160"/>
      <c r="G254" s="160"/>
    </row>
    <row r="255" spans="3:7">
      <c r="C255" s="160"/>
      <c r="D255" s="160"/>
      <c r="E255" s="160"/>
      <c r="F255" s="160"/>
      <c r="G255" s="160"/>
    </row>
    <row r="256" spans="3:7">
      <c r="C256" s="160"/>
      <c r="D256" s="160"/>
      <c r="E256" s="160"/>
      <c r="F256" s="160"/>
      <c r="G256" s="160"/>
    </row>
    <row r="257" spans="3:7">
      <c r="C257" s="160"/>
      <c r="D257" s="160"/>
      <c r="E257" s="160"/>
      <c r="F257" s="160"/>
      <c r="G257" s="160"/>
    </row>
    <row r="258" spans="3:7">
      <c r="C258" s="160"/>
      <c r="D258" s="160"/>
      <c r="E258" s="160"/>
      <c r="F258" s="160"/>
      <c r="G258" s="160"/>
    </row>
    <row r="259" spans="3:7">
      <c r="C259" s="160"/>
      <c r="D259" s="160"/>
      <c r="E259" s="160"/>
      <c r="F259" s="160"/>
      <c r="G259" s="160"/>
    </row>
    <row r="260" spans="3:7">
      <c r="C260" s="160"/>
      <c r="D260" s="160"/>
      <c r="E260" s="160"/>
      <c r="F260" s="160"/>
      <c r="G260" s="160"/>
    </row>
    <row r="261" spans="3:7">
      <c r="C261" s="160"/>
      <c r="D261" s="160"/>
      <c r="E261" s="160"/>
      <c r="F261" s="160"/>
      <c r="G261" s="160"/>
    </row>
    <row r="262" spans="3:7">
      <c r="C262" s="160"/>
      <c r="D262" s="160"/>
      <c r="E262" s="160"/>
      <c r="F262" s="160"/>
      <c r="G262" s="160"/>
    </row>
    <row r="263" spans="3:7">
      <c r="C263" s="160"/>
      <c r="D263" s="160"/>
      <c r="E263" s="160"/>
      <c r="F263" s="160"/>
      <c r="G263" s="160"/>
    </row>
    <row r="264" spans="3:7">
      <c r="C264" s="160"/>
      <c r="D264" s="160"/>
      <c r="E264" s="160"/>
      <c r="F264" s="160"/>
      <c r="G264" s="160"/>
    </row>
    <row r="265" spans="3:7">
      <c r="C265" s="160"/>
      <c r="D265" s="160"/>
      <c r="E265" s="160"/>
      <c r="F265" s="160"/>
      <c r="G265" s="160"/>
    </row>
    <row r="266" spans="3:7">
      <c r="C266" s="160"/>
      <c r="D266" s="160"/>
      <c r="E266" s="160"/>
      <c r="F266" s="160"/>
      <c r="G266" s="160"/>
    </row>
    <row r="267" spans="3:7">
      <c r="C267" s="160"/>
      <c r="D267" s="160"/>
      <c r="E267" s="160"/>
      <c r="F267" s="160"/>
      <c r="G267" s="160"/>
    </row>
    <row r="268" spans="3:7">
      <c r="C268" s="160"/>
      <c r="D268" s="160"/>
      <c r="E268" s="160"/>
      <c r="F268" s="160"/>
      <c r="G268" s="160"/>
    </row>
    <row r="269" spans="3:7">
      <c r="C269" s="160"/>
      <c r="D269" s="160"/>
      <c r="E269" s="160"/>
      <c r="F269" s="160"/>
      <c r="G269" s="160"/>
    </row>
    <row r="270" spans="3:7">
      <c r="C270" s="160"/>
      <c r="D270" s="160"/>
      <c r="E270" s="160"/>
      <c r="F270" s="160"/>
      <c r="G270" s="160"/>
    </row>
    <row r="271" spans="3:7">
      <c r="C271" s="160"/>
      <c r="D271" s="160"/>
      <c r="E271" s="160"/>
      <c r="F271" s="160"/>
      <c r="G271" s="160"/>
    </row>
    <row r="272" spans="3:7">
      <c r="C272" s="160"/>
      <c r="D272" s="160"/>
      <c r="E272" s="160"/>
      <c r="F272" s="160"/>
      <c r="G272" s="160"/>
    </row>
    <row r="273" spans="3:7">
      <c r="C273" s="160"/>
      <c r="D273" s="160"/>
      <c r="E273" s="160"/>
      <c r="F273" s="160"/>
      <c r="G273" s="160"/>
    </row>
    <row r="274" spans="3:7">
      <c r="C274" s="160"/>
      <c r="D274" s="160"/>
      <c r="E274" s="160"/>
      <c r="F274" s="160"/>
      <c r="G274" s="160"/>
    </row>
    <row r="275" spans="3:7">
      <c r="C275" s="160"/>
      <c r="D275" s="160"/>
      <c r="E275" s="160"/>
      <c r="F275" s="160"/>
      <c r="G275" s="160"/>
    </row>
    <row r="276" spans="3:7">
      <c r="C276" s="160"/>
      <c r="D276" s="160"/>
      <c r="E276" s="160"/>
      <c r="F276" s="160"/>
      <c r="G276" s="160"/>
    </row>
    <row r="277" spans="3:7">
      <c r="C277" s="160"/>
      <c r="D277" s="160"/>
      <c r="E277" s="160"/>
      <c r="F277" s="160"/>
      <c r="G277" s="160"/>
    </row>
    <row r="278" spans="3:7">
      <c r="C278" s="160"/>
      <c r="D278" s="160"/>
      <c r="E278" s="160"/>
      <c r="F278" s="160"/>
      <c r="G278" s="160"/>
    </row>
    <row r="279" spans="3:7">
      <c r="C279" s="160"/>
      <c r="D279" s="160"/>
      <c r="E279" s="160"/>
      <c r="F279" s="160"/>
      <c r="G279" s="160"/>
    </row>
    <row r="280" spans="3:7">
      <c r="C280" s="160"/>
      <c r="D280" s="160"/>
      <c r="E280" s="160"/>
      <c r="F280" s="160"/>
      <c r="G280" s="160"/>
    </row>
    <row r="281" spans="3:7">
      <c r="C281" s="160"/>
      <c r="D281" s="160"/>
      <c r="E281" s="160"/>
      <c r="F281" s="160"/>
      <c r="G281" s="160"/>
    </row>
    <row r="282" spans="3:7">
      <c r="C282" s="160"/>
      <c r="D282" s="160"/>
      <c r="E282" s="160"/>
      <c r="F282" s="160"/>
      <c r="G282" s="160"/>
    </row>
    <row r="283" spans="3:7">
      <c r="C283" s="160"/>
      <c r="D283" s="160"/>
      <c r="E283" s="160"/>
      <c r="F283" s="160"/>
      <c r="G283" s="160"/>
    </row>
    <row r="284" spans="3:7">
      <c r="C284" s="160"/>
      <c r="D284" s="160"/>
      <c r="E284" s="160"/>
      <c r="F284" s="160"/>
      <c r="G284" s="160"/>
    </row>
    <row r="285" spans="3:7">
      <c r="C285" s="160"/>
      <c r="D285" s="160"/>
      <c r="E285" s="160"/>
      <c r="F285" s="160"/>
      <c r="G285" s="160"/>
    </row>
    <row r="286" spans="3:7">
      <c r="C286" s="160"/>
      <c r="D286" s="160"/>
      <c r="E286" s="160"/>
      <c r="F286" s="160"/>
      <c r="G286" s="160"/>
    </row>
    <row r="287" spans="3:7">
      <c r="C287" s="162"/>
      <c r="D287" s="162"/>
      <c r="E287" s="162"/>
      <c r="F287" s="162"/>
      <c r="G287" s="162"/>
    </row>
    <row r="288" spans="3:7">
      <c r="C288" s="162"/>
      <c r="D288" s="162"/>
      <c r="E288" s="162"/>
      <c r="F288" s="162"/>
      <c r="G288" s="162"/>
    </row>
    <row r="289" spans="3:7">
      <c r="C289" s="162"/>
      <c r="D289" s="162"/>
      <c r="E289" s="162"/>
      <c r="F289" s="162"/>
      <c r="G289" s="162"/>
    </row>
    <row r="290" spans="3:7">
      <c r="C290" s="162"/>
      <c r="D290" s="162"/>
      <c r="E290" s="162"/>
      <c r="F290" s="162"/>
      <c r="G290" s="162"/>
    </row>
    <row r="291" spans="3:7">
      <c r="C291" s="162"/>
      <c r="D291" s="162"/>
      <c r="E291" s="162"/>
      <c r="F291" s="162"/>
      <c r="G291" s="162"/>
    </row>
    <row r="292" spans="3:7">
      <c r="C292" s="162"/>
      <c r="D292" s="162"/>
      <c r="E292" s="162"/>
      <c r="F292" s="162"/>
      <c r="G292" s="162"/>
    </row>
    <row r="293" spans="3:7">
      <c r="C293" s="162"/>
      <c r="D293" s="162"/>
      <c r="E293" s="162"/>
      <c r="F293" s="162"/>
      <c r="G293" s="162"/>
    </row>
    <row r="294" spans="3:7">
      <c r="C294" s="162"/>
      <c r="D294" s="162"/>
      <c r="E294" s="162"/>
      <c r="F294" s="162"/>
      <c r="G294" s="162"/>
    </row>
    <row r="295" spans="3:7">
      <c r="C295" s="162"/>
      <c r="D295" s="162"/>
      <c r="E295" s="162"/>
      <c r="F295" s="162"/>
      <c r="G295" s="162"/>
    </row>
    <row r="296" spans="3:7">
      <c r="C296" s="162"/>
      <c r="D296" s="162"/>
      <c r="E296" s="162"/>
      <c r="F296" s="162"/>
      <c r="G296" s="162"/>
    </row>
    <row r="297" spans="3:7">
      <c r="C297" s="162"/>
      <c r="D297" s="162"/>
      <c r="E297" s="162"/>
      <c r="F297" s="162"/>
      <c r="G297" s="162"/>
    </row>
    <row r="298" spans="3:7">
      <c r="C298" s="162"/>
      <c r="D298" s="162"/>
      <c r="E298" s="162"/>
      <c r="F298" s="162"/>
      <c r="G298" s="162"/>
    </row>
    <row r="299" spans="3:7">
      <c r="C299" s="162"/>
      <c r="D299" s="162"/>
      <c r="E299" s="162"/>
      <c r="F299" s="162"/>
      <c r="G299" s="162"/>
    </row>
    <row r="300" spans="3:7">
      <c r="C300" s="162"/>
      <c r="D300" s="162"/>
      <c r="E300" s="162"/>
      <c r="F300" s="162"/>
      <c r="G300" s="162"/>
    </row>
    <row r="301" spans="3:7">
      <c r="C301" s="162"/>
      <c r="D301" s="162"/>
      <c r="E301" s="162"/>
      <c r="F301" s="162"/>
      <c r="G301" s="162"/>
    </row>
    <row r="302" spans="3:7">
      <c r="C302" s="162"/>
      <c r="D302" s="162"/>
      <c r="E302" s="162"/>
      <c r="F302" s="162"/>
      <c r="G302" s="162"/>
    </row>
    <row r="303" spans="3:7">
      <c r="C303" s="162"/>
      <c r="D303" s="162"/>
      <c r="E303" s="162"/>
      <c r="F303" s="162"/>
      <c r="G303" s="162"/>
    </row>
    <row r="304" spans="3:7">
      <c r="C304" s="162"/>
      <c r="D304" s="162"/>
      <c r="E304" s="162"/>
      <c r="F304" s="162"/>
      <c r="G304" s="162"/>
    </row>
    <row r="305" spans="3:7">
      <c r="C305" s="162"/>
      <c r="D305" s="162"/>
      <c r="E305" s="162"/>
      <c r="F305" s="162"/>
      <c r="G305" s="162"/>
    </row>
    <row r="306" spans="3:7">
      <c r="C306" s="162"/>
      <c r="D306" s="162"/>
      <c r="E306" s="162"/>
      <c r="F306" s="162"/>
      <c r="G306" s="162"/>
    </row>
    <row r="307" spans="3:7">
      <c r="C307" s="162"/>
      <c r="D307" s="162"/>
      <c r="E307" s="162"/>
      <c r="F307" s="162"/>
      <c r="G307" s="162"/>
    </row>
    <row r="308" spans="3:7">
      <c r="C308" s="162"/>
      <c r="D308" s="162"/>
      <c r="E308" s="162"/>
      <c r="F308" s="162"/>
      <c r="G308" s="162"/>
    </row>
    <row r="309" spans="3:7">
      <c r="C309" s="162"/>
      <c r="D309" s="162"/>
      <c r="E309" s="162"/>
      <c r="F309" s="162"/>
      <c r="G309" s="162"/>
    </row>
    <row r="310" spans="3:7">
      <c r="C310" s="162"/>
      <c r="D310" s="162"/>
      <c r="E310" s="162"/>
      <c r="F310" s="162"/>
      <c r="G310" s="162"/>
    </row>
    <row r="311" spans="3:7">
      <c r="C311" s="162"/>
      <c r="D311" s="162"/>
      <c r="E311" s="162"/>
      <c r="F311" s="162"/>
      <c r="G311" s="162"/>
    </row>
    <row r="312" spans="3:7">
      <c r="C312" s="162"/>
      <c r="D312" s="162"/>
      <c r="E312" s="162"/>
      <c r="F312" s="162"/>
      <c r="G312" s="162"/>
    </row>
    <row r="313" spans="3:7">
      <c r="C313" s="162"/>
      <c r="D313" s="162"/>
      <c r="E313" s="162"/>
      <c r="F313" s="162"/>
      <c r="G313" s="162"/>
    </row>
    <row r="314" spans="3:7">
      <c r="C314" s="162"/>
      <c r="D314" s="162"/>
      <c r="E314" s="162"/>
      <c r="F314" s="162"/>
      <c r="G314" s="162"/>
    </row>
    <row r="315" spans="3:7">
      <c r="C315" s="162"/>
      <c r="D315" s="162"/>
      <c r="E315" s="162"/>
      <c r="F315" s="162"/>
      <c r="G315" s="162"/>
    </row>
    <row r="316" spans="3:7">
      <c r="C316" s="162"/>
      <c r="D316" s="162"/>
      <c r="E316" s="162"/>
      <c r="F316" s="162"/>
      <c r="G316" s="162"/>
    </row>
    <row r="317" spans="3:7">
      <c r="C317" s="162"/>
      <c r="D317" s="162"/>
      <c r="E317" s="162"/>
      <c r="F317" s="162"/>
      <c r="G317" s="162"/>
    </row>
    <row r="318" spans="3:7">
      <c r="C318" s="162"/>
      <c r="D318" s="162"/>
      <c r="E318" s="162"/>
      <c r="F318" s="162"/>
      <c r="G318" s="162"/>
    </row>
    <row r="319" spans="3:7">
      <c r="C319" s="162"/>
      <c r="D319" s="162"/>
      <c r="E319" s="162"/>
      <c r="F319" s="162"/>
      <c r="G319" s="162"/>
    </row>
    <row r="320" spans="3:7">
      <c r="C320" s="162"/>
      <c r="D320" s="162"/>
      <c r="E320" s="162"/>
      <c r="F320" s="162"/>
      <c r="G320" s="162"/>
    </row>
    <row r="321" spans="3:7">
      <c r="C321" s="162"/>
      <c r="D321" s="162"/>
      <c r="E321" s="162"/>
      <c r="F321" s="162"/>
      <c r="G321" s="162"/>
    </row>
    <row r="322" spans="3:7">
      <c r="C322" s="162"/>
      <c r="D322" s="162"/>
      <c r="E322" s="162"/>
      <c r="F322" s="162"/>
      <c r="G322" s="162"/>
    </row>
    <row r="323" spans="3:7">
      <c r="C323" s="162"/>
      <c r="D323" s="162"/>
      <c r="E323" s="162"/>
      <c r="F323" s="162"/>
      <c r="G323" s="162"/>
    </row>
    <row r="324" spans="3:7">
      <c r="C324" s="162"/>
      <c r="D324" s="162"/>
      <c r="E324" s="162"/>
      <c r="F324" s="162"/>
      <c r="G324" s="162"/>
    </row>
    <row r="325" spans="3:7">
      <c r="C325" s="162"/>
      <c r="D325" s="162"/>
      <c r="E325" s="162"/>
      <c r="F325" s="162"/>
      <c r="G325" s="162"/>
    </row>
    <row r="326" spans="3:7">
      <c r="C326" s="162"/>
      <c r="D326" s="162"/>
      <c r="E326" s="162"/>
      <c r="F326" s="162"/>
      <c r="G326" s="162"/>
    </row>
    <row r="327" spans="3:7">
      <c r="C327" s="162"/>
      <c r="D327" s="162"/>
      <c r="E327" s="162"/>
      <c r="F327" s="162"/>
      <c r="G327" s="162"/>
    </row>
    <row r="328" spans="3:7">
      <c r="C328" s="162"/>
      <c r="D328" s="162"/>
      <c r="E328" s="162"/>
      <c r="F328" s="162"/>
      <c r="G328" s="162"/>
    </row>
    <row r="329" spans="3:7">
      <c r="C329" s="162"/>
      <c r="D329" s="162"/>
      <c r="E329" s="162"/>
      <c r="F329" s="162"/>
      <c r="G329" s="162"/>
    </row>
    <row r="330" spans="3:7">
      <c r="C330" s="162"/>
      <c r="D330" s="162"/>
      <c r="E330" s="162"/>
      <c r="F330" s="162"/>
      <c r="G330" s="162"/>
    </row>
    <row r="331" spans="3:7">
      <c r="C331" s="162"/>
      <c r="D331" s="162"/>
      <c r="E331" s="162"/>
      <c r="F331" s="162"/>
      <c r="G331" s="162"/>
    </row>
    <row r="332" spans="3:7">
      <c r="C332" s="162"/>
      <c r="D332" s="162"/>
      <c r="E332" s="162"/>
      <c r="F332" s="162"/>
      <c r="G332" s="162"/>
    </row>
    <row r="333" spans="3:7">
      <c r="C333" s="162"/>
      <c r="D333" s="162"/>
      <c r="E333" s="162"/>
      <c r="F333" s="162"/>
      <c r="G333" s="162"/>
    </row>
    <row r="334" spans="3:7">
      <c r="C334" s="162"/>
      <c r="D334" s="162"/>
      <c r="E334" s="162"/>
      <c r="F334" s="162"/>
      <c r="G334" s="162"/>
    </row>
    <row r="335" spans="3:7">
      <c r="C335" s="162"/>
      <c r="D335" s="162"/>
      <c r="E335" s="162"/>
      <c r="F335" s="162"/>
      <c r="G335" s="162"/>
    </row>
    <row r="336" spans="3:7">
      <c r="C336" s="162"/>
      <c r="D336" s="162"/>
      <c r="E336" s="162"/>
      <c r="F336" s="162"/>
      <c r="G336" s="162"/>
    </row>
    <row r="337" spans="3:7">
      <c r="C337" s="162"/>
      <c r="D337" s="162"/>
      <c r="E337" s="162"/>
      <c r="F337" s="162"/>
      <c r="G337" s="162"/>
    </row>
    <row r="338" spans="3:7">
      <c r="C338" s="162"/>
      <c r="D338" s="162"/>
      <c r="E338" s="162"/>
      <c r="F338" s="162"/>
      <c r="G338" s="162"/>
    </row>
    <row r="339" spans="3:7">
      <c r="C339" s="162"/>
      <c r="D339" s="162"/>
      <c r="E339" s="162"/>
      <c r="F339" s="162"/>
      <c r="G339" s="162"/>
    </row>
    <row r="340" spans="3:7">
      <c r="C340" s="162"/>
      <c r="D340" s="162"/>
      <c r="E340" s="162"/>
      <c r="F340" s="162"/>
      <c r="G340" s="162"/>
    </row>
    <row r="341" spans="3:7">
      <c r="C341" s="162"/>
      <c r="D341" s="162"/>
      <c r="E341" s="162"/>
      <c r="F341" s="162"/>
      <c r="G341" s="162"/>
    </row>
    <row r="342" spans="3:7">
      <c r="C342" s="162"/>
      <c r="D342" s="162"/>
      <c r="E342" s="162"/>
      <c r="F342" s="162"/>
      <c r="G342" s="162"/>
    </row>
    <row r="343" spans="3:7">
      <c r="C343" s="162"/>
      <c r="D343" s="162"/>
      <c r="E343" s="162"/>
      <c r="F343" s="162"/>
      <c r="G343" s="162"/>
    </row>
    <row r="344" spans="3:7">
      <c r="C344" s="162"/>
      <c r="D344" s="162"/>
      <c r="E344" s="162"/>
      <c r="F344" s="162"/>
      <c r="G344" s="162"/>
    </row>
    <row r="345" spans="3:7">
      <c r="C345" s="162"/>
      <c r="D345" s="162"/>
      <c r="E345" s="162"/>
      <c r="F345" s="162"/>
      <c r="G345" s="162"/>
    </row>
    <row r="346" spans="3:7">
      <c r="C346" s="162"/>
      <c r="D346" s="162"/>
      <c r="E346" s="162"/>
      <c r="F346" s="162"/>
      <c r="G346" s="162"/>
    </row>
    <row r="347" spans="3:7">
      <c r="C347" s="162"/>
      <c r="D347" s="162"/>
      <c r="E347" s="162"/>
      <c r="F347" s="162"/>
      <c r="G347" s="162"/>
    </row>
    <row r="348" spans="3:7">
      <c r="C348" s="162"/>
      <c r="D348" s="162"/>
      <c r="E348" s="162"/>
      <c r="F348" s="162"/>
      <c r="G348" s="162"/>
    </row>
    <row r="349" spans="3:7">
      <c r="C349" s="162"/>
      <c r="D349" s="162"/>
      <c r="E349" s="162"/>
      <c r="F349" s="162"/>
      <c r="G349" s="162"/>
    </row>
    <row r="350" spans="3:7">
      <c r="C350" s="162"/>
      <c r="D350" s="162"/>
      <c r="E350" s="162"/>
      <c r="F350" s="162"/>
      <c r="G350" s="162"/>
    </row>
    <row r="351" spans="3:7">
      <c r="C351" s="162"/>
      <c r="D351" s="162"/>
      <c r="E351" s="162"/>
      <c r="F351" s="162"/>
      <c r="G351" s="162"/>
    </row>
    <row r="352" spans="3:7">
      <c r="C352" s="162"/>
      <c r="D352" s="162"/>
      <c r="E352" s="162"/>
      <c r="F352" s="162"/>
      <c r="G352" s="162"/>
    </row>
    <row r="353" spans="3:7">
      <c r="C353" s="162"/>
      <c r="D353" s="162"/>
      <c r="E353" s="162"/>
      <c r="F353" s="162"/>
      <c r="G353" s="162"/>
    </row>
    <row r="354" spans="3:7">
      <c r="C354" s="162"/>
      <c r="D354" s="162"/>
      <c r="E354" s="162"/>
      <c r="F354" s="162"/>
      <c r="G354" s="162"/>
    </row>
    <row r="355" spans="3:7">
      <c r="C355" s="162"/>
      <c r="D355" s="162"/>
      <c r="E355" s="162"/>
      <c r="F355" s="162"/>
      <c r="G355" s="162"/>
    </row>
    <row r="356" spans="3:7">
      <c r="C356" s="162"/>
      <c r="D356" s="162"/>
      <c r="E356" s="162"/>
      <c r="F356" s="162"/>
      <c r="G356" s="162"/>
    </row>
    <row r="357" spans="3:7">
      <c r="C357" s="162"/>
      <c r="D357" s="162"/>
      <c r="E357" s="162"/>
      <c r="F357" s="162"/>
      <c r="G357" s="162"/>
    </row>
    <row r="358" spans="3:7">
      <c r="C358" s="162"/>
      <c r="D358" s="162"/>
      <c r="E358" s="162"/>
      <c r="F358" s="162"/>
      <c r="G358" s="162"/>
    </row>
    <row r="359" spans="3:7">
      <c r="C359" s="162"/>
      <c r="D359" s="162"/>
      <c r="E359" s="162"/>
      <c r="F359" s="162"/>
      <c r="G359" s="162"/>
    </row>
    <row r="360" spans="3:7">
      <c r="C360" s="162"/>
      <c r="D360" s="162"/>
      <c r="E360" s="162"/>
      <c r="F360" s="162"/>
      <c r="G360" s="162"/>
    </row>
    <row r="361" spans="3:7">
      <c r="C361" s="162"/>
      <c r="D361" s="162"/>
      <c r="E361" s="162"/>
      <c r="F361" s="162"/>
      <c r="G361" s="162"/>
    </row>
    <row r="362" spans="3:7">
      <c r="C362" s="162"/>
      <c r="D362" s="162"/>
      <c r="E362" s="162"/>
      <c r="F362" s="162"/>
      <c r="G362" s="162"/>
    </row>
    <row r="363" spans="3:7">
      <c r="C363" s="162"/>
      <c r="D363" s="162"/>
      <c r="E363" s="162"/>
      <c r="F363" s="162"/>
      <c r="G363" s="162"/>
    </row>
    <row r="364" spans="3:7">
      <c r="C364" s="162"/>
      <c r="D364" s="162"/>
      <c r="E364" s="162"/>
      <c r="F364" s="162"/>
      <c r="G364" s="162"/>
    </row>
    <row r="365" spans="3:7">
      <c r="C365" s="162"/>
      <c r="D365" s="162"/>
      <c r="E365" s="162"/>
      <c r="F365" s="162"/>
      <c r="G365" s="162"/>
    </row>
    <row r="366" spans="3:7">
      <c r="C366" s="162"/>
      <c r="D366" s="162"/>
      <c r="E366" s="162"/>
      <c r="F366" s="162"/>
      <c r="G366" s="162"/>
    </row>
    <row r="367" spans="3:7">
      <c r="C367" s="162"/>
      <c r="D367" s="162"/>
      <c r="E367" s="162"/>
      <c r="F367" s="162"/>
      <c r="G367" s="162"/>
    </row>
    <row r="368" spans="3:7">
      <c r="C368" s="162"/>
      <c r="D368" s="162"/>
      <c r="E368" s="162"/>
      <c r="F368" s="162"/>
      <c r="G368" s="162"/>
    </row>
    <row r="369" spans="3:7">
      <c r="C369" s="162"/>
      <c r="D369" s="162"/>
      <c r="E369" s="162"/>
      <c r="F369" s="162"/>
      <c r="G369" s="162"/>
    </row>
    <row r="370" spans="3:7">
      <c r="C370" s="162"/>
      <c r="D370" s="162"/>
      <c r="E370" s="162"/>
      <c r="F370" s="162"/>
      <c r="G370" s="162"/>
    </row>
    <row r="371" spans="3:7">
      <c r="C371" s="162"/>
      <c r="D371" s="162"/>
      <c r="E371" s="162"/>
      <c r="F371" s="162"/>
      <c r="G371" s="162"/>
    </row>
    <row r="372" spans="3:7">
      <c r="C372" s="162"/>
      <c r="D372" s="162"/>
      <c r="E372" s="162"/>
      <c r="F372" s="162"/>
      <c r="G372" s="162"/>
    </row>
    <row r="373" spans="3:7">
      <c r="C373" s="162"/>
      <c r="D373" s="162"/>
      <c r="E373" s="162"/>
      <c r="F373" s="162"/>
      <c r="G373" s="162"/>
    </row>
    <row r="374" spans="3:7">
      <c r="C374" s="162"/>
      <c r="D374" s="162"/>
      <c r="E374" s="162"/>
      <c r="F374" s="162"/>
      <c r="G374" s="162"/>
    </row>
    <row r="375" spans="3:7">
      <c r="C375" s="162"/>
      <c r="D375" s="162"/>
      <c r="E375" s="162"/>
      <c r="F375" s="162"/>
      <c r="G375" s="162"/>
    </row>
    <row r="376" spans="3:7">
      <c r="C376" s="162"/>
      <c r="D376" s="162"/>
      <c r="E376" s="162"/>
      <c r="F376" s="162"/>
      <c r="G376" s="162"/>
    </row>
    <row r="377" spans="3:7">
      <c r="C377" s="162"/>
      <c r="D377" s="162"/>
      <c r="E377" s="162"/>
      <c r="F377" s="162"/>
      <c r="G377" s="162"/>
    </row>
    <row r="378" spans="3:7">
      <c r="C378" s="162"/>
      <c r="D378" s="162"/>
      <c r="E378" s="162"/>
      <c r="F378" s="162"/>
      <c r="G378" s="162"/>
    </row>
    <row r="379" spans="3:7">
      <c r="C379" s="162"/>
      <c r="D379" s="162"/>
      <c r="E379" s="162"/>
      <c r="F379" s="162"/>
      <c r="G379" s="162"/>
    </row>
    <row r="380" spans="3:7">
      <c r="C380" s="162"/>
      <c r="D380" s="162"/>
      <c r="E380" s="162"/>
      <c r="F380" s="162"/>
      <c r="G380" s="162"/>
    </row>
    <row r="381" spans="3:7">
      <c r="C381" s="162"/>
      <c r="D381" s="162"/>
      <c r="E381" s="162"/>
      <c r="F381" s="162"/>
      <c r="G381" s="162"/>
    </row>
    <row r="382" spans="3:7">
      <c r="C382" s="162"/>
      <c r="D382" s="162"/>
      <c r="E382" s="162"/>
      <c r="F382" s="162"/>
      <c r="G382" s="162"/>
    </row>
    <row r="383" spans="3:7">
      <c r="C383" s="162"/>
      <c r="D383" s="162"/>
      <c r="E383" s="162"/>
      <c r="F383" s="162"/>
      <c r="G383" s="162"/>
    </row>
    <row r="384" spans="3:7">
      <c r="C384" s="162"/>
      <c r="D384" s="162"/>
      <c r="E384" s="162"/>
      <c r="F384" s="162"/>
      <c r="G384" s="162"/>
    </row>
    <row r="385" spans="3:7">
      <c r="C385" s="162"/>
      <c r="D385" s="162"/>
      <c r="E385" s="162"/>
      <c r="F385" s="162"/>
      <c r="G385" s="162"/>
    </row>
    <row r="386" spans="3:7">
      <c r="C386" s="162"/>
      <c r="D386" s="162"/>
      <c r="E386" s="162"/>
      <c r="F386" s="162"/>
      <c r="G386" s="162"/>
    </row>
    <row r="387" spans="3:7">
      <c r="C387" s="162"/>
      <c r="D387" s="162"/>
      <c r="E387" s="162"/>
      <c r="F387" s="162"/>
      <c r="G387" s="162"/>
    </row>
    <row r="388" spans="3:7">
      <c r="C388" s="162"/>
      <c r="D388" s="162"/>
      <c r="E388" s="162"/>
      <c r="F388" s="162"/>
      <c r="G388" s="162"/>
    </row>
    <row r="389" spans="3:7">
      <c r="C389" s="162"/>
      <c r="D389" s="162"/>
      <c r="E389" s="162"/>
      <c r="F389" s="162"/>
      <c r="G389" s="162"/>
    </row>
    <row r="390" spans="3:7">
      <c r="C390" s="162"/>
      <c r="D390" s="162"/>
      <c r="E390" s="162"/>
      <c r="F390" s="162"/>
      <c r="G390" s="162"/>
    </row>
    <row r="391" spans="3:7">
      <c r="C391" s="162"/>
      <c r="D391" s="162"/>
      <c r="E391" s="162"/>
      <c r="F391" s="162"/>
      <c r="G391" s="162"/>
    </row>
    <row r="392" spans="3:7">
      <c r="C392" s="162"/>
      <c r="D392" s="162"/>
      <c r="E392" s="162"/>
      <c r="F392" s="162"/>
      <c r="G392" s="162"/>
    </row>
    <row r="393" spans="3:7">
      <c r="C393" s="162"/>
      <c r="D393" s="162"/>
      <c r="E393" s="162"/>
      <c r="F393" s="162"/>
      <c r="G393" s="162"/>
    </row>
    <row r="394" spans="3:7">
      <c r="C394" s="162"/>
      <c r="D394" s="162"/>
      <c r="E394" s="162"/>
      <c r="F394" s="162"/>
      <c r="G394" s="162"/>
    </row>
    <row r="395" spans="3:7">
      <c r="C395" s="162"/>
      <c r="D395" s="162"/>
      <c r="E395" s="162"/>
      <c r="F395" s="162"/>
      <c r="G395" s="162"/>
    </row>
    <row r="396" spans="3:7">
      <c r="C396" s="162"/>
      <c r="D396" s="162"/>
      <c r="E396" s="162"/>
      <c r="F396" s="162"/>
      <c r="G396" s="162"/>
    </row>
    <row r="397" spans="3:7">
      <c r="C397" s="162"/>
      <c r="D397" s="162"/>
      <c r="E397" s="162"/>
      <c r="F397" s="162"/>
      <c r="G397" s="162"/>
    </row>
    <row r="398" spans="3:7">
      <c r="C398" s="162"/>
      <c r="D398" s="162"/>
      <c r="E398" s="162"/>
      <c r="F398" s="162"/>
      <c r="G398" s="162"/>
    </row>
    <row r="399" spans="3:7">
      <c r="C399" s="162"/>
      <c r="D399" s="162"/>
      <c r="E399" s="162"/>
      <c r="F399" s="162"/>
      <c r="G399" s="162"/>
    </row>
    <row r="400" spans="3:7">
      <c r="C400" s="162"/>
      <c r="D400" s="162"/>
      <c r="E400" s="162"/>
      <c r="F400" s="162"/>
      <c r="G400" s="162"/>
    </row>
    <row r="401" spans="3:7">
      <c r="C401" s="162"/>
      <c r="D401" s="162"/>
      <c r="E401" s="162"/>
      <c r="F401" s="162"/>
      <c r="G401" s="162"/>
    </row>
    <row r="402" spans="3:7">
      <c r="C402" s="162"/>
      <c r="D402" s="162"/>
      <c r="E402" s="162"/>
      <c r="F402" s="162"/>
      <c r="G402" s="162"/>
    </row>
    <row r="403" spans="3:7">
      <c r="C403" s="162"/>
      <c r="D403" s="162"/>
      <c r="E403" s="162"/>
      <c r="F403" s="162"/>
      <c r="G403" s="162"/>
    </row>
    <row r="404" spans="3:7">
      <c r="C404" s="162"/>
      <c r="D404" s="162"/>
      <c r="E404" s="162"/>
      <c r="F404" s="162"/>
      <c r="G404" s="162"/>
    </row>
    <row r="405" spans="3:7">
      <c r="C405" s="162"/>
      <c r="D405" s="162"/>
      <c r="E405" s="162"/>
      <c r="F405" s="162"/>
      <c r="G405" s="162"/>
    </row>
    <row r="406" spans="3:7">
      <c r="C406" s="162"/>
      <c r="D406" s="162"/>
      <c r="E406" s="162"/>
      <c r="F406" s="162"/>
      <c r="G406" s="162"/>
    </row>
    <row r="407" spans="3:7">
      <c r="C407" s="162"/>
      <c r="D407" s="162"/>
      <c r="E407" s="162"/>
      <c r="F407" s="162"/>
      <c r="G407" s="162"/>
    </row>
    <row r="408" spans="3:7">
      <c r="C408" s="162"/>
      <c r="D408" s="162"/>
      <c r="E408" s="162"/>
      <c r="F408" s="162"/>
      <c r="G408" s="162"/>
    </row>
    <row r="409" spans="3:7">
      <c r="C409" s="162"/>
      <c r="D409" s="162"/>
      <c r="E409" s="162"/>
      <c r="F409" s="162"/>
      <c r="G409" s="162"/>
    </row>
    <row r="410" spans="3:7">
      <c r="C410" s="162"/>
      <c r="D410" s="162"/>
      <c r="E410" s="162"/>
      <c r="F410" s="162"/>
      <c r="G410" s="162"/>
    </row>
    <row r="411" spans="3:7">
      <c r="C411" s="162"/>
      <c r="D411" s="162"/>
      <c r="E411" s="162"/>
      <c r="F411" s="162"/>
      <c r="G411" s="162"/>
    </row>
    <row r="412" spans="3:7">
      <c r="C412" s="162"/>
      <c r="D412" s="162"/>
      <c r="E412" s="162"/>
      <c r="F412" s="162"/>
      <c r="G412" s="162"/>
    </row>
    <row r="413" spans="3:7">
      <c r="C413" s="162"/>
      <c r="D413" s="162"/>
      <c r="E413" s="162"/>
      <c r="F413" s="162"/>
      <c r="G413" s="162"/>
    </row>
    <row r="414" spans="3:7">
      <c r="C414" s="162"/>
      <c r="D414" s="162"/>
      <c r="E414" s="162"/>
      <c r="F414" s="162"/>
      <c r="G414" s="162"/>
    </row>
    <row r="415" spans="3:7">
      <c r="C415" s="162"/>
      <c r="D415" s="162"/>
      <c r="E415" s="162"/>
      <c r="F415" s="162"/>
      <c r="G415" s="162"/>
    </row>
    <row r="416" spans="3:7">
      <c r="C416" s="162"/>
      <c r="D416" s="162"/>
      <c r="E416" s="162"/>
      <c r="F416" s="162"/>
      <c r="G416" s="162"/>
    </row>
    <row r="417" spans="3:7">
      <c r="C417" s="162"/>
      <c r="D417" s="162"/>
      <c r="E417" s="162"/>
      <c r="F417" s="162"/>
      <c r="G417" s="162"/>
    </row>
    <row r="418" spans="3:7">
      <c r="C418" s="162"/>
      <c r="D418" s="162"/>
      <c r="E418" s="162"/>
      <c r="F418" s="162"/>
      <c r="G418" s="162"/>
    </row>
    <row r="419" spans="3:7">
      <c r="C419" s="162"/>
      <c r="D419" s="162"/>
      <c r="E419" s="162"/>
      <c r="F419" s="162"/>
      <c r="G419" s="162"/>
    </row>
    <row r="420" spans="3:7">
      <c r="C420" s="162"/>
      <c r="D420" s="162"/>
      <c r="E420" s="162"/>
      <c r="F420" s="162"/>
      <c r="G420" s="162"/>
    </row>
    <row r="421" spans="3:7">
      <c r="C421" s="162"/>
      <c r="D421" s="162"/>
      <c r="E421" s="162"/>
      <c r="F421" s="162"/>
      <c r="G421" s="162"/>
    </row>
    <row r="422" spans="3:7">
      <c r="C422" s="162"/>
      <c r="D422" s="162"/>
      <c r="E422" s="162"/>
      <c r="F422" s="162"/>
      <c r="G422" s="162"/>
    </row>
    <row r="423" spans="3:7">
      <c r="C423" s="162"/>
      <c r="D423" s="162"/>
      <c r="E423" s="162"/>
      <c r="F423" s="162"/>
      <c r="G423" s="162"/>
    </row>
    <row r="424" spans="3:7">
      <c r="C424" s="162"/>
      <c r="D424" s="162"/>
      <c r="E424" s="162"/>
      <c r="F424" s="162"/>
      <c r="G424" s="162"/>
    </row>
    <row r="425" spans="3:7">
      <c r="C425" s="162"/>
      <c r="D425" s="162"/>
      <c r="E425" s="162"/>
      <c r="F425" s="162"/>
      <c r="G425" s="162"/>
    </row>
    <row r="426" spans="3:7">
      <c r="C426" s="162"/>
      <c r="D426" s="162"/>
      <c r="E426" s="162"/>
      <c r="F426" s="162"/>
      <c r="G426" s="162"/>
    </row>
    <row r="427" spans="3:7">
      <c r="C427" s="162"/>
      <c r="D427" s="162"/>
      <c r="E427" s="162"/>
      <c r="F427" s="162"/>
      <c r="G427" s="162"/>
    </row>
    <row r="428" spans="3:7">
      <c r="C428" s="162"/>
      <c r="D428" s="162"/>
      <c r="E428" s="162"/>
      <c r="F428" s="162"/>
      <c r="G428" s="162"/>
    </row>
    <row r="429" spans="3:7">
      <c r="C429" s="162"/>
      <c r="D429" s="162"/>
      <c r="E429" s="162"/>
      <c r="F429" s="162"/>
      <c r="G429" s="162"/>
    </row>
    <row r="430" spans="3:7">
      <c r="C430" s="162"/>
      <c r="D430" s="162"/>
      <c r="E430" s="162"/>
      <c r="F430" s="162"/>
      <c r="G430" s="162"/>
    </row>
    <row r="431" spans="3:7">
      <c r="C431" s="162"/>
      <c r="D431" s="162"/>
      <c r="E431" s="162"/>
      <c r="F431" s="162"/>
      <c r="G431" s="162"/>
    </row>
    <row r="432" spans="3:7">
      <c r="C432" s="162"/>
      <c r="D432" s="162"/>
      <c r="E432" s="162"/>
      <c r="F432" s="162"/>
      <c r="G432" s="162"/>
    </row>
    <row r="433" spans="3:7">
      <c r="C433" s="162"/>
      <c r="D433" s="162"/>
      <c r="E433" s="162"/>
      <c r="F433" s="162"/>
      <c r="G433" s="162"/>
    </row>
    <row r="434" spans="3:7">
      <c r="C434" s="162"/>
      <c r="D434" s="162"/>
      <c r="E434" s="162"/>
      <c r="F434" s="162"/>
      <c r="G434" s="162"/>
    </row>
    <row r="435" spans="3:7">
      <c r="C435" s="162"/>
      <c r="D435" s="162"/>
      <c r="E435" s="162"/>
      <c r="F435" s="162"/>
      <c r="G435" s="162"/>
    </row>
    <row r="436" spans="3:7">
      <c r="C436" s="162"/>
      <c r="D436" s="162"/>
      <c r="E436" s="162"/>
      <c r="F436" s="162"/>
      <c r="G436" s="162"/>
    </row>
    <row r="437" spans="3:7">
      <c r="C437" s="162"/>
      <c r="D437" s="162"/>
      <c r="E437" s="162"/>
      <c r="F437" s="162"/>
      <c r="G437" s="162"/>
    </row>
    <row r="438" spans="3:7">
      <c r="C438" s="162"/>
      <c r="D438" s="162"/>
      <c r="E438" s="162"/>
      <c r="F438" s="162"/>
      <c r="G438" s="162"/>
    </row>
    <row r="439" spans="3:7">
      <c r="C439" s="162"/>
      <c r="D439" s="162"/>
      <c r="E439" s="162"/>
      <c r="F439" s="162"/>
      <c r="G439" s="162"/>
    </row>
    <row r="440" spans="3:7">
      <c r="C440" s="162"/>
      <c r="D440" s="162"/>
      <c r="E440" s="162"/>
      <c r="F440" s="162"/>
      <c r="G440" s="162"/>
    </row>
    <row r="441" spans="3:7">
      <c r="C441" s="162"/>
      <c r="D441" s="162"/>
      <c r="E441" s="162"/>
      <c r="F441" s="162"/>
      <c r="G441" s="162"/>
    </row>
    <row r="442" spans="3:7">
      <c r="C442" s="162"/>
      <c r="D442" s="162"/>
      <c r="E442" s="162"/>
      <c r="F442" s="162"/>
      <c r="G442" s="162"/>
    </row>
    <row r="443" spans="3:7">
      <c r="C443" s="162"/>
      <c r="D443" s="162"/>
      <c r="E443" s="162"/>
      <c r="F443" s="162"/>
      <c r="G443" s="162"/>
    </row>
    <row r="444" spans="3:7">
      <c r="C444" s="162"/>
      <c r="D444" s="162"/>
      <c r="E444" s="162"/>
      <c r="F444" s="162"/>
      <c r="G444" s="162"/>
    </row>
    <row r="445" spans="3:7">
      <c r="C445" s="162"/>
      <c r="D445" s="162"/>
      <c r="E445" s="162"/>
      <c r="F445" s="162"/>
      <c r="G445" s="162"/>
    </row>
    <row r="446" spans="3:7">
      <c r="C446" s="162"/>
      <c r="D446" s="162"/>
      <c r="E446" s="162"/>
      <c r="F446" s="162"/>
      <c r="G446" s="162"/>
    </row>
    <row r="447" spans="3:7">
      <c r="C447" s="162"/>
      <c r="D447" s="162"/>
      <c r="E447" s="162"/>
      <c r="F447" s="162"/>
      <c r="G447" s="162"/>
    </row>
    <row r="448" spans="3:7">
      <c r="C448" s="162"/>
      <c r="D448" s="162"/>
      <c r="E448" s="162"/>
      <c r="F448" s="162"/>
      <c r="G448" s="162"/>
    </row>
    <row r="449" spans="3:7">
      <c r="C449" s="162"/>
      <c r="D449" s="162"/>
      <c r="E449" s="162"/>
      <c r="F449" s="162"/>
      <c r="G449" s="162"/>
    </row>
    <row r="450" spans="3:7">
      <c r="C450" s="162"/>
      <c r="D450" s="162"/>
      <c r="E450" s="162"/>
      <c r="F450" s="162"/>
      <c r="G450" s="162"/>
    </row>
    <row r="451" spans="3:7">
      <c r="C451" s="162"/>
      <c r="D451" s="162"/>
      <c r="E451" s="162"/>
      <c r="F451" s="162"/>
      <c r="G451" s="162"/>
    </row>
    <row r="452" spans="3:7">
      <c r="C452" s="162"/>
      <c r="D452" s="162"/>
      <c r="E452" s="162"/>
      <c r="F452" s="162"/>
      <c r="G452" s="162"/>
    </row>
    <row r="453" spans="3:7">
      <c r="C453" s="162"/>
      <c r="D453" s="162"/>
      <c r="E453" s="162"/>
      <c r="F453" s="162"/>
      <c r="G453" s="162"/>
    </row>
    <row r="454" spans="3:7">
      <c r="C454" s="162"/>
      <c r="D454" s="162"/>
      <c r="E454" s="162"/>
      <c r="F454" s="162"/>
      <c r="G454" s="162"/>
    </row>
    <row r="455" spans="3:7">
      <c r="C455" s="162"/>
      <c r="D455" s="162"/>
      <c r="E455" s="162"/>
      <c r="F455" s="162"/>
      <c r="G455" s="162"/>
    </row>
    <row r="456" spans="3:7">
      <c r="C456" s="162"/>
      <c r="D456" s="162"/>
      <c r="E456" s="162"/>
      <c r="F456" s="162"/>
      <c r="G456" s="162"/>
    </row>
    <row r="457" spans="3:7">
      <c r="C457" s="162"/>
      <c r="D457" s="162"/>
      <c r="E457" s="162"/>
      <c r="F457" s="162"/>
      <c r="G457" s="162"/>
    </row>
    <row r="458" spans="3:7">
      <c r="C458" s="162"/>
      <c r="D458" s="162"/>
      <c r="E458" s="162"/>
      <c r="F458" s="162"/>
      <c r="G458" s="162"/>
    </row>
    <row r="459" spans="3:7">
      <c r="C459" s="162"/>
      <c r="D459" s="162"/>
      <c r="E459" s="162"/>
      <c r="F459" s="162"/>
      <c r="G459" s="162"/>
    </row>
    <row r="460" spans="3:7">
      <c r="C460" s="162"/>
      <c r="D460" s="162"/>
      <c r="E460" s="162"/>
      <c r="F460" s="162"/>
      <c r="G460" s="162"/>
    </row>
    <row r="461" spans="3:7">
      <c r="C461" s="162"/>
      <c r="D461" s="162"/>
      <c r="E461" s="162"/>
      <c r="F461" s="162"/>
      <c r="G461" s="162"/>
    </row>
    <row r="462" spans="3:7">
      <c r="C462" s="162"/>
      <c r="D462" s="162"/>
      <c r="E462" s="162"/>
      <c r="F462" s="162"/>
      <c r="G462" s="162"/>
    </row>
    <row r="463" spans="3:7">
      <c r="C463" s="162"/>
      <c r="D463" s="162"/>
      <c r="E463" s="162"/>
      <c r="F463" s="162"/>
      <c r="G463" s="162"/>
    </row>
    <row r="464" spans="3:7">
      <c r="C464" s="162"/>
      <c r="D464" s="162"/>
      <c r="E464" s="162"/>
      <c r="F464" s="162"/>
      <c r="G464" s="162"/>
    </row>
    <row r="465" spans="3:7">
      <c r="C465" s="162"/>
      <c r="D465" s="162"/>
      <c r="E465" s="162"/>
      <c r="F465" s="162"/>
      <c r="G465" s="162"/>
    </row>
    <row r="466" spans="3:7">
      <c r="C466" s="162"/>
      <c r="D466" s="162"/>
      <c r="E466" s="162"/>
      <c r="F466" s="162"/>
      <c r="G466" s="162"/>
    </row>
    <row r="467" spans="3:7">
      <c r="C467" s="162"/>
      <c r="D467" s="162"/>
      <c r="E467" s="162"/>
      <c r="F467" s="162"/>
      <c r="G467" s="162"/>
    </row>
    <row r="468" spans="3:7">
      <c r="C468" s="162"/>
      <c r="D468" s="162"/>
      <c r="E468" s="162"/>
      <c r="F468" s="162"/>
      <c r="G468" s="162"/>
    </row>
    <row r="469" spans="3:7">
      <c r="C469" s="162"/>
      <c r="D469" s="162"/>
      <c r="E469" s="162"/>
      <c r="F469" s="162"/>
      <c r="G469" s="162"/>
    </row>
    <row r="470" spans="3:7">
      <c r="C470" s="162"/>
      <c r="D470" s="162"/>
      <c r="E470" s="162"/>
      <c r="F470" s="162"/>
      <c r="G470" s="162"/>
    </row>
    <row r="471" spans="3:7">
      <c r="C471" s="162"/>
      <c r="D471" s="162"/>
      <c r="E471" s="162"/>
      <c r="F471" s="162"/>
      <c r="G471" s="162"/>
    </row>
    <row r="472" spans="3:7">
      <c r="C472" s="162"/>
      <c r="D472" s="162"/>
      <c r="E472" s="162"/>
      <c r="F472" s="162"/>
      <c r="G472" s="162"/>
    </row>
    <row r="473" spans="3:7">
      <c r="C473" s="162"/>
      <c r="D473" s="162"/>
      <c r="E473" s="162"/>
      <c r="F473" s="162"/>
      <c r="G473" s="162"/>
    </row>
    <row r="474" spans="3:7">
      <c r="C474" s="162"/>
      <c r="D474" s="162"/>
      <c r="E474" s="162"/>
      <c r="F474" s="162"/>
      <c r="G474" s="162"/>
    </row>
    <row r="475" spans="3:7">
      <c r="C475" s="162"/>
      <c r="D475" s="162"/>
      <c r="E475" s="162"/>
      <c r="F475" s="162"/>
      <c r="G475" s="162"/>
    </row>
    <row r="476" spans="3:7">
      <c r="C476" s="162"/>
      <c r="D476" s="162"/>
      <c r="E476" s="162"/>
      <c r="F476" s="162"/>
      <c r="G476" s="162"/>
    </row>
    <row r="477" spans="3:7">
      <c r="C477" s="162"/>
      <c r="D477" s="162"/>
      <c r="E477" s="162"/>
      <c r="F477" s="162"/>
      <c r="G477" s="162"/>
    </row>
    <row r="478" spans="3:7">
      <c r="C478" s="162"/>
      <c r="D478" s="162"/>
      <c r="E478" s="162"/>
      <c r="F478" s="162"/>
      <c r="G478" s="162"/>
    </row>
    <row r="479" spans="3:7">
      <c r="C479" s="162"/>
      <c r="D479" s="162"/>
      <c r="E479" s="162"/>
      <c r="F479" s="162"/>
      <c r="G479" s="162"/>
    </row>
    <row r="480" spans="3:7">
      <c r="C480" s="162"/>
      <c r="D480" s="162"/>
      <c r="E480" s="162"/>
      <c r="F480" s="162"/>
      <c r="G480" s="162"/>
    </row>
    <row r="481" spans="3:7">
      <c r="C481" s="162"/>
      <c r="D481" s="162"/>
      <c r="E481" s="162"/>
      <c r="F481" s="162"/>
      <c r="G481" s="162"/>
    </row>
    <row r="482" spans="3:7">
      <c r="C482" s="162"/>
      <c r="D482" s="162"/>
      <c r="E482" s="162"/>
      <c r="F482" s="162"/>
      <c r="G482" s="162"/>
    </row>
    <row r="483" spans="3:7">
      <c r="C483" s="162"/>
      <c r="D483" s="162"/>
      <c r="E483" s="162"/>
      <c r="F483" s="162"/>
      <c r="G483" s="162"/>
    </row>
    <row r="484" spans="3:7">
      <c r="C484" s="162"/>
      <c r="D484" s="162"/>
      <c r="E484" s="162"/>
      <c r="F484" s="162"/>
      <c r="G484" s="162"/>
    </row>
    <row r="485" spans="3:7">
      <c r="C485" s="162"/>
      <c r="D485" s="162"/>
      <c r="E485" s="162"/>
      <c r="F485" s="162"/>
      <c r="G485" s="162"/>
    </row>
    <row r="486" spans="3:7">
      <c r="C486" s="162"/>
      <c r="D486" s="162"/>
      <c r="E486" s="162"/>
      <c r="F486" s="162"/>
      <c r="G486" s="162"/>
    </row>
    <row r="487" spans="3:7">
      <c r="C487" s="162"/>
      <c r="D487" s="162"/>
      <c r="E487" s="162"/>
      <c r="F487" s="162"/>
      <c r="G487" s="162"/>
    </row>
    <row r="488" spans="3:7">
      <c r="C488" s="162"/>
      <c r="D488" s="162"/>
      <c r="E488" s="162"/>
      <c r="F488" s="162"/>
      <c r="G488" s="162"/>
    </row>
    <row r="489" spans="3:7">
      <c r="C489" s="162"/>
      <c r="D489" s="162"/>
      <c r="E489" s="162"/>
      <c r="F489" s="162"/>
      <c r="G489" s="162"/>
    </row>
    <row r="490" spans="3:7">
      <c r="C490" s="162"/>
      <c r="D490" s="162"/>
      <c r="E490" s="162"/>
      <c r="F490" s="162"/>
      <c r="G490" s="162"/>
    </row>
    <row r="491" spans="3:7">
      <c r="C491" s="162"/>
      <c r="D491" s="162"/>
      <c r="E491" s="162"/>
      <c r="F491" s="162"/>
      <c r="G491" s="162"/>
    </row>
    <row r="492" spans="3:7">
      <c r="C492" s="162"/>
      <c r="D492" s="162"/>
      <c r="E492" s="162"/>
      <c r="F492" s="162"/>
      <c r="G492" s="162"/>
    </row>
    <row r="493" spans="3:7">
      <c r="C493" s="162"/>
      <c r="D493" s="162"/>
      <c r="E493" s="162"/>
      <c r="F493" s="162"/>
      <c r="G493" s="162"/>
    </row>
    <row r="494" spans="3:7">
      <c r="C494" s="162"/>
      <c r="D494" s="162"/>
      <c r="E494" s="162"/>
      <c r="F494" s="162"/>
      <c r="G494" s="162"/>
    </row>
    <row r="495" spans="3:7">
      <c r="C495" s="162"/>
      <c r="D495" s="162"/>
      <c r="E495" s="162"/>
      <c r="F495" s="162"/>
      <c r="G495" s="162"/>
    </row>
    <row r="496" spans="3:7">
      <c r="C496" s="162"/>
      <c r="D496" s="162"/>
      <c r="E496" s="162"/>
      <c r="F496" s="162"/>
      <c r="G496" s="162"/>
    </row>
    <row r="497" spans="3:7">
      <c r="C497" s="162"/>
      <c r="D497" s="162"/>
      <c r="E497" s="162"/>
      <c r="F497" s="162"/>
      <c r="G497" s="162"/>
    </row>
    <row r="498" spans="3:7">
      <c r="C498" s="162"/>
      <c r="D498" s="162"/>
      <c r="E498" s="162"/>
      <c r="F498" s="162"/>
      <c r="G498" s="162"/>
    </row>
    <row r="499" spans="3:7">
      <c r="C499" s="162"/>
      <c r="D499" s="162"/>
      <c r="E499" s="162"/>
      <c r="F499" s="162"/>
      <c r="G499" s="162"/>
    </row>
    <row r="500" spans="3:7">
      <c r="C500" s="162"/>
      <c r="D500" s="162"/>
      <c r="E500" s="162"/>
      <c r="F500" s="162"/>
      <c r="G500" s="162"/>
    </row>
    <row r="501" spans="3:7">
      <c r="C501" s="162"/>
      <c r="D501" s="162"/>
      <c r="E501" s="162"/>
      <c r="F501" s="162"/>
      <c r="G501" s="162"/>
    </row>
    <row r="502" spans="3:7">
      <c r="C502" s="162"/>
      <c r="D502" s="162"/>
      <c r="E502" s="162"/>
      <c r="F502" s="162"/>
      <c r="G502" s="162"/>
    </row>
    <row r="503" spans="3:7">
      <c r="C503" s="162"/>
      <c r="D503" s="162"/>
      <c r="E503" s="162"/>
      <c r="F503" s="162"/>
      <c r="G503" s="162"/>
    </row>
    <row r="504" spans="3:7">
      <c r="C504" s="162"/>
      <c r="D504" s="162"/>
      <c r="E504" s="162"/>
      <c r="F504" s="162"/>
      <c r="G504" s="162"/>
    </row>
    <row r="505" spans="3:7">
      <c r="C505" s="162"/>
      <c r="D505" s="162"/>
      <c r="E505" s="162"/>
      <c r="F505" s="162"/>
      <c r="G505" s="162"/>
    </row>
    <row r="506" spans="3:7">
      <c r="C506" s="162"/>
      <c r="D506" s="162"/>
      <c r="E506" s="162"/>
      <c r="F506" s="162"/>
      <c r="G506" s="162"/>
    </row>
    <row r="507" spans="3:7">
      <c r="C507" s="162"/>
      <c r="D507" s="162"/>
      <c r="E507" s="162"/>
      <c r="F507" s="162"/>
      <c r="G507" s="162"/>
    </row>
    <row r="508" spans="3:7">
      <c r="C508" s="162"/>
      <c r="D508" s="162"/>
      <c r="E508" s="162"/>
      <c r="F508" s="162"/>
      <c r="G508" s="162"/>
    </row>
    <row r="509" spans="3:7">
      <c r="C509" s="162"/>
      <c r="D509" s="162"/>
      <c r="E509" s="162"/>
      <c r="F509" s="162"/>
      <c r="G509" s="162"/>
    </row>
    <row r="510" spans="3:7">
      <c r="C510" s="162"/>
      <c r="D510" s="162"/>
      <c r="E510" s="162"/>
      <c r="F510" s="162"/>
      <c r="G510" s="162"/>
    </row>
    <row r="511" spans="3:7">
      <c r="C511" s="162"/>
      <c r="D511" s="162"/>
      <c r="E511" s="162"/>
      <c r="F511" s="162"/>
      <c r="G511" s="162"/>
    </row>
    <row r="512" spans="3:7">
      <c r="C512" s="162"/>
      <c r="D512" s="162"/>
      <c r="E512" s="162"/>
      <c r="F512" s="162"/>
      <c r="G512" s="162"/>
    </row>
    <row r="513" spans="3:7">
      <c r="C513" s="162"/>
      <c r="D513" s="162"/>
      <c r="E513" s="162"/>
      <c r="F513" s="162"/>
      <c r="G513" s="162"/>
    </row>
    <row r="514" spans="3:7">
      <c r="C514" s="162"/>
      <c r="D514" s="162"/>
      <c r="E514" s="162"/>
      <c r="F514" s="162"/>
      <c r="G514" s="162"/>
    </row>
    <row r="515" spans="3:7">
      <c r="C515" s="162"/>
      <c r="D515" s="162"/>
      <c r="E515" s="162"/>
      <c r="F515" s="162"/>
      <c r="G515" s="162"/>
    </row>
    <row r="516" spans="3:7">
      <c r="C516" s="162"/>
      <c r="D516" s="162"/>
      <c r="E516" s="162"/>
      <c r="F516" s="162"/>
      <c r="G516" s="162"/>
    </row>
    <row r="517" spans="3:7">
      <c r="C517" s="162"/>
      <c r="D517" s="162"/>
      <c r="E517" s="162"/>
      <c r="F517" s="162"/>
      <c r="G517" s="162"/>
    </row>
    <row r="518" spans="3:7">
      <c r="C518" s="162"/>
      <c r="D518" s="162"/>
      <c r="E518" s="162"/>
      <c r="F518" s="162"/>
      <c r="G518" s="162"/>
    </row>
    <row r="519" spans="3:7">
      <c r="C519" s="162"/>
      <c r="D519" s="162"/>
      <c r="E519" s="162"/>
      <c r="F519" s="162"/>
      <c r="G519" s="162"/>
    </row>
    <row r="520" spans="3:7">
      <c r="C520" s="162"/>
      <c r="D520" s="162"/>
      <c r="E520" s="162"/>
      <c r="F520" s="162"/>
      <c r="G520" s="162"/>
    </row>
    <row r="521" spans="3:7">
      <c r="C521" s="162"/>
      <c r="D521" s="162"/>
      <c r="E521" s="162"/>
      <c r="F521" s="162"/>
      <c r="G521" s="162"/>
    </row>
    <row r="522" spans="3:7">
      <c r="C522" s="162"/>
      <c r="D522" s="162"/>
      <c r="E522" s="162"/>
      <c r="F522" s="162"/>
      <c r="G522" s="162"/>
    </row>
    <row r="523" spans="3:7">
      <c r="C523" s="162"/>
      <c r="D523" s="162"/>
      <c r="E523" s="162"/>
      <c r="F523" s="162"/>
      <c r="G523" s="162"/>
    </row>
    <row r="524" spans="3:7">
      <c r="C524" s="162"/>
      <c r="D524" s="162"/>
      <c r="E524" s="162"/>
      <c r="F524" s="162"/>
      <c r="G524" s="162"/>
    </row>
    <row r="525" spans="3:7">
      <c r="C525" s="162"/>
      <c r="D525" s="162"/>
      <c r="E525" s="162"/>
      <c r="F525" s="162"/>
      <c r="G525" s="162"/>
    </row>
    <row r="526" spans="3:7">
      <c r="C526" s="162"/>
      <c r="D526" s="162"/>
      <c r="E526" s="162"/>
      <c r="F526" s="162"/>
      <c r="G526" s="162"/>
    </row>
    <row r="527" spans="3:7">
      <c r="C527" s="162"/>
      <c r="D527" s="162"/>
      <c r="E527" s="162"/>
      <c r="F527" s="162"/>
      <c r="G527" s="162"/>
    </row>
    <row r="528" spans="3:7">
      <c r="C528" s="162"/>
      <c r="D528" s="162"/>
      <c r="E528" s="162"/>
      <c r="F528" s="162"/>
      <c r="G528" s="162"/>
    </row>
    <row r="529" spans="3:7">
      <c r="C529" s="162"/>
      <c r="D529" s="162"/>
      <c r="E529" s="162"/>
      <c r="F529" s="162"/>
      <c r="G529" s="162"/>
    </row>
    <row r="530" spans="3:7">
      <c r="C530" s="162"/>
      <c r="D530" s="162"/>
      <c r="E530" s="162"/>
      <c r="F530" s="162"/>
      <c r="G530" s="162"/>
    </row>
    <row r="531" spans="3:7">
      <c r="C531" s="162"/>
      <c r="D531" s="162"/>
      <c r="E531" s="162"/>
      <c r="F531" s="162"/>
      <c r="G531" s="162"/>
    </row>
    <row r="532" spans="3:7">
      <c r="C532" s="162"/>
      <c r="D532" s="162"/>
      <c r="E532" s="162"/>
      <c r="F532" s="162"/>
      <c r="G532" s="162"/>
    </row>
    <row r="533" spans="3:7">
      <c r="C533" s="162"/>
      <c r="D533" s="162"/>
      <c r="E533" s="162"/>
      <c r="F533" s="162"/>
      <c r="G533" s="162"/>
    </row>
    <row r="534" spans="3:7">
      <c r="C534" s="162"/>
      <c r="D534" s="162"/>
      <c r="E534" s="162"/>
      <c r="F534" s="162"/>
      <c r="G534" s="162"/>
    </row>
    <row r="535" spans="3:7">
      <c r="C535" s="162"/>
      <c r="D535" s="162"/>
      <c r="E535" s="162"/>
      <c r="F535" s="162"/>
      <c r="G535" s="162"/>
    </row>
    <row r="536" spans="3:7">
      <c r="C536" s="162"/>
      <c r="D536" s="162"/>
      <c r="E536" s="162"/>
      <c r="F536" s="162"/>
      <c r="G536" s="162"/>
    </row>
    <row r="537" spans="3:7">
      <c r="C537" s="162"/>
      <c r="D537" s="162"/>
      <c r="E537" s="162"/>
      <c r="F537" s="162"/>
      <c r="G537" s="162"/>
    </row>
    <row r="538" spans="3:7">
      <c r="C538" s="162"/>
      <c r="D538" s="162"/>
      <c r="E538" s="162"/>
      <c r="F538" s="162"/>
      <c r="G538" s="162"/>
    </row>
    <row r="539" spans="3:7">
      <c r="C539" s="162"/>
      <c r="D539" s="162"/>
      <c r="E539" s="162"/>
      <c r="F539" s="162"/>
      <c r="G539" s="162"/>
    </row>
    <row r="540" spans="3:7">
      <c r="C540" s="162"/>
      <c r="D540" s="162"/>
      <c r="E540" s="162"/>
      <c r="F540" s="162"/>
      <c r="G540" s="162"/>
    </row>
    <row r="541" spans="3:7">
      <c r="C541" s="162"/>
      <c r="D541" s="162"/>
      <c r="E541" s="162"/>
      <c r="F541" s="162"/>
      <c r="G541" s="162"/>
    </row>
    <row r="542" spans="3:7">
      <c r="C542" s="162"/>
      <c r="D542" s="162"/>
      <c r="E542" s="162"/>
      <c r="F542" s="162"/>
      <c r="G542" s="162"/>
    </row>
    <row r="543" spans="3:7">
      <c r="C543" s="162"/>
      <c r="D543" s="162"/>
      <c r="E543" s="162"/>
      <c r="F543" s="162"/>
      <c r="G543" s="162"/>
    </row>
    <row r="544" spans="3:7">
      <c r="C544" s="162"/>
      <c r="D544" s="162"/>
      <c r="E544" s="162"/>
      <c r="F544" s="162"/>
      <c r="G544" s="162"/>
    </row>
    <row r="545" spans="3:7">
      <c r="C545" s="162"/>
      <c r="D545" s="162"/>
      <c r="E545" s="162"/>
      <c r="F545" s="162"/>
      <c r="G545" s="162"/>
    </row>
    <row r="546" spans="3:7">
      <c r="C546" s="162"/>
      <c r="D546" s="162"/>
      <c r="E546" s="162"/>
      <c r="F546" s="162"/>
      <c r="G546" s="162"/>
    </row>
    <row r="547" spans="3:7">
      <c r="C547" s="162"/>
      <c r="D547" s="162"/>
      <c r="E547" s="162"/>
      <c r="F547" s="162"/>
      <c r="G547" s="162"/>
    </row>
    <row r="548" spans="3:7">
      <c r="C548" s="162"/>
      <c r="D548" s="162"/>
      <c r="E548" s="162"/>
      <c r="F548" s="162"/>
      <c r="G548" s="162"/>
    </row>
    <row r="549" spans="3:7">
      <c r="C549" s="162"/>
      <c r="D549" s="162"/>
      <c r="E549" s="162"/>
      <c r="F549" s="162"/>
      <c r="G549" s="162"/>
    </row>
    <row r="550" spans="3:7">
      <c r="C550" s="162"/>
      <c r="D550" s="162"/>
      <c r="E550" s="162"/>
      <c r="F550" s="162"/>
      <c r="G550" s="162"/>
    </row>
    <row r="551" spans="3:7">
      <c r="C551" s="162"/>
      <c r="D551" s="162"/>
      <c r="E551" s="162"/>
      <c r="F551" s="162"/>
      <c r="G551" s="162"/>
    </row>
    <row r="552" spans="3:7">
      <c r="C552" s="162"/>
      <c r="D552" s="162"/>
      <c r="E552" s="162"/>
      <c r="F552" s="162"/>
      <c r="G552" s="162"/>
    </row>
    <row r="553" spans="3:7">
      <c r="C553" s="162"/>
      <c r="D553" s="162"/>
      <c r="E553" s="162"/>
      <c r="F553" s="162"/>
      <c r="G553" s="162"/>
    </row>
    <row r="554" spans="3:7">
      <c r="C554" s="162"/>
      <c r="D554" s="162"/>
      <c r="E554" s="162"/>
      <c r="F554" s="162"/>
      <c r="G554" s="162"/>
    </row>
    <row r="555" spans="3:7">
      <c r="C555" s="162"/>
      <c r="D555" s="162"/>
      <c r="E555" s="162"/>
      <c r="F555" s="162"/>
      <c r="G555" s="162"/>
    </row>
    <row r="556" spans="3:7">
      <c r="C556" s="162"/>
      <c r="D556" s="162"/>
      <c r="E556" s="162"/>
      <c r="F556" s="162"/>
      <c r="G556" s="162"/>
    </row>
    <row r="557" spans="3:7">
      <c r="C557" s="162"/>
      <c r="D557" s="162"/>
      <c r="E557" s="162"/>
      <c r="F557" s="162"/>
      <c r="G557" s="162"/>
    </row>
    <row r="558" spans="3:7">
      <c r="C558" s="162"/>
      <c r="D558" s="162"/>
      <c r="E558" s="162"/>
      <c r="F558" s="162"/>
      <c r="G558" s="162"/>
    </row>
    <row r="559" spans="3:7">
      <c r="C559" s="162"/>
      <c r="D559" s="162"/>
      <c r="E559" s="162"/>
      <c r="F559" s="162"/>
      <c r="G559" s="162"/>
    </row>
    <row r="560" spans="3:7">
      <c r="C560" s="162"/>
      <c r="D560" s="162"/>
      <c r="E560" s="162"/>
      <c r="F560" s="162"/>
      <c r="G560" s="162"/>
    </row>
    <row r="561" spans="3:7">
      <c r="C561" s="162"/>
      <c r="D561" s="162"/>
      <c r="E561" s="162"/>
      <c r="F561" s="162"/>
      <c r="G561" s="162"/>
    </row>
    <row r="562" spans="3:7">
      <c r="C562" s="162"/>
      <c r="D562" s="162"/>
      <c r="E562" s="162"/>
      <c r="F562" s="162"/>
      <c r="G562" s="162"/>
    </row>
    <row r="563" spans="3:7">
      <c r="C563" s="162"/>
      <c r="D563" s="162"/>
      <c r="E563" s="162"/>
      <c r="F563" s="162"/>
      <c r="G563" s="162"/>
    </row>
    <row r="564" spans="3:7">
      <c r="C564" s="162"/>
      <c r="D564" s="162"/>
      <c r="E564" s="162"/>
      <c r="F564" s="162"/>
      <c r="G564" s="162"/>
    </row>
    <row r="565" spans="3:7">
      <c r="C565" s="162"/>
      <c r="D565" s="162"/>
      <c r="E565" s="162"/>
      <c r="F565" s="162"/>
      <c r="G565" s="162"/>
    </row>
    <row r="566" spans="3:7">
      <c r="C566" s="162"/>
      <c r="D566" s="162"/>
      <c r="E566" s="162"/>
      <c r="F566" s="162"/>
      <c r="G566" s="162"/>
    </row>
    <row r="567" spans="3:7">
      <c r="C567" s="162"/>
      <c r="D567" s="162"/>
      <c r="E567" s="162"/>
      <c r="F567" s="162"/>
      <c r="G567" s="162"/>
    </row>
    <row r="568" spans="3:7">
      <c r="C568" s="162"/>
      <c r="D568" s="162"/>
      <c r="E568" s="162"/>
      <c r="F568" s="162"/>
      <c r="G568" s="162"/>
    </row>
    <row r="569" spans="3:7">
      <c r="C569" s="162"/>
      <c r="D569" s="162"/>
      <c r="E569" s="162"/>
      <c r="F569" s="162"/>
      <c r="G569" s="162"/>
    </row>
    <row r="570" spans="3:7">
      <c r="C570" s="162"/>
      <c r="D570" s="162"/>
      <c r="E570" s="162"/>
      <c r="F570" s="162"/>
      <c r="G570" s="162"/>
    </row>
    <row r="571" spans="3:7">
      <c r="C571" s="162"/>
      <c r="D571" s="162"/>
      <c r="E571" s="162"/>
      <c r="F571" s="162"/>
      <c r="G571" s="162"/>
    </row>
    <row r="572" spans="3:7">
      <c r="C572" s="162"/>
      <c r="D572" s="162"/>
      <c r="E572" s="162"/>
      <c r="F572" s="162"/>
      <c r="G572" s="162"/>
    </row>
    <row r="573" spans="3:7">
      <c r="C573" s="162"/>
      <c r="D573" s="162"/>
      <c r="E573" s="162"/>
      <c r="F573" s="162"/>
      <c r="G573" s="162"/>
    </row>
    <row r="574" spans="3:7">
      <c r="C574" s="162"/>
      <c r="D574" s="162"/>
      <c r="E574" s="162"/>
      <c r="F574" s="162"/>
      <c r="G574" s="162"/>
    </row>
    <row r="575" spans="3:7">
      <c r="C575" s="162"/>
      <c r="D575" s="162"/>
      <c r="E575" s="162"/>
      <c r="F575" s="162"/>
      <c r="G575" s="162"/>
    </row>
    <row r="576" spans="3:7">
      <c r="C576" s="162"/>
      <c r="D576" s="162"/>
      <c r="E576" s="162"/>
      <c r="F576" s="162"/>
      <c r="G576" s="162"/>
    </row>
    <row r="577" spans="3:7">
      <c r="C577" s="162"/>
      <c r="D577" s="162"/>
      <c r="E577" s="162"/>
      <c r="F577" s="162"/>
      <c r="G577" s="162"/>
    </row>
    <row r="578" spans="3:7">
      <c r="C578" s="162"/>
      <c r="D578" s="162"/>
      <c r="E578" s="162"/>
      <c r="F578" s="162"/>
      <c r="G578" s="162"/>
    </row>
    <row r="579" spans="3:7">
      <c r="C579" s="162"/>
      <c r="D579" s="162"/>
      <c r="E579" s="162"/>
      <c r="F579" s="162"/>
      <c r="G579" s="162"/>
    </row>
    <row r="580" spans="3:7">
      <c r="C580" s="162"/>
      <c r="D580" s="162"/>
      <c r="E580" s="162"/>
      <c r="F580" s="162"/>
      <c r="G580" s="162"/>
    </row>
    <row r="581" spans="3:7">
      <c r="C581" s="162"/>
      <c r="D581" s="162"/>
      <c r="E581" s="162"/>
      <c r="F581" s="162"/>
      <c r="G581" s="162"/>
    </row>
    <row r="582" spans="3:7">
      <c r="C582" s="162"/>
      <c r="D582" s="162"/>
      <c r="E582" s="162"/>
      <c r="F582" s="162"/>
      <c r="G582" s="162"/>
    </row>
    <row r="583" spans="3:7">
      <c r="C583" s="162"/>
      <c r="D583" s="162"/>
      <c r="E583" s="162"/>
      <c r="F583" s="162"/>
      <c r="G583" s="162"/>
    </row>
    <row r="584" spans="3:7">
      <c r="C584" s="162"/>
      <c r="D584" s="162"/>
      <c r="E584" s="162"/>
      <c r="F584" s="162"/>
      <c r="G584" s="162"/>
    </row>
    <row r="585" spans="3:7">
      <c r="C585" s="162"/>
      <c r="D585" s="162"/>
      <c r="E585" s="162"/>
      <c r="F585" s="162"/>
      <c r="G585" s="162"/>
    </row>
    <row r="586" spans="3:7">
      <c r="C586" s="162"/>
      <c r="D586" s="162"/>
      <c r="E586" s="162"/>
      <c r="F586" s="162"/>
      <c r="G586" s="162"/>
    </row>
    <row r="587" spans="3:7">
      <c r="C587" s="162"/>
      <c r="D587" s="162"/>
      <c r="E587" s="162"/>
      <c r="F587" s="162"/>
      <c r="G587" s="162"/>
    </row>
    <row r="588" spans="3:7">
      <c r="C588" s="162"/>
      <c r="D588" s="162"/>
      <c r="E588" s="162"/>
      <c r="F588" s="162"/>
      <c r="G588" s="162"/>
    </row>
    <row r="589" spans="3:7">
      <c r="C589" s="162"/>
      <c r="D589" s="162"/>
      <c r="E589" s="162"/>
      <c r="F589" s="162"/>
      <c r="G589" s="162"/>
    </row>
    <row r="590" spans="3:7">
      <c r="C590" s="162"/>
      <c r="D590" s="162"/>
      <c r="E590" s="162"/>
      <c r="F590" s="162"/>
      <c r="G590" s="162"/>
    </row>
    <row r="591" spans="3:7">
      <c r="C591" s="162"/>
      <c r="D591" s="162"/>
      <c r="E591" s="162"/>
      <c r="F591" s="162"/>
      <c r="G591" s="162"/>
    </row>
    <row r="592" spans="3:7">
      <c r="C592" s="162"/>
      <c r="D592" s="162"/>
      <c r="E592" s="162"/>
      <c r="F592" s="162"/>
      <c r="G592" s="162"/>
    </row>
    <row r="593" spans="3:7">
      <c r="C593" s="162"/>
      <c r="D593" s="162"/>
      <c r="E593" s="162"/>
      <c r="F593" s="162"/>
      <c r="G593" s="162"/>
    </row>
    <row r="594" spans="3:7">
      <c r="C594" s="162"/>
      <c r="D594" s="162"/>
      <c r="E594" s="162"/>
      <c r="F594" s="162"/>
      <c r="G594" s="162"/>
    </row>
    <row r="595" spans="3:7">
      <c r="C595" s="162"/>
      <c r="D595" s="162"/>
      <c r="E595" s="162"/>
      <c r="F595" s="162"/>
      <c r="G595" s="162"/>
    </row>
    <row r="596" spans="3:7">
      <c r="C596" s="162"/>
      <c r="D596" s="162"/>
      <c r="E596" s="162"/>
      <c r="F596" s="162"/>
      <c r="G596" s="162"/>
    </row>
    <row r="597" spans="3:7">
      <c r="C597" s="162"/>
      <c r="D597" s="162"/>
      <c r="E597" s="162"/>
      <c r="F597" s="162"/>
      <c r="G597" s="162"/>
    </row>
    <row r="598" spans="3:7">
      <c r="C598" s="162"/>
      <c r="D598" s="162"/>
      <c r="E598" s="162"/>
      <c r="F598" s="162"/>
      <c r="G598" s="162"/>
    </row>
    <row r="599" spans="3:7">
      <c r="C599" s="162"/>
      <c r="D599" s="162"/>
      <c r="E599" s="162"/>
      <c r="F599" s="162"/>
      <c r="G599" s="162"/>
    </row>
    <row r="600" spans="3:7">
      <c r="C600" s="162"/>
      <c r="D600" s="162"/>
      <c r="E600" s="162"/>
      <c r="F600" s="162"/>
      <c r="G600" s="162"/>
    </row>
    <row r="601" spans="3:7">
      <c r="C601" s="162"/>
      <c r="D601" s="162"/>
      <c r="E601" s="162"/>
      <c r="F601" s="162"/>
      <c r="G601" s="162"/>
    </row>
    <row r="602" spans="3:7">
      <c r="C602" s="162"/>
      <c r="D602" s="162"/>
      <c r="E602" s="162"/>
      <c r="F602" s="162"/>
      <c r="G602" s="162"/>
    </row>
    <row r="603" spans="3:7">
      <c r="C603" s="162"/>
      <c r="D603" s="162"/>
      <c r="E603" s="162"/>
      <c r="F603" s="162"/>
      <c r="G603" s="162"/>
    </row>
    <row r="604" spans="3:7">
      <c r="C604" s="162"/>
      <c r="D604" s="162"/>
      <c r="E604" s="162"/>
      <c r="F604" s="162"/>
      <c r="G604" s="162"/>
    </row>
    <row r="605" spans="3:7">
      <c r="C605" s="162"/>
      <c r="D605" s="162"/>
      <c r="E605" s="162"/>
      <c r="F605" s="162"/>
      <c r="G605" s="162"/>
    </row>
    <row r="606" spans="3:7">
      <c r="C606" s="162"/>
      <c r="D606" s="162"/>
      <c r="E606" s="162"/>
      <c r="F606" s="162"/>
      <c r="G606" s="162"/>
    </row>
    <row r="607" spans="3:7">
      <c r="C607" s="162"/>
      <c r="D607" s="162"/>
      <c r="E607" s="162"/>
      <c r="F607" s="162"/>
      <c r="G607" s="162"/>
    </row>
    <row r="608" spans="3:7">
      <c r="C608" s="162"/>
      <c r="D608" s="162"/>
      <c r="E608" s="162"/>
      <c r="F608" s="162"/>
      <c r="G608" s="162"/>
    </row>
    <row r="609" spans="3:7">
      <c r="C609" s="162"/>
      <c r="D609" s="162"/>
      <c r="E609" s="162"/>
      <c r="F609" s="162"/>
      <c r="G609" s="162"/>
    </row>
    <row r="610" spans="3:7">
      <c r="C610" s="162"/>
      <c r="D610" s="162"/>
      <c r="E610" s="162"/>
      <c r="F610" s="162"/>
      <c r="G610" s="162"/>
    </row>
    <row r="611" spans="3:7">
      <c r="C611" s="162"/>
      <c r="D611" s="162"/>
      <c r="E611" s="162"/>
      <c r="F611" s="162"/>
      <c r="G611" s="162"/>
    </row>
    <row r="612" spans="3:7">
      <c r="C612" s="162"/>
      <c r="D612" s="162"/>
      <c r="E612" s="162"/>
      <c r="F612" s="162"/>
      <c r="G612" s="162"/>
    </row>
    <row r="613" spans="3:7">
      <c r="C613" s="162"/>
      <c r="D613" s="162"/>
      <c r="E613" s="162"/>
      <c r="F613" s="162"/>
      <c r="G613" s="162"/>
    </row>
    <row r="614" spans="3:7">
      <c r="C614" s="162"/>
      <c r="D614" s="162"/>
      <c r="E614" s="162"/>
      <c r="F614" s="162"/>
      <c r="G614" s="162"/>
    </row>
    <row r="615" spans="3:7">
      <c r="C615" s="162"/>
      <c r="D615" s="162"/>
      <c r="E615" s="162"/>
      <c r="F615" s="162"/>
      <c r="G615" s="162"/>
    </row>
    <row r="616" spans="3:7">
      <c r="C616" s="162"/>
      <c r="D616" s="162"/>
      <c r="E616" s="162"/>
      <c r="F616" s="162"/>
      <c r="G616" s="162"/>
    </row>
    <row r="617" spans="3:7">
      <c r="C617" s="162"/>
      <c r="D617" s="162"/>
      <c r="E617" s="162"/>
      <c r="F617" s="162"/>
      <c r="G617" s="162"/>
    </row>
    <row r="618" spans="3:7">
      <c r="C618" s="162"/>
      <c r="D618" s="162"/>
      <c r="E618" s="162"/>
      <c r="F618" s="162"/>
      <c r="G618" s="162"/>
    </row>
    <row r="619" spans="3:7">
      <c r="C619" s="162"/>
      <c r="D619" s="162"/>
      <c r="E619" s="162"/>
      <c r="F619" s="162"/>
      <c r="G619" s="162"/>
    </row>
    <row r="620" spans="3:7">
      <c r="C620" s="162"/>
      <c r="D620" s="162"/>
      <c r="E620" s="162"/>
      <c r="F620" s="162"/>
      <c r="G620" s="162"/>
    </row>
    <row r="621" spans="3:7">
      <c r="C621" s="162"/>
      <c r="D621" s="162"/>
      <c r="E621" s="162"/>
      <c r="F621" s="162"/>
      <c r="G621" s="162"/>
    </row>
    <row r="622" spans="3:7">
      <c r="C622" s="162"/>
      <c r="D622" s="162"/>
      <c r="E622" s="162"/>
      <c r="F622" s="162"/>
      <c r="G622" s="162"/>
    </row>
    <row r="623" spans="3:7">
      <c r="C623" s="162"/>
      <c r="D623" s="162"/>
      <c r="E623" s="162"/>
      <c r="F623" s="162"/>
      <c r="G623" s="162"/>
    </row>
    <row r="624" spans="3:7">
      <c r="C624" s="162"/>
      <c r="D624" s="162"/>
      <c r="E624" s="162"/>
      <c r="F624" s="162"/>
      <c r="G624" s="162"/>
    </row>
    <row r="625" spans="3:7">
      <c r="C625" s="162"/>
      <c r="D625" s="162"/>
      <c r="E625" s="162"/>
      <c r="F625" s="162"/>
      <c r="G625" s="162"/>
    </row>
    <row r="626" spans="3:7">
      <c r="C626" s="162"/>
      <c r="D626" s="162"/>
      <c r="E626" s="162"/>
      <c r="F626" s="162"/>
      <c r="G626" s="162"/>
    </row>
    <row r="627" spans="3:7">
      <c r="C627" s="162"/>
      <c r="D627" s="162"/>
      <c r="E627" s="162"/>
      <c r="F627" s="162"/>
      <c r="G627" s="162"/>
    </row>
    <row r="628" spans="3:7">
      <c r="C628" s="162"/>
      <c r="D628" s="162"/>
      <c r="E628" s="162"/>
      <c r="F628" s="162"/>
      <c r="G628" s="162"/>
    </row>
    <row r="629" spans="3:7">
      <c r="C629" s="162"/>
      <c r="D629" s="162"/>
      <c r="E629" s="162"/>
      <c r="F629" s="162"/>
      <c r="G629" s="162"/>
    </row>
    <row r="630" spans="3:7">
      <c r="C630" s="162"/>
      <c r="D630" s="162"/>
      <c r="E630" s="162"/>
      <c r="F630" s="162"/>
      <c r="G630" s="162"/>
    </row>
    <row r="631" spans="3:7">
      <c r="C631" s="162"/>
      <c r="D631" s="162"/>
      <c r="E631" s="162"/>
      <c r="F631" s="162"/>
      <c r="G631" s="162"/>
    </row>
    <row r="632" spans="3:7">
      <c r="C632" s="162"/>
      <c r="D632" s="162"/>
      <c r="E632" s="162"/>
      <c r="F632" s="162"/>
      <c r="G632" s="162"/>
    </row>
    <row r="633" spans="3:7">
      <c r="C633" s="162"/>
      <c r="D633" s="162"/>
      <c r="E633" s="162"/>
      <c r="F633" s="162"/>
      <c r="G633" s="162"/>
    </row>
    <row r="634" spans="3:7">
      <c r="C634" s="162"/>
      <c r="D634" s="162"/>
      <c r="E634" s="162"/>
      <c r="F634" s="162"/>
      <c r="G634" s="162"/>
    </row>
    <row r="635" spans="3:7">
      <c r="C635" s="162"/>
      <c r="D635" s="162"/>
      <c r="E635" s="162"/>
      <c r="F635" s="162"/>
      <c r="G635" s="162"/>
    </row>
    <row r="636" spans="3:7">
      <c r="C636" s="162"/>
      <c r="D636" s="162"/>
      <c r="E636" s="162"/>
      <c r="F636" s="162"/>
      <c r="G636" s="162"/>
    </row>
    <row r="637" spans="3:7">
      <c r="C637" s="162"/>
      <c r="D637" s="162"/>
      <c r="E637" s="162"/>
      <c r="F637" s="162"/>
      <c r="G637" s="162"/>
    </row>
    <row r="638" spans="3:7">
      <c r="C638" s="162"/>
      <c r="D638" s="162"/>
      <c r="E638" s="162"/>
      <c r="F638" s="162"/>
      <c r="G638" s="162"/>
    </row>
    <row r="639" spans="3:7">
      <c r="C639" s="162"/>
      <c r="D639" s="162"/>
      <c r="E639" s="162"/>
      <c r="F639" s="162"/>
      <c r="G639" s="162"/>
    </row>
    <row r="640" spans="3:7">
      <c r="C640" s="162"/>
      <c r="D640" s="162"/>
      <c r="E640" s="162"/>
      <c r="F640" s="162"/>
      <c r="G640" s="162"/>
    </row>
    <row r="641" spans="3:7">
      <c r="C641" s="162"/>
      <c r="D641" s="162"/>
      <c r="E641" s="162"/>
      <c r="F641" s="162"/>
      <c r="G641" s="162"/>
    </row>
    <row r="642" spans="3:7">
      <c r="C642" s="162"/>
      <c r="D642" s="162"/>
      <c r="E642" s="162"/>
      <c r="F642" s="162"/>
      <c r="G642" s="162"/>
    </row>
    <row r="643" spans="3:7">
      <c r="C643" s="162"/>
      <c r="D643" s="162"/>
      <c r="E643" s="162"/>
      <c r="F643" s="162"/>
      <c r="G643" s="162"/>
    </row>
    <row r="644" spans="3:7">
      <c r="C644" s="162"/>
      <c r="D644" s="162"/>
      <c r="E644" s="162"/>
      <c r="F644" s="162"/>
      <c r="G644" s="162"/>
    </row>
    <row r="645" spans="3:7">
      <c r="C645" s="162"/>
      <c r="D645" s="162"/>
      <c r="E645" s="162"/>
      <c r="F645" s="162"/>
      <c r="G645" s="162"/>
    </row>
    <row r="646" spans="3:7">
      <c r="C646" s="162"/>
      <c r="D646" s="162"/>
      <c r="E646" s="162"/>
      <c r="F646" s="162"/>
      <c r="G646" s="162"/>
    </row>
    <row r="647" spans="3:7">
      <c r="C647" s="162"/>
      <c r="D647" s="162"/>
      <c r="E647" s="162"/>
      <c r="F647" s="162"/>
      <c r="G647" s="162"/>
    </row>
    <row r="648" spans="3:7">
      <c r="C648" s="162"/>
      <c r="D648" s="162"/>
      <c r="E648" s="162"/>
      <c r="F648" s="162"/>
      <c r="G648" s="162"/>
    </row>
    <row r="649" spans="3:7">
      <c r="C649" s="162"/>
      <c r="D649" s="162"/>
      <c r="E649" s="162"/>
      <c r="F649" s="162"/>
      <c r="G649" s="162"/>
    </row>
    <row r="650" spans="3:7">
      <c r="C650" s="162"/>
      <c r="D650" s="162"/>
      <c r="E650" s="162"/>
      <c r="F650" s="162"/>
      <c r="G650" s="162"/>
    </row>
    <row r="651" spans="3:7">
      <c r="C651" s="162"/>
      <c r="D651" s="162"/>
      <c r="E651" s="162"/>
      <c r="F651" s="162"/>
      <c r="G651" s="162"/>
    </row>
    <row r="652" spans="3:7">
      <c r="C652" s="162"/>
      <c r="D652" s="162"/>
      <c r="E652" s="162"/>
      <c r="F652" s="162"/>
      <c r="G652" s="162"/>
    </row>
    <row r="653" spans="3:7">
      <c r="C653" s="162"/>
      <c r="D653" s="162"/>
      <c r="E653" s="162"/>
      <c r="F653" s="162"/>
      <c r="G653" s="162"/>
    </row>
    <row r="654" spans="3:7">
      <c r="C654" s="162"/>
      <c r="D654" s="162"/>
      <c r="E654" s="162"/>
      <c r="F654" s="162"/>
      <c r="G654" s="162"/>
    </row>
    <row r="655" spans="3:7">
      <c r="C655" s="162"/>
      <c r="D655" s="162"/>
      <c r="E655" s="162"/>
      <c r="F655" s="162"/>
      <c r="G655" s="162"/>
    </row>
    <row r="656" spans="3:7">
      <c r="C656" s="162"/>
      <c r="D656" s="162"/>
      <c r="E656" s="162"/>
      <c r="F656" s="162"/>
      <c r="G656" s="162"/>
    </row>
    <row r="657" spans="3:7">
      <c r="C657" s="162"/>
      <c r="D657" s="162"/>
      <c r="E657" s="162"/>
      <c r="F657" s="162"/>
      <c r="G657" s="162"/>
    </row>
    <row r="658" spans="3:7">
      <c r="C658" s="162"/>
      <c r="D658" s="162"/>
      <c r="E658" s="162"/>
      <c r="F658" s="162"/>
      <c r="G658" s="162"/>
    </row>
    <row r="659" spans="3:7">
      <c r="C659" s="162"/>
      <c r="D659" s="162"/>
      <c r="E659" s="162"/>
      <c r="F659" s="162"/>
      <c r="G659" s="162"/>
    </row>
    <row r="660" spans="3:7">
      <c r="C660" s="162"/>
      <c r="D660" s="162"/>
      <c r="E660" s="162"/>
      <c r="F660" s="162"/>
      <c r="G660" s="162"/>
    </row>
    <row r="661" spans="3:7">
      <c r="C661" s="162"/>
      <c r="D661" s="162"/>
      <c r="E661" s="162"/>
      <c r="F661" s="162"/>
      <c r="G661" s="162"/>
    </row>
    <row r="662" spans="3:7">
      <c r="C662" s="162"/>
      <c r="D662" s="162"/>
      <c r="E662" s="162"/>
      <c r="F662" s="162"/>
      <c r="G662" s="162"/>
    </row>
    <row r="663" spans="3:7">
      <c r="C663" s="162"/>
      <c r="D663" s="162"/>
      <c r="E663" s="162"/>
      <c r="F663" s="162"/>
      <c r="G663" s="162"/>
    </row>
    <row r="664" spans="3:7">
      <c r="C664" s="162"/>
      <c r="D664" s="162"/>
      <c r="E664" s="162"/>
      <c r="F664" s="162"/>
      <c r="G664" s="162"/>
    </row>
    <row r="665" spans="3:7">
      <c r="C665" s="162"/>
      <c r="D665" s="162"/>
      <c r="E665" s="162"/>
      <c r="F665" s="162"/>
      <c r="G665" s="162"/>
    </row>
    <row r="666" spans="3:7">
      <c r="C666" s="162"/>
      <c r="D666" s="162"/>
      <c r="E666" s="162"/>
      <c r="F666" s="162"/>
      <c r="G666" s="162"/>
    </row>
    <row r="667" spans="3:7">
      <c r="C667" s="162"/>
      <c r="D667" s="162"/>
      <c r="E667" s="162"/>
      <c r="F667" s="162"/>
      <c r="G667" s="162"/>
    </row>
    <row r="668" spans="3:7">
      <c r="C668" s="162"/>
      <c r="D668" s="162"/>
      <c r="E668" s="162"/>
      <c r="F668" s="162"/>
      <c r="G668" s="162"/>
    </row>
    <row r="669" spans="3:7">
      <c r="C669" s="162"/>
      <c r="D669" s="162"/>
      <c r="E669" s="162"/>
      <c r="F669" s="162"/>
      <c r="G669" s="162"/>
    </row>
    <row r="670" spans="3:7">
      <c r="C670" s="162"/>
      <c r="D670" s="162"/>
      <c r="E670" s="162"/>
      <c r="F670" s="162"/>
      <c r="G670" s="162"/>
    </row>
    <row r="671" spans="3:7">
      <c r="C671" s="162"/>
      <c r="D671" s="162"/>
      <c r="E671" s="162"/>
      <c r="F671" s="162"/>
      <c r="G671" s="162"/>
    </row>
    <row r="672" spans="3:7">
      <c r="C672" s="162"/>
      <c r="D672" s="162"/>
      <c r="E672" s="162"/>
      <c r="F672" s="162"/>
      <c r="G672" s="162"/>
    </row>
    <row r="673" spans="3:7">
      <c r="C673" s="162"/>
      <c r="D673" s="162"/>
      <c r="E673" s="162"/>
      <c r="F673" s="162"/>
      <c r="G673" s="162"/>
    </row>
    <row r="674" spans="3:7">
      <c r="C674" s="162"/>
      <c r="D674" s="162"/>
      <c r="E674" s="162"/>
      <c r="F674" s="162"/>
      <c r="G674" s="162"/>
    </row>
    <row r="675" spans="3:7">
      <c r="C675" s="162"/>
      <c r="D675" s="162"/>
      <c r="E675" s="162"/>
      <c r="F675" s="162"/>
      <c r="G675" s="162"/>
    </row>
    <row r="676" spans="3:7">
      <c r="C676" s="162"/>
      <c r="D676" s="162"/>
      <c r="E676" s="162"/>
      <c r="F676" s="162"/>
      <c r="G676" s="162"/>
    </row>
    <row r="677" spans="3:7">
      <c r="C677" s="162"/>
      <c r="D677" s="162"/>
      <c r="E677" s="162"/>
      <c r="F677" s="162"/>
      <c r="G677" s="162"/>
    </row>
    <row r="678" spans="3:7">
      <c r="C678" s="162"/>
      <c r="D678" s="162"/>
      <c r="E678" s="162"/>
      <c r="F678" s="162"/>
      <c r="G678" s="162"/>
    </row>
    <row r="679" spans="3:7">
      <c r="C679" s="162"/>
      <c r="D679" s="162"/>
      <c r="E679" s="162"/>
      <c r="F679" s="162"/>
      <c r="G679" s="162"/>
    </row>
    <row r="680" spans="3:7">
      <c r="C680" s="162"/>
      <c r="D680" s="162"/>
      <c r="E680" s="162"/>
      <c r="F680" s="162"/>
      <c r="G680" s="162"/>
    </row>
    <row r="681" spans="3:7">
      <c r="C681" s="162"/>
      <c r="D681" s="162"/>
      <c r="E681" s="162"/>
      <c r="F681" s="162"/>
      <c r="G681" s="162"/>
    </row>
    <row r="682" spans="3:7">
      <c r="C682" s="162"/>
      <c r="D682" s="162"/>
      <c r="E682" s="162"/>
      <c r="F682" s="162"/>
      <c r="G682" s="162"/>
    </row>
    <row r="683" spans="3:7">
      <c r="C683" s="162"/>
      <c r="D683" s="162"/>
      <c r="E683" s="162"/>
      <c r="F683" s="162"/>
      <c r="G683" s="162"/>
    </row>
    <row r="684" spans="3:7">
      <c r="C684" s="162"/>
      <c r="D684" s="162"/>
      <c r="E684" s="162"/>
      <c r="F684" s="162"/>
      <c r="G684" s="162"/>
    </row>
    <row r="685" spans="3:7">
      <c r="C685" s="162"/>
      <c r="D685" s="162"/>
      <c r="E685" s="162"/>
      <c r="F685" s="162"/>
      <c r="G685" s="162"/>
    </row>
    <row r="686" spans="3:7">
      <c r="C686" s="162"/>
      <c r="D686" s="162"/>
      <c r="E686" s="162"/>
      <c r="F686" s="162"/>
      <c r="G686" s="162"/>
    </row>
    <row r="687" spans="3:7">
      <c r="C687" s="162"/>
      <c r="D687" s="162"/>
      <c r="E687" s="162"/>
      <c r="F687" s="162"/>
      <c r="G687" s="162"/>
    </row>
    <row r="688" spans="3:7">
      <c r="C688" s="162"/>
      <c r="D688" s="162"/>
      <c r="E688" s="162"/>
      <c r="F688" s="162"/>
      <c r="G688" s="162"/>
    </row>
    <row r="689" spans="3:7">
      <c r="C689" s="162"/>
      <c r="D689" s="162"/>
      <c r="E689" s="162"/>
      <c r="F689" s="162"/>
      <c r="G689" s="162"/>
    </row>
    <row r="690" spans="3:7">
      <c r="C690" s="162"/>
      <c r="D690" s="162"/>
      <c r="E690" s="162"/>
      <c r="F690" s="162"/>
      <c r="G690" s="162"/>
    </row>
    <row r="691" spans="3:7">
      <c r="C691" s="162"/>
      <c r="D691" s="162"/>
      <c r="E691" s="162"/>
      <c r="F691" s="162"/>
      <c r="G691" s="162"/>
    </row>
    <row r="692" spans="3:7">
      <c r="C692" s="162"/>
      <c r="D692" s="162"/>
      <c r="E692" s="162"/>
      <c r="F692" s="162"/>
      <c r="G692" s="162"/>
    </row>
    <row r="693" spans="3:7">
      <c r="C693" s="162"/>
      <c r="D693" s="162"/>
      <c r="E693" s="162"/>
      <c r="F693" s="162"/>
      <c r="G693" s="162"/>
    </row>
    <row r="694" spans="3:7">
      <c r="C694" s="162"/>
      <c r="D694" s="162"/>
      <c r="E694" s="162"/>
      <c r="F694" s="162"/>
      <c r="G694" s="162"/>
    </row>
    <row r="695" spans="3:7">
      <c r="C695" s="162"/>
      <c r="D695" s="162"/>
      <c r="E695" s="162"/>
      <c r="F695" s="162"/>
      <c r="G695" s="162"/>
    </row>
    <row r="696" spans="3:7">
      <c r="C696" s="162"/>
      <c r="D696" s="162"/>
      <c r="E696" s="162"/>
      <c r="F696" s="162"/>
      <c r="G696" s="162"/>
    </row>
    <row r="697" spans="3:7">
      <c r="C697" s="162"/>
      <c r="D697" s="162"/>
      <c r="E697" s="162"/>
      <c r="F697" s="162"/>
      <c r="G697" s="162"/>
    </row>
    <row r="698" spans="3:7">
      <c r="C698" s="162"/>
      <c r="D698" s="162"/>
      <c r="E698" s="162"/>
      <c r="F698" s="162"/>
      <c r="G698" s="162"/>
    </row>
    <row r="699" spans="3:7">
      <c r="C699" s="162"/>
      <c r="D699" s="162"/>
      <c r="E699" s="162"/>
      <c r="F699" s="162"/>
      <c r="G699" s="162"/>
    </row>
    <row r="700" spans="3:7">
      <c r="C700" s="162"/>
      <c r="D700" s="162"/>
      <c r="E700" s="162"/>
      <c r="F700" s="162"/>
      <c r="G700" s="162"/>
    </row>
    <row r="701" spans="3:7">
      <c r="C701" s="162"/>
      <c r="D701" s="162"/>
      <c r="E701" s="162"/>
      <c r="F701" s="162"/>
      <c r="G701" s="162"/>
    </row>
    <row r="702" spans="3:7">
      <c r="C702" s="162"/>
      <c r="D702" s="162"/>
      <c r="E702" s="162"/>
      <c r="F702" s="162"/>
      <c r="G702" s="162"/>
    </row>
    <row r="703" spans="3:7">
      <c r="C703" s="162"/>
      <c r="D703" s="162"/>
      <c r="E703" s="162"/>
      <c r="F703" s="162"/>
      <c r="G703" s="162"/>
    </row>
    <row r="704" spans="3:7">
      <c r="C704" s="162"/>
      <c r="D704" s="162"/>
      <c r="E704" s="162"/>
      <c r="F704" s="162"/>
      <c r="G704" s="162"/>
    </row>
    <row r="705" spans="3:7">
      <c r="C705" s="162"/>
      <c r="D705" s="162"/>
      <c r="E705" s="162"/>
      <c r="F705" s="162"/>
      <c r="G705" s="162"/>
    </row>
    <row r="706" spans="3:7">
      <c r="C706" s="162"/>
      <c r="D706" s="162"/>
      <c r="E706" s="162"/>
      <c r="F706" s="162"/>
      <c r="G706" s="162"/>
    </row>
    <row r="707" spans="3:7">
      <c r="C707" s="162"/>
      <c r="D707" s="162"/>
      <c r="E707" s="162"/>
      <c r="F707" s="162"/>
      <c r="G707" s="162"/>
    </row>
    <row r="708" spans="3:7">
      <c r="C708" s="162"/>
      <c r="D708" s="162"/>
      <c r="E708" s="162"/>
      <c r="F708" s="162"/>
      <c r="G708" s="162"/>
    </row>
    <row r="709" spans="3:7">
      <c r="C709" s="162"/>
      <c r="D709" s="162"/>
      <c r="E709" s="162"/>
      <c r="F709" s="162"/>
      <c r="G709" s="162"/>
    </row>
    <row r="710" spans="3:7">
      <c r="C710" s="162"/>
      <c r="D710" s="162"/>
      <c r="E710" s="162"/>
      <c r="F710" s="162"/>
      <c r="G710" s="162"/>
    </row>
    <row r="711" spans="3:7">
      <c r="C711" s="162"/>
      <c r="D711" s="162"/>
      <c r="E711" s="162"/>
      <c r="F711" s="162"/>
      <c r="G711" s="162"/>
    </row>
    <row r="712" spans="3:7">
      <c r="C712" s="162"/>
      <c r="D712" s="162"/>
      <c r="E712" s="162"/>
      <c r="F712" s="162"/>
      <c r="G712" s="162"/>
    </row>
    <row r="713" spans="3:7">
      <c r="C713" s="162"/>
      <c r="D713" s="162"/>
      <c r="E713" s="162"/>
      <c r="F713" s="162"/>
      <c r="G713" s="162"/>
    </row>
    <row r="714" spans="3:7">
      <c r="C714" s="162"/>
      <c r="D714" s="162"/>
      <c r="E714" s="162"/>
      <c r="F714" s="162"/>
      <c r="G714" s="162"/>
    </row>
    <row r="715" spans="3:7">
      <c r="C715" s="162"/>
      <c r="D715" s="162"/>
      <c r="E715" s="162"/>
      <c r="F715" s="162"/>
      <c r="G715" s="162"/>
    </row>
    <row r="716" spans="3:7">
      <c r="C716" s="162"/>
      <c r="D716" s="162"/>
      <c r="E716" s="162"/>
      <c r="F716" s="162"/>
      <c r="G716" s="162"/>
    </row>
    <row r="717" spans="3:7">
      <c r="C717" s="162"/>
      <c r="D717" s="162"/>
      <c r="E717" s="162"/>
      <c r="F717" s="162"/>
      <c r="G717" s="162"/>
    </row>
    <row r="718" spans="3:7">
      <c r="C718" s="162"/>
      <c r="D718" s="162"/>
      <c r="E718" s="162"/>
      <c r="F718" s="162"/>
      <c r="G718" s="162"/>
    </row>
    <row r="719" spans="3:7">
      <c r="C719" s="162"/>
      <c r="D719" s="162"/>
      <c r="E719" s="162"/>
      <c r="F719" s="162"/>
      <c r="G719" s="162"/>
    </row>
    <row r="720" spans="3:7">
      <c r="C720" s="162"/>
      <c r="D720" s="162"/>
      <c r="E720" s="162"/>
      <c r="F720" s="162"/>
      <c r="G720" s="162"/>
    </row>
    <row r="721" spans="3:7">
      <c r="C721" s="162"/>
      <c r="D721" s="162"/>
      <c r="E721" s="162"/>
      <c r="F721" s="162"/>
      <c r="G721" s="162"/>
    </row>
    <row r="722" spans="3:7">
      <c r="C722" s="162"/>
      <c r="D722" s="162"/>
      <c r="E722" s="162"/>
      <c r="F722" s="162"/>
      <c r="G722" s="162"/>
    </row>
    <row r="723" spans="3:7">
      <c r="C723" s="162"/>
      <c r="D723" s="162"/>
      <c r="E723" s="162"/>
      <c r="F723" s="162"/>
      <c r="G723" s="162"/>
    </row>
    <row r="724" spans="3:7">
      <c r="C724" s="162"/>
      <c r="D724" s="162"/>
      <c r="E724" s="162"/>
      <c r="F724" s="162"/>
      <c r="G724" s="162"/>
    </row>
    <row r="725" spans="3:7">
      <c r="C725" s="162"/>
      <c r="D725" s="162"/>
      <c r="E725" s="162"/>
      <c r="F725" s="162"/>
      <c r="G725" s="162"/>
    </row>
    <row r="726" spans="3:7">
      <c r="C726" s="162"/>
      <c r="D726" s="162"/>
      <c r="E726" s="162"/>
      <c r="F726" s="162"/>
      <c r="G726" s="162"/>
    </row>
    <row r="727" spans="3:7">
      <c r="C727" s="162"/>
      <c r="D727" s="162"/>
      <c r="E727" s="162"/>
      <c r="F727" s="162"/>
      <c r="G727" s="162"/>
    </row>
    <row r="728" spans="3:7">
      <c r="C728" s="162"/>
      <c r="D728" s="162"/>
      <c r="E728" s="162"/>
      <c r="F728" s="162"/>
      <c r="G728" s="162"/>
    </row>
    <row r="729" spans="3:7">
      <c r="C729" s="162"/>
      <c r="D729" s="162"/>
      <c r="E729" s="162"/>
      <c r="F729" s="162"/>
      <c r="G729" s="162"/>
    </row>
    <row r="730" spans="3:7">
      <c r="C730" s="162"/>
      <c r="D730" s="162"/>
      <c r="E730" s="162"/>
      <c r="F730" s="162"/>
      <c r="G730" s="162"/>
    </row>
    <row r="731" spans="3:7">
      <c r="C731" s="162"/>
      <c r="D731" s="162"/>
      <c r="E731" s="162"/>
      <c r="F731" s="162"/>
      <c r="G731" s="162"/>
    </row>
    <row r="732" spans="3:7">
      <c r="C732" s="162"/>
      <c r="D732" s="162"/>
      <c r="E732" s="162"/>
      <c r="F732" s="162"/>
      <c r="G732" s="162"/>
    </row>
    <row r="733" spans="3:7">
      <c r="C733" s="162"/>
      <c r="D733" s="162"/>
      <c r="E733" s="162"/>
      <c r="F733" s="162"/>
      <c r="G733" s="162"/>
    </row>
    <row r="734" spans="3:7">
      <c r="C734" s="162"/>
      <c r="D734" s="162"/>
      <c r="E734" s="162"/>
      <c r="F734" s="162"/>
      <c r="G734" s="162"/>
    </row>
    <row r="735" spans="3:7">
      <c r="C735" s="162"/>
      <c r="D735" s="162"/>
      <c r="E735" s="162"/>
      <c r="F735" s="162"/>
      <c r="G735" s="162"/>
    </row>
    <row r="736" spans="3:7">
      <c r="C736" s="162"/>
      <c r="D736" s="162"/>
      <c r="E736" s="162"/>
      <c r="F736" s="162"/>
      <c r="G736" s="162"/>
    </row>
    <row r="737" spans="3:7">
      <c r="C737" s="162"/>
      <c r="D737" s="162"/>
      <c r="E737" s="162"/>
      <c r="F737" s="162"/>
      <c r="G737" s="162"/>
    </row>
    <row r="738" spans="3:7">
      <c r="C738" s="162"/>
      <c r="D738" s="162"/>
      <c r="E738" s="162"/>
      <c r="F738" s="162"/>
      <c r="G738" s="162"/>
    </row>
    <row r="739" spans="3:7">
      <c r="C739" s="162"/>
      <c r="D739" s="162"/>
      <c r="E739" s="162"/>
      <c r="F739" s="162"/>
      <c r="G739" s="162"/>
    </row>
    <row r="740" spans="3:7">
      <c r="C740" s="162"/>
      <c r="D740" s="162"/>
      <c r="E740" s="162"/>
      <c r="F740" s="162"/>
      <c r="G740" s="162"/>
    </row>
    <row r="741" spans="3:7">
      <c r="C741" s="162"/>
      <c r="D741" s="162"/>
      <c r="E741" s="162"/>
      <c r="F741" s="162"/>
      <c r="G741" s="162"/>
    </row>
    <row r="742" spans="3:7">
      <c r="C742" s="162"/>
      <c r="D742" s="162"/>
      <c r="E742" s="162"/>
      <c r="F742" s="162"/>
      <c r="G742" s="162"/>
    </row>
    <row r="743" spans="3:7">
      <c r="C743" s="162"/>
      <c r="D743" s="162"/>
      <c r="E743" s="162"/>
      <c r="F743" s="162"/>
      <c r="G743" s="162"/>
    </row>
    <row r="744" spans="3:7">
      <c r="C744" s="162"/>
      <c r="D744" s="162"/>
      <c r="E744" s="162"/>
      <c r="F744" s="162"/>
      <c r="G744" s="162"/>
    </row>
    <row r="745" spans="3:7">
      <c r="C745" s="162"/>
      <c r="D745" s="162"/>
      <c r="E745" s="162"/>
      <c r="F745" s="162"/>
      <c r="G745" s="162"/>
    </row>
    <row r="746" spans="3:7">
      <c r="C746" s="162"/>
      <c r="D746" s="162"/>
      <c r="E746" s="162"/>
      <c r="F746" s="162"/>
      <c r="G746" s="162"/>
    </row>
    <row r="747" spans="3:7">
      <c r="C747" s="162"/>
      <c r="D747" s="162"/>
      <c r="E747" s="162"/>
      <c r="F747" s="162"/>
      <c r="G747" s="162"/>
    </row>
    <row r="748" spans="3:7">
      <c r="C748" s="162"/>
      <c r="D748" s="162"/>
      <c r="E748" s="162"/>
      <c r="F748" s="162"/>
      <c r="G748" s="162"/>
    </row>
    <row r="749" spans="3:7">
      <c r="C749" s="162"/>
      <c r="D749" s="162"/>
      <c r="E749" s="162"/>
      <c r="F749" s="162"/>
      <c r="G749" s="162"/>
    </row>
    <row r="750" spans="3:7">
      <c r="C750" s="162"/>
      <c r="D750" s="162"/>
      <c r="E750" s="162"/>
      <c r="F750" s="162"/>
      <c r="G750" s="162"/>
    </row>
    <row r="751" spans="3:7">
      <c r="C751" s="162"/>
      <c r="D751" s="162"/>
      <c r="E751" s="162"/>
      <c r="F751" s="162"/>
      <c r="G751" s="162"/>
    </row>
    <row r="752" spans="3:7">
      <c r="C752" s="162"/>
      <c r="D752" s="162"/>
      <c r="E752" s="162"/>
      <c r="F752" s="162"/>
      <c r="G752" s="162"/>
    </row>
    <row r="753" spans="3:7">
      <c r="C753" s="162"/>
      <c r="D753" s="162"/>
      <c r="E753" s="162"/>
      <c r="F753" s="162"/>
      <c r="G753" s="162"/>
    </row>
    <row r="754" spans="3:7">
      <c r="C754" s="162"/>
      <c r="D754" s="162"/>
      <c r="E754" s="162"/>
      <c r="F754" s="162"/>
      <c r="G754" s="162"/>
    </row>
    <row r="755" spans="3:7">
      <c r="C755" s="162"/>
      <c r="D755" s="162"/>
      <c r="E755" s="162"/>
      <c r="F755" s="162"/>
      <c r="G755" s="162"/>
    </row>
    <row r="756" spans="3:7">
      <c r="C756" s="162"/>
      <c r="D756" s="162"/>
      <c r="E756" s="162"/>
      <c r="F756" s="162"/>
      <c r="G756" s="162"/>
    </row>
    <row r="757" spans="3:7">
      <c r="C757" s="162"/>
      <c r="D757" s="162"/>
      <c r="E757" s="162"/>
      <c r="F757" s="162"/>
      <c r="G757" s="162"/>
    </row>
    <row r="758" spans="3:7">
      <c r="C758" s="162"/>
      <c r="D758" s="162"/>
      <c r="E758" s="162"/>
      <c r="F758" s="162"/>
      <c r="G758" s="162"/>
    </row>
    <row r="759" spans="3:7">
      <c r="C759" s="162"/>
      <c r="D759" s="162"/>
      <c r="E759" s="162"/>
      <c r="F759" s="162"/>
      <c r="G759" s="162"/>
    </row>
    <row r="760" spans="3:7">
      <c r="C760" s="162"/>
      <c r="D760" s="162"/>
      <c r="E760" s="162"/>
      <c r="F760" s="162"/>
      <c r="G760" s="162"/>
    </row>
    <row r="761" spans="3:7">
      <c r="C761" s="162"/>
      <c r="D761" s="162"/>
      <c r="E761" s="162"/>
      <c r="F761" s="162"/>
      <c r="G761" s="162"/>
    </row>
    <row r="762" spans="3:7">
      <c r="C762" s="162"/>
      <c r="D762" s="162"/>
      <c r="E762" s="162"/>
      <c r="F762" s="162"/>
      <c r="G762" s="162"/>
    </row>
    <row r="763" spans="3:7">
      <c r="C763" s="162"/>
      <c r="D763" s="162"/>
      <c r="E763" s="162"/>
      <c r="F763" s="162"/>
      <c r="G763" s="162"/>
    </row>
    <row r="764" spans="3:7">
      <c r="C764" s="162"/>
      <c r="D764" s="162"/>
      <c r="E764" s="162"/>
      <c r="F764" s="162"/>
      <c r="G764" s="162"/>
    </row>
    <row r="765" spans="3:7">
      <c r="C765" s="162"/>
      <c r="D765" s="162"/>
      <c r="E765" s="162"/>
      <c r="F765" s="162"/>
      <c r="G765" s="162"/>
    </row>
    <row r="766" spans="3:7">
      <c r="C766" s="162"/>
      <c r="D766" s="162"/>
      <c r="E766" s="162"/>
      <c r="F766" s="162"/>
      <c r="G766" s="162"/>
    </row>
    <row r="767" spans="3:7">
      <c r="C767" s="162"/>
      <c r="D767" s="162"/>
      <c r="E767" s="162"/>
      <c r="F767" s="162"/>
      <c r="G767" s="162"/>
    </row>
    <row r="768" spans="3:7">
      <c r="C768" s="162"/>
      <c r="D768" s="162"/>
      <c r="E768" s="162"/>
      <c r="F768" s="162"/>
      <c r="G768" s="162"/>
    </row>
    <row r="769" spans="3:7">
      <c r="C769" s="162"/>
      <c r="D769" s="162"/>
      <c r="E769" s="162"/>
      <c r="F769" s="162"/>
      <c r="G769" s="162"/>
    </row>
    <row r="770" spans="3:7">
      <c r="C770" s="162"/>
      <c r="D770" s="162"/>
      <c r="E770" s="162"/>
      <c r="F770" s="162"/>
      <c r="G770" s="162"/>
    </row>
    <row r="771" spans="3:7">
      <c r="C771" s="162"/>
      <c r="D771" s="162"/>
      <c r="E771" s="162"/>
      <c r="F771" s="162"/>
      <c r="G771" s="162"/>
    </row>
    <row r="772" spans="3:7">
      <c r="C772" s="162"/>
      <c r="D772" s="162"/>
      <c r="E772" s="162"/>
      <c r="F772" s="162"/>
      <c r="G772" s="162"/>
    </row>
    <row r="773" spans="3:7">
      <c r="C773" s="162"/>
      <c r="D773" s="162"/>
      <c r="E773" s="162"/>
      <c r="F773" s="162"/>
      <c r="G773" s="162"/>
    </row>
    <row r="774" spans="3:7">
      <c r="C774" s="162"/>
      <c r="D774" s="162"/>
      <c r="E774" s="162"/>
      <c r="F774" s="162"/>
      <c r="G774" s="162"/>
    </row>
    <row r="775" spans="3:7">
      <c r="C775" s="162"/>
      <c r="D775" s="162"/>
      <c r="E775" s="162"/>
      <c r="F775" s="162"/>
      <c r="G775" s="162"/>
    </row>
    <row r="776" spans="3:7">
      <c r="C776" s="162"/>
      <c r="D776" s="162"/>
      <c r="E776" s="162"/>
      <c r="F776" s="162"/>
      <c r="G776" s="162"/>
    </row>
    <row r="777" spans="3:7">
      <c r="C777" s="162"/>
      <c r="D777" s="162"/>
      <c r="E777" s="162"/>
      <c r="F777" s="162"/>
      <c r="G777" s="162"/>
    </row>
    <row r="778" spans="3:7">
      <c r="C778" s="162"/>
      <c r="D778" s="162"/>
      <c r="E778" s="162"/>
      <c r="F778" s="162"/>
      <c r="G778" s="162"/>
    </row>
    <row r="779" spans="3:7">
      <c r="C779" s="162"/>
      <c r="D779" s="162"/>
      <c r="E779" s="162"/>
      <c r="F779" s="162"/>
      <c r="G779" s="162"/>
    </row>
    <row r="780" spans="3:7">
      <c r="C780" s="162"/>
      <c r="D780" s="162"/>
      <c r="E780" s="162"/>
      <c r="F780" s="162"/>
      <c r="G780" s="162"/>
    </row>
    <row r="781" spans="3:7">
      <c r="C781" s="162"/>
      <c r="D781" s="162"/>
      <c r="E781" s="162"/>
      <c r="F781" s="162"/>
      <c r="G781" s="162"/>
    </row>
    <row r="782" spans="3:7">
      <c r="C782" s="162"/>
      <c r="D782" s="162"/>
      <c r="E782" s="162"/>
      <c r="F782" s="162"/>
      <c r="G782" s="162"/>
    </row>
    <row r="783" spans="3:7">
      <c r="C783" s="162"/>
      <c r="D783" s="162"/>
      <c r="E783" s="162"/>
      <c r="F783" s="162"/>
      <c r="G783" s="162"/>
    </row>
    <row r="784" spans="3:7">
      <c r="C784" s="162"/>
      <c r="D784" s="162"/>
      <c r="E784" s="162"/>
      <c r="F784" s="162"/>
      <c r="G784" s="162"/>
    </row>
    <row r="785" spans="3:7">
      <c r="C785" s="162"/>
      <c r="D785" s="162"/>
      <c r="E785" s="162"/>
      <c r="F785" s="162"/>
      <c r="G785" s="162"/>
    </row>
    <row r="786" spans="3:7">
      <c r="C786" s="162"/>
      <c r="D786" s="162"/>
      <c r="E786" s="162"/>
      <c r="F786" s="162"/>
      <c r="G786" s="162"/>
    </row>
    <row r="787" spans="3:7">
      <c r="C787" s="162"/>
      <c r="D787" s="162"/>
      <c r="E787" s="162"/>
      <c r="F787" s="162"/>
      <c r="G787" s="162"/>
    </row>
    <row r="788" spans="3:7">
      <c r="C788" s="162"/>
      <c r="D788" s="162"/>
      <c r="E788" s="162"/>
      <c r="F788" s="162"/>
      <c r="G788" s="162"/>
    </row>
    <row r="789" spans="3:7">
      <c r="C789" s="162"/>
      <c r="D789" s="162"/>
      <c r="E789" s="162"/>
      <c r="F789" s="162"/>
      <c r="G789" s="162"/>
    </row>
    <row r="790" spans="3:7">
      <c r="C790" s="162"/>
      <c r="D790" s="162"/>
      <c r="E790" s="162"/>
      <c r="F790" s="162"/>
      <c r="G790" s="162"/>
    </row>
    <row r="791" spans="3:7">
      <c r="C791" s="162"/>
      <c r="D791" s="162"/>
      <c r="E791" s="162"/>
      <c r="F791" s="162"/>
      <c r="G791" s="162"/>
    </row>
    <row r="792" spans="3:7">
      <c r="C792" s="162"/>
      <c r="D792" s="162"/>
      <c r="E792" s="162"/>
      <c r="F792" s="162"/>
      <c r="G792" s="162"/>
    </row>
    <row r="793" spans="3:7">
      <c r="C793" s="162"/>
      <c r="D793" s="162"/>
      <c r="E793" s="162"/>
      <c r="F793" s="162"/>
      <c r="G793" s="162"/>
    </row>
    <row r="794" spans="3:7">
      <c r="C794" s="162"/>
      <c r="D794" s="162"/>
      <c r="E794" s="162"/>
      <c r="F794" s="162"/>
      <c r="G794" s="162"/>
    </row>
    <row r="795" spans="3:7">
      <c r="C795" s="162"/>
      <c r="D795" s="162"/>
      <c r="E795" s="162"/>
      <c r="F795" s="162"/>
      <c r="G795" s="162"/>
    </row>
    <row r="796" spans="3:7">
      <c r="C796" s="162"/>
      <c r="D796" s="162"/>
      <c r="E796" s="162"/>
      <c r="F796" s="162"/>
      <c r="G796" s="162"/>
    </row>
    <row r="797" spans="3:7">
      <c r="C797" s="162"/>
      <c r="D797" s="162"/>
      <c r="E797" s="162"/>
      <c r="F797" s="162"/>
      <c r="G797" s="162"/>
    </row>
    <row r="798" spans="3:7">
      <c r="C798" s="162"/>
      <c r="D798" s="162"/>
      <c r="E798" s="162"/>
      <c r="F798" s="162"/>
      <c r="G798" s="162"/>
    </row>
    <row r="799" spans="3:7">
      <c r="C799" s="162"/>
      <c r="D799" s="162"/>
      <c r="E799" s="162"/>
      <c r="F799" s="162"/>
      <c r="G799" s="162"/>
    </row>
    <row r="800" spans="3:7">
      <c r="C800" s="162"/>
      <c r="D800" s="162"/>
      <c r="E800" s="162"/>
      <c r="F800" s="162"/>
      <c r="G800" s="162"/>
    </row>
    <row r="801" spans="3:7">
      <c r="C801" s="162"/>
      <c r="D801" s="162"/>
      <c r="E801" s="162"/>
      <c r="F801" s="162"/>
      <c r="G801" s="162"/>
    </row>
    <row r="802" spans="3:7">
      <c r="C802" s="162"/>
      <c r="D802" s="162"/>
      <c r="E802" s="162"/>
      <c r="F802" s="162"/>
      <c r="G802" s="162"/>
    </row>
    <row r="803" spans="3:7">
      <c r="C803" s="162"/>
      <c r="D803" s="162"/>
      <c r="E803" s="162"/>
      <c r="F803" s="162"/>
      <c r="G803" s="162"/>
    </row>
    <row r="804" spans="3:7">
      <c r="C804" s="162"/>
      <c r="D804" s="162"/>
      <c r="E804" s="162"/>
      <c r="F804" s="162"/>
      <c r="G804" s="162"/>
    </row>
    <row r="805" spans="3:7">
      <c r="C805" s="162"/>
      <c r="D805" s="162"/>
      <c r="E805" s="162"/>
      <c r="F805" s="162"/>
      <c r="G805" s="162"/>
    </row>
    <row r="806" spans="3:7">
      <c r="C806" s="162"/>
      <c r="D806" s="162"/>
      <c r="E806" s="162"/>
      <c r="F806" s="162"/>
      <c r="G806" s="162"/>
    </row>
    <row r="807" spans="3:7">
      <c r="C807" s="162"/>
      <c r="D807" s="162"/>
      <c r="E807" s="162"/>
      <c r="F807" s="162"/>
      <c r="G807" s="162"/>
    </row>
    <row r="808" spans="3:7">
      <c r="C808" s="162"/>
      <c r="D808" s="162"/>
      <c r="E808" s="162"/>
      <c r="F808" s="162"/>
      <c r="G808" s="162"/>
    </row>
    <row r="809" spans="3:7">
      <c r="C809" s="162"/>
      <c r="D809" s="162"/>
      <c r="E809" s="162"/>
      <c r="F809" s="162"/>
      <c r="G809" s="162"/>
    </row>
    <row r="810" spans="3:7">
      <c r="C810" s="162"/>
      <c r="D810" s="162"/>
      <c r="E810" s="162"/>
      <c r="F810" s="162"/>
      <c r="G810" s="162"/>
    </row>
    <row r="811" spans="3:7">
      <c r="C811" s="162"/>
      <c r="D811" s="162"/>
      <c r="E811" s="162"/>
      <c r="F811" s="162"/>
      <c r="G811" s="162"/>
    </row>
    <row r="812" spans="3:7">
      <c r="C812" s="162"/>
      <c r="D812" s="162"/>
      <c r="E812" s="162"/>
      <c r="F812" s="162"/>
      <c r="G812" s="162"/>
    </row>
    <row r="813" spans="3:7">
      <c r="C813" s="162"/>
      <c r="D813" s="162"/>
      <c r="E813" s="162"/>
      <c r="F813" s="162"/>
      <c r="G813" s="162"/>
    </row>
    <row r="814" spans="3:7">
      <c r="C814" s="162"/>
      <c r="D814" s="162"/>
      <c r="E814" s="162"/>
      <c r="F814" s="162"/>
      <c r="G814" s="162"/>
    </row>
    <row r="815" spans="3:7">
      <c r="C815" s="162"/>
      <c r="D815" s="162"/>
      <c r="E815" s="162"/>
      <c r="F815" s="162"/>
      <c r="G815" s="162"/>
    </row>
    <row r="816" spans="3:7">
      <c r="C816" s="162"/>
      <c r="D816" s="162"/>
      <c r="E816" s="162"/>
      <c r="F816" s="162"/>
      <c r="G816" s="162"/>
    </row>
    <row r="817" spans="3:7">
      <c r="C817" s="162"/>
      <c r="D817" s="162"/>
      <c r="E817" s="162"/>
      <c r="F817" s="162"/>
      <c r="G817" s="162"/>
    </row>
    <row r="818" spans="3:7">
      <c r="C818" s="162"/>
      <c r="D818" s="162"/>
      <c r="E818" s="162"/>
      <c r="F818" s="162"/>
      <c r="G818" s="162"/>
    </row>
    <row r="819" spans="3:7">
      <c r="C819" s="162"/>
      <c r="D819" s="162"/>
      <c r="E819" s="162"/>
      <c r="F819" s="162"/>
      <c r="G819" s="162"/>
    </row>
    <row r="820" spans="3:7">
      <c r="C820" s="162"/>
      <c r="D820" s="162"/>
      <c r="E820" s="162"/>
      <c r="F820" s="162"/>
      <c r="G820" s="162"/>
    </row>
    <row r="821" spans="3:7">
      <c r="C821" s="162"/>
      <c r="D821" s="162"/>
      <c r="E821" s="162"/>
      <c r="F821" s="162"/>
      <c r="G821" s="162"/>
    </row>
    <row r="822" spans="3:7">
      <c r="C822" s="162"/>
      <c r="D822" s="162"/>
      <c r="E822" s="162"/>
      <c r="F822" s="162"/>
      <c r="G822" s="162"/>
    </row>
    <row r="823" spans="3:7">
      <c r="C823" s="162"/>
      <c r="D823" s="162"/>
      <c r="E823" s="162"/>
      <c r="F823" s="162"/>
      <c r="G823" s="162"/>
    </row>
    <row r="824" spans="3:7">
      <c r="C824" s="162"/>
      <c r="D824" s="162"/>
      <c r="E824" s="162"/>
      <c r="F824" s="162"/>
      <c r="G824" s="162"/>
    </row>
    <row r="825" spans="3:7">
      <c r="C825" s="162"/>
      <c r="D825" s="162"/>
      <c r="E825" s="162"/>
      <c r="F825" s="162"/>
      <c r="G825" s="162"/>
    </row>
    <row r="826" spans="3:7">
      <c r="C826" s="162"/>
      <c r="D826" s="162"/>
      <c r="E826" s="162"/>
      <c r="F826" s="162"/>
      <c r="G826" s="162"/>
    </row>
    <row r="827" spans="3:7">
      <c r="C827" s="162"/>
      <c r="D827" s="162"/>
      <c r="E827" s="162"/>
      <c r="F827" s="162"/>
      <c r="G827" s="162"/>
    </row>
    <row r="828" spans="3:7">
      <c r="C828" s="162"/>
      <c r="D828" s="162"/>
      <c r="E828" s="162"/>
      <c r="F828" s="162"/>
      <c r="G828" s="162"/>
    </row>
    <row r="829" spans="3:7">
      <c r="C829" s="162"/>
      <c r="D829" s="162"/>
      <c r="E829" s="162"/>
      <c r="F829" s="162"/>
      <c r="G829" s="162"/>
    </row>
    <row r="830" spans="3:7">
      <c r="C830" s="162"/>
      <c r="D830" s="162"/>
      <c r="E830" s="162"/>
      <c r="F830" s="162"/>
      <c r="G830" s="162"/>
    </row>
    <row r="831" spans="3:7">
      <c r="C831" s="162"/>
      <c r="D831" s="162"/>
      <c r="E831" s="162"/>
      <c r="F831" s="162"/>
      <c r="G831" s="162"/>
    </row>
    <row r="832" spans="3:7">
      <c r="C832" s="162"/>
      <c r="D832" s="162"/>
      <c r="E832" s="162"/>
      <c r="F832" s="162"/>
      <c r="G832" s="162"/>
    </row>
    <row r="833" spans="3:7">
      <c r="C833" s="162"/>
      <c r="D833" s="162"/>
      <c r="E833" s="162"/>
      <c r="F833" s="162"/>
      <c r="G833" s="162"/>
    </row>
    <row r="834" spans="3:7">
      <c r="C834" s="162"/>
      <c r="D834" s="162"/>
      <c r="E834" s="162"/>
      <c r="F834" s="162"/>
      <c r="G834" s="162"/>
    </row>
    <row r="835" spans="3:7">
      <c r="C835" s="162"/>
      <c r="D835" s="162"/>
      <c r="E835" s="162"/>
      <c r="F835" s="162"/>
      <c r="G835" s="162"/>
    </row>
    <row r="836" spans="3:7">
      <c r="C836" s="162"/>
      <c r="D836" s="162"/>
      <c r="E836" s="162"/>
      <c r="F836" s="162"/>
      <c r="G836" s="162"/>
    </row>
    <row r="837" spans="3:7">
      <c r="C837" s="162"/>
      <c r="D837" s="162"/>
      <c r="E837" s="162"/>
      <c r="F837" s="162"/>
      <c r="G837" s="162"/>
    </row>
    <row r="838" spans="3:7">
      <c r="C838" s="162"/>
      <c r="D838" s="162"/>
      <c r="E838" s="162"/>
      <c r="F838" s="162"/>
      <c r="G838" s="162"/>
    </row>
    <row r="839" spans="3:7">
      <c r="C839" s="162"/>
      <c r="D839" s="162"/>
      <c r="E839" s="162"/>
      <c r="F839" s="162"/>
      <c r="G839" s="162"/>
    </row>
    <row r="840" spans="3:7">
      <c r="C840" s="162"/>
      <c r="D840" s="162"/>
      <c r="E840" s="162"/>
      <c r="F840" s="162"/>
      <c r="G840" s="162"/>
    </row>
    <row r="841" spans="3:7">
      <c r="C841" s="162"/>
      <c r="D841" s="162"/>
      <c r="E841" s="162"/>
      <c r="F841" s="162"/>
      <c r="G841" s="162"/>
    </row>
    <row r="842" spans="3:7">
      <c r="C842" s="162"/>
      <c r="D842" s="162"/>
      <c r="E842" s="162"/>
      <c r="F842" s="162"/>
      <c r="G842" s="162"/>
    </row>
    <row r="843" spans="3:7">
      <c r="C843" s="162"/>
      <c r="D843" s="162"/>
      <c r="E843" s="162"/>
      <c r="F843" s="162"/>
      <c r="G843" s="162"/>
    </row>
    <row r="844" spans="3:7">
      <c r="C844" s="162"/>
      <c r="D844" s="162"/>
      <c r="E844" s="162"/>
      <c r="F844" s="162"/>
      <c r="G844" s="162"/>
    </row>
    <row r="845" spans="3:7">
      <c r="C845" s="162"/>
      <c r="D845" s="162"/>
      <c r="E845" s="162"/>
      <c r="F845" s="162"/>
      <c r="G845" s="162"/>
    </row>
    <row r="846" spans="3:7">
      <c r="C846" s="162"/>
      <c r="D846" s="162"/>
      <c r="E846" s="162"/>
      <c r="F846" s="162"/>
      <c r="G846" s="162"/>
    </row>
    <row r="847" spans="3:7">
      <c r="C847" s="162"/>
      <c r="D847" s="162"/>
      <c r="E847" s="162"/>
      <c r="F847" s="162"/>
      <c r="G847" s="162"/>
    </row>
    <row r="848" spans="3:7">
      <c r="C848" s="162"/>
      <c r="D848" s="162"/>
      <c r="E848" s="162"/>
      <c r="F848" s="162"/>
      <c r="G848" s="162"/>
    </row>
    <row r="849" spans="3:7">
      <c r="C849" s="162"/>
      <c r="D849" s="162"/>
      <c r="E849" s="162"/>
      <c r="F849" s="162"/>
      <c r="G849" s="162"/>
    </row>
    <row r="850" spans="3:7">
      <c r="C850" s="162"/>
      <c r="D850" s="162"/>
      <c r="E850" s="162"/>
      <c r="F850" s="162"/>
      <c r="G850" s="162"/>
    </row>
    <row r="851" spans="3:7">
      <c r="C851" s="162"/>
      <c r="D851" s="162"/>
      <c r="E851" s="162"/>
      <c r="F851" s="162"/>
      <c r="G851" s="162"/>
    </row>
    <row r="852" spans="3:7">
      <c r="C852" s="162"/>
      <c r="D852" s="162"/>
      <c r="E852" s="162"/>
      <c r="F852" s="162"/>
      <c r="G852" s="162"/>
    </row>
    <row r="853" spans="3:7">
      <c r="C853" s="162"/>
      <c r="D853" s="162"/>
      <c r="E853" s="162"/>
      <c r="F853" s="162"/>
      <c r="G853" s="162"/>
    </row>
    <row r="854" spans="3:7">
      <c r="C854" s="162"/>
      <c r="D854" s="162"/>
      <c r="E854" s="162"/>
      <c r="F854" s="162"/>
      <c r="G854" s="162"/>
    </row>
    <row r="855" spans="3:7">
      <c r="C855" s="162"/>
      <c r="D855" s="162"/>
      <c r="E855" s="162"/>
      <c r="F855" s="162"/>
      <c r="G855" s="162"/>
    </row>
    <row r="856" spans="3:7">
      <c r="C856" s="162"/>
      <c r="D856" s="162"/>
      <c r="E856" s="162"/>
      <c r="F856" s="162"/>
      <c r="G856" s="162"/>
    </row>
    <row r="857" spans="3:7">
      <c r="C857" s="162"/>
      <c r="D857" s="162"/>
      <c r="E857" s="162"/>
      <c r="F857" s="162"/>
      <c r="G857" s="162"/>
    </row>
    <row r="858" spans="3:7">
      <c r="C858" s="162"/>
      <c r="D858" s="162"/>
      <c r="E858" s="162"/>
      <c r="F858" s="162"/>
      <c r="G858" s="162"/>
    </row>
    <row r="859" spans="3:7">
      <c r="C859" s="162"/>
      <c r="D859" s="162"/>
      <c r="E859" s="162"/>
      <c r="F859" s="162"/>
      <c r="G859" s="162"/>
    </row>
    <row r="860" spans="3:7">
      <c r="C860" s="162"/>
      <c r="D860" s="162"/>
      <c r="E860" s="162"/>
      <c r="F860" s="162"/>
      <c r="G860" s="162"/>
    </row>
    <row r="861" spans="3:7">
      <c r="C861" s="162"/>
      <c r="D861" s="162"/>
      <c r="E861" s="162"/>
      <c r="F861" s="162"/>
      <c r="G861" s="162"/>
    </row>
    <row r="862" spans="3:7">
      <c r="C862" s="162"/>
      <c r="D862" s="162"/>
      <c r="E862" s="162"/>
      <c r="F862" s="162"/>
      <c r="G862" s="162"/>
    </row>
    <row r="863" spans="3:7">
      <c r="C863" s="162"/>
      <c r="D863" s="162"/>
      <c r="E863" s="162"/>
      <c r="F863" s="162"/>
      <c r="G863" s="162"/>
    </row>
    <row r="864" spans="3:7">
      <c r="C864" s="162"/>
      <c r="D864" s="162"/>
      <c r="E864" s="162"/>
      <c r="F864" s="162"/>
      <c r="G864" s="162"/>
    </row>
    <row r="865" spans="3:7">
      <c r="C865" s="162"/>
      <c r="D865" s="162"/>
      <c r="E865" s="162"/>
      <c r="F865" s="162"/>
      <c r="G865" s="162"/>
    </row>
    <row r="866" spans="3:7">
      <c r="C866" s="162"/>
      <c r="D866" s="162"/>
      <c r="E866" s="162"/>
      <c r="F866" s="162"/>
      <c r="G866" s="162"/>
    </row>
    <row r="867" spans="3:7">
      <c r="C867" s="162"/>
      <c r="D867" s="162"/>
      <c r="E867" s="162"/>
      <c r="F867" s="162"/>
      <c r="G867" s="162"/>
    </row>
    <row r="868" spans="3:7">
      <c r="C868" s="162"/>
      <c r="D868" s="162"/>
      <c r="E868" s="162"/>
      <c r="F868" s="162"/>
      <c r="G868" s="162"/>
    </row>
    <row r="869" spans="3:7">
      <c r="C869" s="162"/>
      <c r="D869" s="162"/>
      <c r="E869" s="162"/>
      <c r="F869" s="162"/>
      <c r="G869" s="162"/>
    </row>
    <row r="870" spans="3:7">
      <c r="C870" s="162"/>
      <c r="D870" s="162"/>
      <c r="E870" s="162"/>
      <c r="F870" s="162"/>
      <c r="G870" s="162"/>
    </row>
    <row r="871" spans="3:7">
      <c r="C871" s="162"/>
      <c r="D871" s="162"/>
      <c r="E871" s="162"/>
      <c r="F871" s="162"/>
      <c r="G871" s="162"/>
    </row>
    <row r="872" spans="3:7">
      <c r="C872" s="162"/>
      <c r="D872" s="162"/>
      <c r="E872" s="162"/>
      <c r="F872" s="162"/>
      <c r="G872" s="162"/>
    </row>
    <row r="873" spans="3:7">
      <c r="C873" s="162"/>
      <c r="D873" s="162"/>
      <c r="E873" s="162"/>
      <c r="F873" s="162"/>
      <c r="G873" s="162"/>
    </row>
    <row r="874" spans="3:7">
      <c r="C874" s="162"/>
      <c r="D874" s="162"/>
      <c r="E874" s="162"/>
      <c r="F874" s="162"/>
      <c r="G874" s="162"/>
    </row>
    <row r="875" spans="3:7">
      <c r="C875" s="162"/>
      <c r="D875" s="162"/>
      <c r="E875" s="162"/>
      <c r="F875" s="162"/>
      <c r="G875" s="162"/>
    </row>
    <row r="876" spans="3:7">
      <c r="C876" s="162"/>
      <c r="D876" s="162"/>
      <c r="E876" s="162"/>
      <c r="F876" s="162"/>
      <c r="G876" s="162"/>
    </row>
    <row r="877" spans="3:7">
      <c r="C877" s="162"/>
      <c r="D877" s="162"/>
      <c r="E877" s="162"/>
      <c r="F877" s="162"/>
      <c r="G877" s="162"/>
    </row>
    <row r="878" spans="3:7">
      <c r="C878" s="162"/>
      <c r="D878" s="162"/>
      <c r="E878" s="162"/>
      <c r="F878" s="162"/>
      <c r="G878" s="162"/>
    </row>
    <row r="879" spans="3:7">
      <c r="C879" s="162"/>
      <c r="D879" s="162"/>
      <c r="E879" s="162"/>
      <c r="F879" s="162"/>
      <c r="G879" s="162"/>
    </row>
    <row r="880" spans="3:7">
      <c r="C880" s="162"/>
      <c r="D880" s="162"/>
      <c r="E880" s="162"/>
      <c r="F880" s="162"/>
      <c r="G880" s="162"/>
    </row>
    <row r="881" spans="3:7">
      <c r="C881" s="162"/>
      <c r="D881" s="162"/>
      <c r="E881" s="162"/>
      <c r="F881" s="162"/>
      <c r="G881" s="162"/>
    </row>
    <row r="882" spans="3:7">
      <c r="C882" s="162"/>
      <c r="D882" s="162"/>
      <c r="E882" s="162"/>
      <c r="F882" s="162"/>
      <c r="G882" s="162"/>
    </row>
    <row r="883" spans="3:7">
      <c r="C883" s="162"/>
      <c r="D883" s="162"/>
      <c r="E883" s="162"/>
      <c r="F883" s="162"/>
      <c r="G883" s="162"/>
    </row>
    <row r="884" spans="3:7">
      <c r="C884" s="162"/>
      <c r="D884" s="162"/>
      <c r="E884" s="162"/>
      <c r="F884" s="162"/>
      <c r="G884" s="162"/>
    </row>
    <row r="885" spans="3:7">
      <c r="C885" s="162"/>
      <c r="D885" s="162"/>
      <c r="E885" s="162"/>
      <c r="F885" s="162"/>
      <c r="G885" s="162"/>
    </row>
    <row r="886" spans="3:7">
      <c r="C886" s="162"/>
      <c r="D886" s="162"/>
      <c r="E886" s="162"/>
      <c r="F886" s="162"/>
      <c r="G886" s="162"/>
    </row>
    <row r="887" spans="3:7">
      <c r="C887" s="162"/>
      <c r="D887" s="162"/>
      <c r="E887" s="162"/>
      <c r="F887" s="162"/>
      <c r="G887" s="162"/>
    </row>
    <row r="888" spans="3:7">
      <c r="C888" s="162"/>
      <c r="D888" s="162"/>
      <c r="E888" s="162"/>
      <c r="F888" s="162"/>
      <c r="G888" s="162"/>
    </row>
    <row r="889" spans="3:7">
      <c r="C889" s="162"/>
      <c r="D889" s="162"/>
      <c r="E889" s="162"/>
      <c r="F889" s="162"/>
      <c r="G889" s="162"/>
    </row>
    <row r="890" spans="3:7">
      <c r="C890" s="162"/>
      <c r="D890" s="162"/>
      <c r="E890" s="162"/>
      <c r="F890" s="162"/>
      <c r="G890" s="162"/>
    </row>
    <row r="891" spans="3:7">
      <c r="C891" s="162"/>
      <c r="D891" s="162"/>
      <c r="E891" s="162"/>
      <c r="F891" s="162"/>
      <c r="G891" s="162"/>
    </row>
    <row r="892" spans="3:7">
      <c r="C892" s="162"/>
      <c r="D892" s="162"/>
      <c r="E892" s="162"/>
      <c r="F892" s="162"/>
      <c r="G892" s="162"/>
    </row>
    <row r="893" spans="3:7">
      <c r="C893" s="162"/>
      <c r="D893" s="162"/>
      <c r="E893" s="162"/>
      <c r="F893" s="162"/>
      <c r="G893" s="162"/>
    </row>
    <row r="894" spans="3:7">
      <c r="C894" s="162"/>
      <c r="D894" s="162"/>
      <c r="E894" s="162"/>
      <c r="F894" s="162"/>
      <c r="G894" s="162"/>
    </row>
    <row r="895" spans="3:7">
      <c r="C895" s="162"/>
      <c r="D895" s="162"/>
      <c r="E895" s="162"/>
      <c r="F895" s="162"/>
      <c r="G895" s="162"/>
    </row>
    <row r="896" spans="3:7">
      <c r="C896" s="162"/>
      <c r="D896" s="162"/>
      <c r="E896" s="162"/>
      <c r="F896" s="162"/>
      <c r="G896" s="162"/>
    </row>
    <row r="897" spans="3:7">
      <c r="C897" s="162"/>
      <c r="D897" s="162"/>
      <c r="E897" s="162"/>
      <c r="F897" s="162"/>
      <c r="G897" s="162"/>
    </row>
    <row r="898" spans="3:7">
      <c r="C898" s="162"/>
      <c r="D898" s="162"/>
      <c r="E898" s="162"/>
      <c r="F898" s="162"/>
      <c r="G898" s="162"/>
    </row>
    <row r="899" spans="3:7">
      <c r="C899" s="162"/>
      <c r="D899" s="162"/>
      <c r="E899" s="162"/>
      <c r="F899" s="162"/>
      <c r="G899" s="162"/>
    </row>
    <row r="900" spans="3:7">
      <c r="C900" s="162"/>
      <c r="D900" s="162"/>
      <c r="E900" s="162"/>
      <c r="F900" s="162"/>
      <c r="G900" s="162"/>
    </row>
    <row r="901" spans="3:7">
      <c r="C901" s="162"/>
      <c r="D901" s="162"/>
      <c r="E901" s="162"/>
      <c r="F901" s="162"/>
      <c r="G901" s="162"/>
    </row>
    <row r="902" spans="3:7">
      <c r="C902" s="162"/>
      <c r="D902" s="162"/>
      <c r="E902" s="162"/>
      <c r="F902" s="162"/>
      <c r="G902" s="162"/>
    </row>
    <row r="903" spans="3:7">
      <c r="C903" s="162"/>
      <c r="D903" s="162"/>
      <c r="E903" s="162"/>
      <c r="F903" s="162"/>
      <c r="G903" s="162"/>
    </row>
    <row r="904" spans="3:7">
      <c r="C904" s="162"/>
      <c r="D904" s="162"/>
      <c r="E904" s="162"/>
      <c r="F904" s="162"/>
      <c r="G904" s="162"/>
    </row>
    <row r="905" spans="3:7">
      <c r="C905" s="162"/>
      <c r="D905" s="162"/>
      <c r="E905" s="162"/>
      <c r="F905" s="162"/>
      <c r="G905" s="162"/>
    </row>
    <row r="906" spans="3:7">
      <c r="C906" s="162"/>
      <c r="D906" s="162"/>
      <c r="E906" s="162"/>
      <c r="F906" s="162"/>
      <c r="G906" s="162"/>
    </row>
    <row r="907" spans="3:7">
      <c r="C907" s="162"/>
      <c r="D907" s="162"/>
      <c r="E907" s="162"/>
      <c r="F907" s="162"/>
      <c r="G907" s="162"/>
    </row>
    <row r="908" spans="3:7">
      <c r="C908" s="162"/>
      <c r="D908" s="162"/>
      <c r="E908" s="162"/>
      <c r="F908" s="162"/>
      <c r="G908" s="162"/>
    </row>
    <row r="909" spans="3:7">
      <c r="C909" s="162"/>
      <c r="D909" s="162"/>
      <c r="E909" s="162"/>
      <c r="F909" s="162"/>
      <c r="G909" s="162"/>
    </row>
    <row r="910" spans="3:7">
      <c r="C910" s="162"/>
      <c r="D910" s="162"/>
      <c r="E910" s="162"/>
      <c r="F910" s="162"/>
      <c r="G910" s="162"/>
    </row>
    <row r="911" spans="3:7">
      <c r="C911" s="162"/>
      <c r="D911" s="162"/>
      <c r="E911" s="162"/>
      <c r="F911" s="162"/>
      <c r="G911" s="162"/>
    </row>
    <row r="912" spans="3:7">
      <c r="C912" s="162"/>
      <c r="D912" s="162"/>
      <c r="E912" s="162"/>
      <c r="F912" s="162"/>
      <c r="G912" s="162"/>
    </row>
    <row r="913" spans="3:7">
      <c r="C913" s="162"/>
      <c r="D913" s="162"/>
      <c r="E913" s="162"/>
      <c r="F913" s="162"/>
      <c r="G913" s="162"/>
    </row>
    <row r="914" spans="3:7">
      <c r="C914" s="162"/>
      <c r="D914" s="162"/>
      <c r="E914" s="162"/>
      <c r="F914" s="162"/>
      <c r="G914" s="162"/>
    </row>
    <row r="915" spans="3:7">
      <c r="C915" s="162"/>
      <c r="D915" s="162"/>
      <c r="E915" s="162"/>
      <c r="F915" s="162"/>
      <c r="G915" s="162"/>
    </row>
    <row r="916" spans="3:7">
      <c r="C916" s="162"/>
      <c r="D916" s="162"/>
      <c r="E916" s="162"/>
      <c r="F916" s="162"/>
      <c r="G916" s="162"/>
    </row>
    <row r="917" spans="3:7">
      <c r="C917" s="162"/>
      <c r="D917" s="162"/>
      <c r="E917" s="162"/>
      <c r="F917" s="162"/>
      <c r="G917" s="162"/>
    </row>
    <row r="918" spans="3:7">
      <c r="C918" s="162"/>
      <c r="D918" s="162"/>
      <c r="E918" s="162"/>
      <c r="F918" s="162"/>
      <c r="G918" s="162"/>
    </row>
    <row r="919" spans="3:7">
      <c r="C919" s="162"/>
      <c r="D919" s="162"/>
      <c r="E919" s="162"/>
      <c r="F919" s="162"/>
      <c r="G919" s="162"/>
    </row>
    <row r="920" spans="3:7">
      <c r="C920" s="162"/>
      <c r="D920" s="162"/>
      <c r="E920" s="162"/>
      <c r="F920" s="162"/>
      <c r="G920" s="162"/>
    </row>
    <row r="921" spans="3:7">
      <c r="C921" s="162"/>
      <c r="D921" s="162"/>
      <c r="E921" s="162"/>
      <c r="F921" s="162"/>
      <c r="G921" s="162"/>
    </row>
    <row r="922" spans="3:7">
      <c r="C922" s="162"/>
      <c r="D922" s="162"/>
      <c r="E922" s="162"/>
      <c r="F922" s="162"/>
      <c r="G922" s="162"/>
    </row>
    <row r="923" spans="3:7">
      <c r="C923" s="162"/>
      <c r="D923" s="162"/>
      <c r="E923" s="162"/>
      <c r="F923" s="162"/>
      <c r="G923" s="162"/>
    </row>
    <row r="924" spans="3:7">
      <c r="C924" s="162"/>
      <c r="D924" s="162"/>
      <c r="E924" s="162"/>
      <c r="F924" s="162"/>
      <c r="G924" s="162"/>
    </row>
    <row r="925" spans="3:7">
      <c r="C925" s="162"/>
      <c r="D925" s="162"/>
      <c r="E925" s="162"/>
      <c r="F925" s="162"/>
      <c r="G925" s="162"/>
    </row>
    <row r="926" spans="3:7">
      <c r="C926" s="162"/>
      <c r="D926" s="162"/>
      <c r="E926" s="162"/>
      <c r="F926" s="162"/>
      <c r="G926" s="162"/>
    </row>
    <row r="927" spans="3:7">
      <c r="C927" s="162"/>
      <c r="D927" s="162"/>
      <c r="E927" s="162"/>
      <c r="F927" s="162"/>
      <c r="G927" s="162"/>
    </row>
    <row r="928" spans="3:7">
      <c r="C928" s="162"/>
      <c r="D928" s="162"/>
      <c r="E928" s="162"/>
      <c r="F928" s="162"/>
      <c r="G928" s="162"/>
    </row>
    <row r="929" spans="3:7">
      <c r="C929" s="162"/>
      <c r="D929" s="162"/>
      <c r="E929" s="162"/>
      <c r="F929" s="162"/>
      <c r="G929" s="162"/>
    </row>
    <row r="930" spans="3:7">
      <c r="C930" s="162"/>
      <c r="D930" s="162"/>
      <c r="E930" s="162"/>
      <c r="F930" s="162"/>
      <c r="G930" s="162"/>
    </row>
    <row r="931" spans="3:7">
      <c r="C931" s="162"/>
      <c r="D931" s="162"/>
      <c r="E931" s="162"/>
      <c r="F931" s="162"/>
      <c r="G931" s="162"/>
    </row>
    <row r="932" spans="3:7">
      <c r="C932" s="162"/>
      <c r="D932" s="162"/>
      <c r="E932" s="162"/>
      <c r="F932" s="162"/>
      <c r="G932" s="162"/>
    </row>
    <row r="933" spans="3:7">
      <c r="C933" s="162"/>
      <c r="D933" s="162"/>
      <c r="E933" s="162"/>
      <c r="F933" s="162"/>
      <c r="G933" s="162"/>
    </row>
    <row r="934" spans="3:7">
      <c r="C934" s="162"/>
      <c r="D934" s="162"/>
      <c r="E934" s="162"/>
      <c r="F934" s="162"/>
      <c r="G934" s="162"/>
    </row>
    <row r="935" spans="3:7">
      <c r="C935" s="162"/>
      <c r="D935" s="162"/>
      <c r="E935" s="162"/>
      <c r="F935" s="162"/>
      <c r="G935" s="162"/>
    </row>
    <row r="936" spans="3:7">
      <c r="C936" s="162"/>
      <c r="D936" s="162"/>
      <c r="E936" s="162"/>
      <c r="F936" s="162"/>
      <c r="G936" s="162"/>
    </row>
    <row r="937" spans="3:7">
      <c r="C937" s="162"/>
      <c r="D937" s="162"/>
      <c r="E937" s="162"/>
      <c r="F937" s="162"/>
      <c r="G937" s="162"/>
    </row>
    <row r="938" spans="3:7">
      <c r="C938" s="162"/>
      <c r="D938" s="162"/>
      <c r="E938" s="162"/>
      <c r="F938" s="162"/>
      <c r="G938" s="162"/>
    </row>
    <row r="939" spans="3:7">
      <c r="C939" s="162"/>
      <c r="D939" s="162"/>
      <c r="E939" s="162"/>
      <c r="F939" s="162"/>
      <c r="G939" s="162"/>
    </row>
    <row r="940" spans="3:7">
      <c r="C940" s="162"/>
      <c r="D940" s="162"/>
      <c r="E940" s="162"/>
      <c r="F940" s="162"/>
      <c r="G940" s="162"/>
    </row>
    <row r="941" spans="3:7">
      <c r="C941" s="162"/>
      <c r="D941" s="162"/>
      <c r="E941" s="162"/>
      <c r="F941" s="162"/>
      <c r="G941" s="162"/>
    </row>
    <row r="942" spans="3:7">
      <c r="C942" s="162"/>
      <c r="D942" s="162"/>
      <c r="E942" s="162"/>
      <c r="F942" s="162"/>
      <c r="G942" s="162"/>
    </row>
    <row r="943" spans="3:7">
      <c r="C943" s="162"/>
      <c r="D943" s="162"/>
      <c r="E943" s="162"/>
      <c r="F943" s="162"/>
      <c r="G943" s="162"/>
    </row>
    <row r="944" spans="3:7">
      <c r="C944" s="162"/>
      <c r="D944" s="162"/>
      <c r="E944" s="162"/>
      <c r="F944" s="162"/>
      <c r="G944" s="162"/>
    </row>
    <row r="945" spans="3:7">
      <c r="C945" s="162"/>
      <c r="D945" s="162"/>
      <c r="E945" s="162"/>
      <c r="F945" s="162"/>
      <c r="G945" s="162"/>
    </row>
    <row r="946" spans="3:7">
      <c r="C946" s="162"/>
      <c r="D946" s="162"/>
      <c r="E946" s="162"/>
      <c r="F946" s="162"/>
      <c r="G946" s="162"/>
    </row>
    <row r="947" spans="3:7">
      <c r="C947" s="162"/>
      <c r="D947" s="162"/>
      <c r="E947" s="162"/>
      <c r="F947" s="162"/>
      <c r="G947" s="162"/>
    </row>
    <row r="948" spans="3:7">
      <c r="C948" s="162"/>
      <c r="D948" s="162"/>
      <c r="E948" s="162"/>
      <c r="F948" s="162"/>
      <c r="G948" s="162"/>
    </row>
    <row r="949" spans="3:7">
      <c r="C949" s="162"/>
      <c r="D949" s="162"/>
      <c r="E949" s="162"/>
      <c r="F949" s="162"/>
      <c r="G949" s="162"/>
    </row>
    <row r="950" spans="3:7">
      <c r="C950" s="162"/>
      <c r="D950" s="162"/>
      <c r="E950" s="162"/>
      <c r="F950" s="162"/>
      <c r="G950" s="162"/>
    </row>
    <row r="951" spans="3:7">
      <c r="C951" s="162"/>
      <c r="D951" s="162"/>
      <c r="E951" s="162"/>
      <c r="F951" s="162"/>
      <c r="G951" s="162"/>
    </row>
    <row r="952" spans="3:7">
      <c r="C952" s="162"/>
      <c r="D952" s="162"/>
      <c r="E952" s="162"/>
      <c r="F952" s="162"/>
      <c r="G952" s="162"/>
    </row>
    <row r="953" spans="3:7">
      <c r="C953" s="162"/>
      <c r="D953" s="162"/>
      <c r="E953" s="162"/>
      <c r="F953" s="162"/>
      <c r="G953" s="162"/>
    </row>
    <row r="954" spans="3:7">
      <c r="C954" s="162"/>
      <c r="D954" s="162"/>
      <c r="E954" s="162"/>
      <c r="F954" s="162"/>
      <c r="G954" s="162"/>
    </row>
    <row r="955" spans="3:7">
      <c r="C955" s="162"/>
      <c r="D955" s="162"/>
      <c r="E955" s="162"/>
      <c r="F955" s="162"/>
      <c r="G955" s="162"/>
    </row>
    <row r="956" spans="3:7">
      <c r="C956" s="162"/>
      <c r="D956" s="162"/>
      <c r="E956" s="162"/>
      <c r="F956" s="162"/>
      <c r="G956" s="162"/>
    </row>
    <row r="957" spans="3:7">
      <c r="C957" s="162"/>
      <c r="D957" s="162"/>
      <c r="E957" s="162"/>
      <c r="F957" s="162"/>
      <c r="G957" s="162"/>
    </row>
    <row r="958" spans="3:7">
      <c r="C958" s="162"/>
      <c r="D958" s="162"/>
      <c r="E958" s="162"/>
      <c r="F958" s="162"/>
      <c r="G958" s="162"/>
    </row>
    <row r="959" spans="3:7">
      <c r="C959" s="162"/>
      <c r="D959" s="162"/>
      <c r="E959" s="162"/>
      <c r="F959" s="162"/>
      <c r="G959" s="162"/>
    </row>
    <row r="960" spans="3:7">
      <c r="C960" s="162"/>
      <c r="D960" s="162"/>
      <c r="E960" s="162"/>
      <c r="F960" s="162"/>
      <c r="G960" s="162"/>
    </row>
    <row r="961" spans="3:7">
      <c r="C961" s="162"/>
      <c r="D961" s="162"/>
      <c r="E961" s="162"/>
      <c r="F961" s="162"/>
      <c r="G961" s="162"/>
    </row>
    <row r="962" spans="3:7">
      <c r="C962" s="162"/>
      <c r="D962" s="162"/>
      <c r="E962" s="162"/>
      <c r="F962" s="162"/>
      <c r="G962" s="162"/>
    </row>
    <row r="963" spans="3:7">
      <c r="C963" s="162"/>
      <c r="D963" s="162"/>
      <c r="E963" s="162"/>
      <c r="F963" s="162"/>
      <c r="G963" s="162"/>
    </row>
    <row r="964" spans="3:7">
      <c r="C964" s="162"/>
      <c r="D964" s="162"/>
      <c r="E964" s="162"/>
      <c r="F964" s="162"/>
      <c r="G964" s="162"/>
    </row>
    <row r="965" spans="3:7">
      <c r="C965" s="162"/>
      <c r="D965" s="162"/>
      <c r="E965" s="162"/>
      <c r="F965" s="162"/>
      <c r="G965" s="162"/>
    </row>
    <row r="966" spans="3:7">
      <c r="C966" s="162"/>
      <c r="D966" s="162"/>
      <c r="E966" s="162"/>
      <c r="F966" s="162"/>
      <c r="G966" s="162"/>
    </row>
    <row r="967" spans="3:7">
      <c r="C967" s="162"/>
      <c r="D967" s="162"/>
      <c r="E967" s="162"/>
      <c r="F967" s="162"/>
      <c r="G967" s="162"/>
    </row>
    <row r="968" spans="3:7">
      <c r="C968" s="162"/>
      <c r="D968" s="162"/>
      <c r="E968" s="162"/>
      <c r="F968" s="162"/>
      <c r="G968" s="162"/>
    </row>
    <row r="969" spans="3:7">
      <c r="C969" s="162"/>
      <c r="D969" s="162"/>
      <c r="E969" s="162"/>
      <c r="F969" s="162"/>
      <c r="G969" s="162"/>
    </row>
    <row r="970" spans="3:7">
      <c r="C970" s="162"/>
      <c r="D970" s="162"/>
      <c r="E970" s="162"/>
      <c r="F970" s="162"/>
      <c r="G970" s="162"/>
    </row>
    <row r="971" spans="3:7">
      <c r="C971" s="162"/>
      <c r="D971" s="162"/>
      <c r="E971" s="162"/>
      <c r="F971" s="162"/>
      <c r="G971" s="162"/>
    </row>
    <row r="972" spans="3:7">
      <c r="C972" s="162"/>
      <c r="D972" s="162"/>
      <c r="E972" s="162"/>
      <c r="F972" s="162"/>
      <c r="G972" s="162"/>
    </row>
    <row r="973" spans="3:7">
      <c r="C973" s="162"/>
      <c r="D973" s="162"/>
      <c r="E973" s="162"/>
      <c r="F973" s="162"/>
      <c r="G973" s="162"/>
    </row>
    <row r="974" spans="3:7">
      <c r="C974" s="162"/>
      <c r="D974" s="162"/>
      <c r="E974" s="162"/>
      <c r="F974" s="162"/>
      <c r="G974" s="162"/>
    </row>
    <row r="975" spans="3:7">
      <c r="C975" s="162"/>
      <c r="D975" s="162"/>
      <c r="E975" s="162"/>
      <c r="F975" s="162"/>
      <c r="G975" s="162"/>
    </row>
    <row r="976" spans="3:7">
      <c r="C976" s="162"/>
      <c r="D976" s="162"/>
      <c r="E976" s="162"/>
      <c r="F976" s="162"/>
      <c r="G976" s="162"/>
    </row>
    <row r="977" spans="3:7">
      <c r="C977" s="162"/>
      <c r="D977" s="162"/>
      <c r="E977" s="162"/>
      <c r="F977" s="162"/>
      <c r="G977" s="162"/>
    </row>
    <row r="978" spans="3:7">
      <c r="C978" s="162"/>
      <c r="D978" s="162"/>
      <c r="E978" s="162"/>
      <c r="F978" s="162"/>
      <c r="G978" s="162"/>
    </row>
    <row r="979" spans="3:7">
      <c r="C979" s="162"/>
      <c r="D979" s="162"/>
      <c r="E979" s="162"/>
      <c r="F979" s="162"/>
      <c r="G979" s="162"/>
    </row>
    <row r="980" spans="3:7">
      <c r="C980" s="162"/>
      <c r="D980" s="162"/>
      <c r="E980" s="162"/>
      <c r="F980" s="162"/>
      <c r="G980" s="162"/>
    </row>
    <row r="981" spans="3:7">
      <c r="C981" s="162"/>
      <c r="D981" s="162"/>
      <c r="E981" s="162"/>
      <c r="F981" s="162"/>
      <c r="G981" s="162"/>
    </row>
    <row r="982" spans="3:7">
      <c r="C982" s="162"/>
      <c r="D982" s="162"/>
      <c r="E982" s="162"/>
      <c r="F982" s="162"/>
      <c r="G982" s="162"/>
    </row>
    <row r="983" spans="3:7">
      <c r="C983" s="162"/>
      <c r="D983" s="162"/>
      <c r="E983" s="162"/>
      <c r="F983" s="162"/>
      <c r="G983" s="162"/>
    </row>
    <row r="984" spans="3:7">
      <c r="C984" s="162"/>
      <c r="D984" s="162"/>
      <c r="E984" s="162"/>
      <c r="F984" s="162"/>
      <c r="G984" s="162"/>
    </row>
    <row r="985" spans="3:7">
      <c r="C985" s="162"/>
      <c r="D985" s="162"/>
      <c r="E985" s="162"/>
      <c r="F985" s="162"/>
      <c r="G985" s="162"/>
    </row>
    <row r="986" spans="3:7">
      <c r="C986" s="162"/>
      <c r="D986" s="162"/>
      <c r="E986" s="162"/>
      <c r="F986" s="162"/>
      <c r="G986" s="162"/>
    </row>
    <row r="987" spans="3:7">
      <c r="C987" s="162"/>
      <c r="D987" s="162"/>
      <c r="E987" s="162"/>
      <c r="F987" s="162"/>
      <c r="G987" s="162"/>
    </row>
    <row r="988" spans="3:7">
      <c r="C988" s="162"/>
      <c r="D988" s="162"/>
      <c r="E988" s="162"/>
      <c r="F988" s="162"/>
      <c r="G988" s="162"/>
    </row>
    <row r="989" spans="3:7">
      <c r="C989" s="162"/>
      <c r="D989" s="162"/>
      <c r="E989" s="162"/>
      <c r="F989" s="162"/>
      <c r="G989" s="162"/>
    </row>
    <row r="990" spans="3:7">
      <c r="C990" s="162"/>
      <c r="D990" s="162"/>
      <c r="E990" s="162"/>
      <c r="F990" s="162"/>
      <c r="G990" s="162"/>
    </row>
    <row r="991" spans="3:7">
      <c r="C991" s="162"/>
      <c r="D991" s="162"/>
      <c r="E991" s="162"/>
      <c r="F991" s="162"/>
      <c r="G991" s="162"/>
    </row>
    <row r="992" spans="3:7">
      <c r="C992" s="162"/>
      <c r="D992" s="162"/>
      <c r="E992" s="162"/>
      <c r="F992" s="162"/>
      <c r="G992" s="162"/>
    </row>
    <row r="993" spans="3:7">
      <c r="C993" s="162"/>
      <c r="D993" s="162"/>
      <c r="E993" s="162"/>
      <c r="F993" s="162"/>
      <c r="G993" s="162"/>
    </row>
    <row r="994" spans="3:7">
      <c r="C994" s="162"/>
      <c r="D994" s="162"/>
      <c r="E994" s="162"/>
      <c r="F994" s="162"/>
      <c r="G994" s="162"/>
    </row>
    <row r="995" spans="3:7">
      <c r="C995" s="162"/>
      <c r="D995" s="162"/>
      <c r="E995" s="162"/>
      <c r="F995" s="162"/>
      <c r="G995" s="162"/>
    </row>
    <row r="996" spans="3:7">
      <c r="C996" s="162"/>
      <c r="D996" s="162"/>
      <c r="E996" s="162"/>
      <c r="F996" s="162"/>
      <c r="G996" s="162"/>
    </row>
    <row r="997" spans="3:7">
      <c r="C997" s="162"/>
      <c r="D997" s="162"/>
      <c r="E997" s="162"/>
      <c r="F997" s="162"/>
      <c r="G997" s="162"/>
    </row>
    <row r="998" spans="3:7">
      <c r="C998" s="162"/>
      <c r="D998" s="162"/>
      <c r="E998" s="162"/>
      <c r="F998" s="162"/>
      <c r="G998" s="162"/>
    </row>
    <row r="999" spans="3:7">
      <c r="C999" s="162"/>
      <c r="D999" s="162"/>
      <c r="E999" s="162"/>
      <c r="F999" s="162"/>
      <c r="G999" s="162"/>
    </row>
    <row r="1000" spans="3:7">
      <c r="C1000" s="162"/>
      <c r="D1000" s="162"/>
      <c r="E1000" s="162"/>
      <c r="F1000" s="162"/>
      <c r="G1000" s="162"/>
    </row>
    <row r="1001" spans="3:7">
      <c r="C1001" s="162"/>
      <c r="D1001" s="162"/>
      <c r="E1001" s="162"/>
      <c r="F1001" s="162"/>
      <c r="G1001" s="162"/>
    </row>
    <row r="1002" spans="3:7">
      <c r="C1002" s="162"/>
      <c r="D1002" s="162"/>
      <c r="E1002" s="162"/>
      <c r="F1002" s="162"/>
      <c r="G1002" s="162"/>
    </row>
    <row r="1003" spans="3:7">
      <c r="C1003" s="162"/>
      <c r="D1003" s="162"/>
      <c r="E1003" s="162"/>
      <c r="F1003" s="162"/>
      <c r="G1003" s="162"/>
    </row>
    <row r="1004" spans="3:7">
      <c r="C1004" s="162"/>
      <c r="D1004" s="162"/>
      <c r="E1004" s="162"/>
      <c r="F1004" s="162"/>
      <c r="G1004" s="162"/>
    </row>
    <row r="1005" spans="3:7">
      <c r="C1005" s="162"/>
      <c r="D1005" s="162"/>
      <c r="E1005" s="162"/>
      <c r="F1005" s="162"/>
      <c r="G1005" s="162"/>
    </row>
    <row r="1006" spans="3:7">
      <c r="C1006" s="162"/>
      <c r="D1006" s="162"/>
      <c r="E1006" s="162"/>
      <c r="F1006" s="162"/>
      <c r="G1006" s="162"/>
    </row>
    <row r="1007" spans="3:7">
      <c r="C1007" s="162"/>
      <c r="D1007" s="162"/>
      <c r="E1007" s="162"/>
      <c r="F1007" s="162"/>
      <c r="G1007" s="162"/>
    </row>
    <row r="1008" spans="3:7">
      <c r="C1008" s="162"/>
      <c r="D1008" s="162"/>
      <c r="E1008" s="162"/>
      <c r="F1008" s="162"/>
      <c r="G1008" s="162"/>
    </row>
    <row r="1009" spans="3:7">
      <c r="C1009" s="162"/>
      <c r="D1009" s="162"/>
      <c r="E1009" s="162"/>
      <c r="F1009" s="162"/>
      <c r="G1009" s="162"/>
    </row>
    <row r="1010" spans="3:7">
      <c r="C1010" s="162"/>
      <c r="D1010" s="162"/>
      <c r="E1010" s="162"/>
      <c r="F1010" s="162"/>
      <c r="G1010" s="162"/>
    </row>
    <row r="1011" spans="3:7">
      <c r="C1011" s="162"/>
      <c r="D1011" s="162"/>
      <c r="E1011" s="162"/>
      <c r="F1011" s="162"/>
      <c r="G1011" s="162"/>
    </row>
    <row r="1012" spans="3:7">
      <c r="C1012" s="162"/>
      <c r="D1012" s="162"/>
      <c r="E1012" s="162"/>
      <c r="F1012" s="162"/>
      <c r="G1012" s="162"/>
    </row>
    <row r="1013" spans="3:7">
      <c r="C1013" s="162"/>
      <c r="D1013" s="162"/>
      <c r="E1013" s="162"/>
      <c r="F1013" s="162"/>
      <c r="G1013" s="162"/>
    </row>
    <row r="1014" spans="3:7">
      <c r="C1014" s="162"/>
      <c r="D1014" s="162"/>
      <c r="E1014" s="162"/>
      <c r="F1014" s="162"/>
      <c r="G1014" s="162"/>
    </row>
    <row r="1015" spans="3:7">
      <c r="C1015" s="162"/>
      <c r="D1015" s="162"/>
      <c r="E1015" s="162"/>
      <c r="F1015" s="162"/>
      <c r="G1015" s="162"/>
    </row>
    <row r="1016" spans="3:7">
      <c r="C1016" s="162"/>
      <c r="D1016" s="162"/>
      <c r="E1016" s="162"/>
      <c r="F1016" s="162"/>
      <c r="G1016" s="162"/>
    </row>
    <row r="1017" spans="3:7">
      <c r="C1017" s="162"/>
      <c r="D1017" s="162"/>
      <c r="E1017" s="162"/>
      <c r="F1017" s="162"/>
      <c r="G1017" s="162"/>
    </row>
    <row r="1018" spans="3:7">
      <c r="C1018" s="162"/>
      <c r="D1018" s="162"/>
      <c r="E1018" s="162"/>
      <c r="F1018" s="162"/>
      <c r="G1018" s="162"/>
    </row>
    <row r="1019" spans="3:7">
      <c r="C1019" s="162"/>
      <c r="D1019" s="162"/>
      <c r="E1019" s="162"/>
      <c r="F1019" s="162"/>
      <c r="G1019" s="162"/>
    </row>
    <row r="1020" spans="3:7">
      <c r="C1020" s="162"/>
      <c r="D1020" s="162"/>
      <c r="E1020" s="162"/>
      <c r="F1020" s="162"/>
      <c r="G1020" s="162"/>
    </row>
    <row r="1021" spans="3:7">
      <c r="C1021" s="162"/>
      <c r="D1021" s="162"/>
      <c r="E1021" s="162"/>
      <c r="F1021" s="162"/>
      <c r="G1021" s="162"/>
    </row>
    <row r="1022" spans="3:7">
      <c r="C1022" s="162"/>
      <c r="D1022" s="162"/>
      <c r="E1022" s="162"/>
      <c r="F1022" s="162"/>
      <c r="G1022" s="162"/>
    </row>
    <row r="1023" spans="3:7">
      <c r="C1023" s="162"/>
      <c r="D1023" s="162"/>
      <c r="E1023" s="162"/>
      <c r="F1023" s="162"/>
      <c r="G1023" s="162"/>
    </row>
    <row r="1024" spans="3:7">
      <c r="C1024" s="162"/>
      <c r="D1024" s="162"/>
      <c r="E1024" s="162"/>
      <c r="F1024" s="162"/>
      <c r="G1024" s="162"/>
    </row>
    <row r="1025" spans="3:7">
      <c r="C1025" s="162"/>
      <c r="D1025" s="162"/>
      <c r="E1025" s="162"/>
      <c r="F1025" s="162"/>
      <c r="G1025" s="162"/>
    </row>
    <row r="1026" spans="3:7">
      <c r="C1026" s="162"/>
      <c r="D1026" s="162"/>
      <c r="E1026" s="162"/>
      <c r="F1026" s="162"/>
      <c r="G1026" s="162"/>
    </row>
    <row r="1027" spans="3:7">
      <c r="C1027" s="162"/>
      <c r="D1027" s="162"/>
      <c r="E1027" s="162"/>
      <c r="F1027" s="162"/>
      <c r="G1027" s="162"/>
    </row>
    <row r="1028" spans="3:7">
      <c r="C1028" s="162"/>
      <c r="D1028" s="162"/>
      <c r="E1028" s="162"/>
      <c r="F1028" s="162"/>
      <c r="G1028" s="162"/>
    </row>
    <row r="1029" spans="3:7">
      <c r="C1029" s="162"/>
      <c r="D1029" s="162"/>
      <c r="E1029" s="162"/>
      <c r="F1029" s="162"/>
      <c r="G1029" s="162"/>
    </row>
    <row r="1030" spans="3:7">
      <c r="C1030" s="162"/>
      <c r="D1030" s="162"/>
      <c r="E1030" s="162"/>
      <c r="F1030" s="162"/>
      <c r="G1030" s="162"/>
    </row>
    <row r="1031" spans="3:7">
      <c r="C1031" s="162"/>
      <c r="D1031" s="162"/>
      <c r="E1031" s="162"/>
      <c r="F1031" s="162"/>
      <c r="G1031" s="162"/>
    </row>
    <row r="1032" spans="3:7">
      <c r="C1032" s="162"/>
      <c r="D1032" s="162"/>
      <c r="E1032" s="162"/>
      <c r="F1032" s="162"/>
      <c r="G1032" s="162"/>
    </row>
    <row r="1033" spans="3:7">
      <c r="C1033" s="162"/>
      <c r="D1033" s="162"/>
      <c r="E1033" s="162"/>
      <c r="F1033" s="162"/>
      <c r="G1033" s="162"/>
    </row>
    <row r="1034" spans="3:7">
      <c r="C1034" s="162"/>
      <c r="D1034" s="162"/>
      <c r="E1034" s="162"/>
      <c r="F1034" s="162"/>
      <c r="G1034" s="162"/>
    </row>
    <row r="1035" spans="3:7">
      <c r="C1035" s="162"/>
      <c r="D1035" s="162"/>
      <c r="E1035" s="162"/>
      <c r="F1035" s="162"/>
      <c r="G1035" s="162"/>
    </row>
    <row r="1036" spans="3:7">
      <c r="C1036" s="162"/>
      <c r="D1036" s="162"/>
      <c r="E1036" s="162"/>
      <c r="F1036" s="162"/>
      <c r="G1036" s="162"/>
    </row>
    <row r="1037" spans="3:7">
      <c r="C1037" s="162"/>
      <c r="D1037" s="162"/>
      <c r="E1037" s="162"/>
      <c r="F1037" s="162"/>
      <c r="G1037" s="162"/>
    </row>
    <row r="1038" spans="3:7">
      <c r="C1038" s="162"/>
      <c r="D1038" s="162"/>
      <c r="E1038" s="162"/>
      <c r="F1038" s="162"/>
      <c r="G1038" s="162"/>
    </row>
    <row r="1039" spans="3:7">
      <c r="C1039" s="162"/>
      <c r="D1039" s="162"/>
      <c r="E1039" s="162"/>
      <c r="F1039" s="162"/>
      <c r="G1039" s="162"/>
    </row>
    <row r="1040" spans="3:7">
      <c r="C1040" s="162"/>
      <c r="D1040" s="162"/>
      <c r="E1040" s="162"/>
      <c r="F1040" s="162"/>
      <c r="G1040" s="162"/>
    </row>
    <row r="1041" spans="3:7">
      <c r="C1041" s="162"/>
      <c r="D1041" s="162"/>
      <c r="E1041" s="162"/>
      <c r="F1041" s="162"/>
      <c r="G1041" s="162"/>
    </row>
    <row r="1042" spans="3:7">
      <c r="C1042" s="162"/>
      <c r="D1042" s="162"/>
      <c r="E1042" s="162"/>
      <c r="F1042" s="162"/>
      <c r="G1042" s="162"/>
    </row>
    <row r="1043" spans="3:7">
      <c r="C1043" s="162"/>
      <c r="D1043" s="162"/>
      <c r="E1043" s="162"/>
      <c r="F1043" s="162"/>
      <c r="G1043" s="162"/>
    </row>
    <row r="1044" spans="3:7">
      <c r="C1044" s="162"/>
      <c r="D1044" s="162"/>
      <c r="E1044" s="162"/>
      <c r="F1044" s="162"/>
      <c r="G1044" s="162"/>
    </row>
    <row r="1045" spans="3:7">
      <c r="C1045" s="162"/>
      <c r="D1045" s="162"/>
      <c r="E1045" s="162"/>
      <c r="F1045" s="162"/>
      <c r="G1045" s="162"/>
    </row>
    <row r="1046" spans="3:7">
      <c r="C1046" s="162"/>
      <c r="D1046" s="162"/>
      <c r="E1046" s="162"/>
      <c r="F1046" s="162"/>
      <c r="G1046" s="162"/>
    </row>
    <row r="1047" spans="3:7">
      <c r="C1047" s="162"/>
      <c r="D1047" s="162"/>
      <c r="E1047" s="162"/>
      <c r="F1047" s="162"/>
      <c r="G1047" s="162"/>
    </row>
    <row r="1048" spans="3:7">
      <c r="C1048" s="162"/>
      <c r="D1048" s="162"/>
      <c r="E1048" s="162"/>
      <c r="F1048" s="162"/>
      <c r="G1048" s="162"/>
    </row>
    <row r="1049" spans="3:7">
      <c r="C1049" s="162"/>
      <c r="D1049" s="162"/>
      <c r="E1049" s="162"/>
      <c r="F1049" s="162"/>
      <c r="G1049" s="162"/>
    </row>
    <row r="1050" spans="3:7">
      <c r="C1050" s="162"/>
      <c r="D1050" s="162"/>
      <c r="E1050" s="162"/>
      <c r="F1050" s="162"/>
      <c r="G1050" s="162"/>
    </row>
    <row r="1051" spans="3:7">
      <c r="C1051" s="162"/>
      <c r="D1051" s="162"/>
      <c r="E1051" s="162"/>
      <c r="F1051" s="162"/>
      <c r="G1051" s="162"/>
    </row>
    <row r="1052" spans="3:7">
      <c r="C1052" s="162"/>
      <c r="D1052" s="162"/>
      <c r="E1052" s="162"/>
      <c r="F1052" s="162"/>
      <c r="G1052" s="162"/>
    </row>
    <row r="1053" spans="3:7">
      <c r="C1053" s="162"/>
      <c r="D1053" s="162"/>
      <c r="E1053" s="162"/>
      <c r="F1053" s="162"/>
      <c r="G1053" s="162"/>
    </row>
    <row r="1054" spans="3:7">
      <c r="C1054" s="162"/>
      <c r="D1054" s="162"/>
      <c r="E1054" s="162"/>
      <c r="F1054" s="162"/>
      <c r="G1054" s="162"/>
    </row>
    <row r="1055" spans="3:7">
      <c r="C1055" s="162"/>
      <c r="D1055" s="162"/>
      <c r="E1055" s="162"/>
      <c r="F1055" s="162"/>
      <c r="G1055" s="162"/>
    </row>
    <row r="1056" spans="3:7">
      <c r="C1056" s="162"/>
      <c r="D1056" s="162"/>
      <c r="E1056" s="162"/>
      <c r="F1056" s="162"/>
      <c r="G1056" s="162"/>
    </row>
    <row r="1057" spans="3:7">
      <c r="C1057" s="162"/>
      <c r="D1057" s="162"/>
      <c r="E1057" s="162"/>
      <c r="F1057" s="162"/>
      <c r="G1057" s="162"/>
    </row>
    <row r="1058" spans="3:7">
      <c r="C1058" s="162"/>
      <c r="D1058" s="162"/>
      <c r="E1058" s="162"/>
      <c r="F1058" s="162"/>
      <c r="G1058" s="162"/>
    </row>
    <row r="1059" spans="3:7">
      <c r="C1059" s="162"/>
      <c r="D1059" s="162"/>
      <c r="E1059" s="162"/>
      <c r="F1059" s="162"/>
      <c r="G1059" s="162"/>
    </row>
    <row r="1060" spans="3:7">
      <c r="C1060" s="162"/>
      <c r="D1060" s="162"/>
      <c r="E1060" s="162"/>
      <c r="F1060" s="162"/>
      <c r="G1060" s="162"/>
    </row>
    <row r="1061" spans="3:7">
      <c r="C1061" s="162"/>
      <c r="D1061" s="162"/>
      <c r="E1061" s="162"/>
      <c r="F1061" s="162"/>
      <c r="G1061" s="162"/>
    </row>
    <row r="1062" spans="3:7">
      <c r="C1062" s="162"/>
      <c r="D1062" s="162"/>
      <c r="E1062" s="162"/>
      <c r="F1062" s="162"/>
      <c r="G1062" s="162"/>
    </row>
    <row r="1063" spans="3:7">
      <c r="C1063" s="162"/>
      <c r="D1063" s="162"/>
      <c r="E1063" s="162"/>
      <c r="F1063" s="162"/>
      <c r="G1063" s="162"/>
    </row>
    <row r="1064" spans="3:7">
      <c r="C1064" s="162"/>
      <c r="D1064" s="162"/>
      <c r="E1064" s="162"/>
      <c r="F1064" s="162"/>
      <c r="G1064" s="162"/>
    </row>
    <row r="1065" spans="3:7">
      <c r="C1065" s="162"/>
      <c r="D1065" s="162"/>
      <c r="E1065" s="162"/>
      <c r="F1065" s="162"/>
      <c r="G1065" s="162"/>
    </row>
    <row r="1066" spans="3:7">
      <c r="C1066" s="162"/>
      <c r="D1066" s="162"/>
      <c r="E1066" s="162"/>
      <c r="F1066" s="162"/>
      <c r="G1066" s="162"/>
    </row>
    <row r="1067" spans="3:7">
      <c r="C1067" s="162"/>
      <c r="D1067" s="162"/>
      <c r="E1067" s="162"/>
      <c r="F1067" s="162"/>
      <c r="G1067" s="162"/>
    </row>
    <row r="1068" spans="3:7">
      <c r="C1068" s="162"/>
      <c r="D1068" s="162"/>
      <c r="E1068" s="162"/>
      <c r="F1068" s="162"/>
      <c r="G1068" s="162"/>
    </row>
    <row r="1069" spans="3:7">
      <c r="C1069" s="162"/>
      <c r="D1069" s="162"/>
      <c r="E1069" s="162"/>
      <c r="F1069" s="162"/>
      <c r="G1069" s="162"/>
    </row>
    <row r="1070" spans="3:7">
      <c r="C1070" s="162"/>
      <c r="D1070" s="162"/>
      <c r="E1070" s="162"/>
      <c r="F1070" s="162"/>
      <c r="G1070" s="162"/>
    </row>
    <row r="1071" spans="3:7">
      <c r="C1071" s="162"/>
      <c r="D1071" s="162"/>
      <c r="E1071" s="162"/>
      <c r="F1071" s="162"/>
      <c r="G1071" s="162"/>
    </row>
    <row r="1072" spans="3:7">
      <c r="C1072" s="162"/>
      <c r="D1072" s="162"/>
      <c r="E1072" s="162"/>
      <c r="F1072" s="162"/>
      <c r="G1072" s="162"/>
    </row>
    <row r="1073" spans="3:7">
      <c r="C1073" s="162"/>
      <c r="D1073" s="162"/>
      <c r="E1073" s="162"/>
      <c r="F1073" s="162"/>
      <c r="G1073" s="162"/>
    </row>
    <row r="1074" spans="3:7">
      <c r="C1074" s="162"/>
      <c r="D1074" s="162"/>
      <c r="E1074" s="162"/>
      <c r="F1074" s="162"/>
      <c r="G1074" s="162"/>
    </row>
    <row r="1075" spans="3:7">
      <c r="C1075" s="162"/>
      <c r="D1075" s="162"/>
      <c r="E1075" s="162"/>
      <c r="F1075" s="162"/>
      <c r="G1075" s="162"/>
    </row>
    <row r="1076" spans="3:7">
      <c r="C1076" s="162"/>
      <c r="D1076" s="162"/>
      <c r="E1076" s="162"/>
      <c r="F1076" s="162"/>
      <c r="G1076" s="162"/>
    </row>
    <row r="1077" spans="3:7">
      <c r="C1077" s="162"/>
      <c r="D1077" s="162"/>
      <c r="E1077" s="162"/>
      <c r="F1077" s="162"/>
      <c r="G1077" s="162"/>
    </row>
    <row r="1078" spans="3:7">
      <c r="C1078" s="162"/>
      <c r="D1078" s="162"/>
      <c r="E1078" s="162"/>
      <c r="F1078" s="162"/>
      <c r="G1078" s="162"/>
    </row>
    <row r="1079" spans="3:7">
      <c r="C1079" s="162"/>
      <c r="D1079" s="162"/>
      <c r="E1079" s="162"/>
      <c r="F1079" s="162"/>
      <c r="G1079" s="162"/>
    </row>
    <row r="1080" spans="3:7">
      <c r="C1080" s="162"/>
      <c r="D1080" s="162"/>
      <c r="E1080" s="162"/>
      <c r="F1080" s="162"/>
      <c r="G1080" s="162"/>
    </row>
    <row r="1081" spans="3:7">
      <c r="C1081" s="162"/>
      <c r="D1081" s="162"/>
      <c r="E1081" s="162"/>
      <c r="F1081" s="162"/>
      <c r="G1081" s="162"/>
    </row>
    <row r="1082" spans="3:7">
      <c r="C1082" s="162"/>
      <c r="D1082" s="162"/>
      <c r="E1082" s="162"/>
      <c r="F1082" s="162"/>
      <c r="G1082" s="162"/>
    </row>
    <row r="1083" spans="3:7">
      <c r="C1083" s="162"/>
      <c r="D1083" s="162"/>
      <c r="E1083" s="162"/>
      <c r="F1083" s="162"/>
      <c r="G1083" s="162"/>
    </row>
    <row r="1084" spans="3:7">
      <c r="C1084" s="162"/>
      <c r="D1084" s="162"/>
      <c r="E1084" s="162"/>
      <c r="F1084" s="162"/>
      <c r="G1084" s="162"/>
    </row>
    <row r="1085" spans="3:7">
      <c r="C1085" s="162"/>
      <c r="D1085" s="162"/>
      <c r="E1085" s="162"/>
      <c r="F1085" s="162"/>
      <c r="G1085" s="162"/>
    </row>
    <row r="1086" spans="3:7">
      <c r="C1086" s="162"/>
      <c r="D1086" s="162"/>
      <c r="E1086" s="162"/>
      <c r="F1086" s="162"/>
      <c r="G1086" s="162"/>
    </row>
    <row r="1087" spans="3:7">
      <c r="C1087" s="162"/>
      <c r="D1087" s="162"/>
      <c r="E1087" s="162"/>
      <c r="F1087" s="162"/>
      <c r="G1087" s="162"/>
    </row>
    <row r="1088" spans="3:7">
      <c r="C1088" s="162"/>
      <c r="D1088" s="162"/>
      <c r="E1088" s="162"/>
      <c r="F1088" s="162"/>
      <c r="G1088" s="162"/>
    </row>
    <row r="1089" spans="3:7">
      <c r="C1089" s="162"/>
      <c r="D1089" s="162"/>
      <c r="E1089" s="162"/>
      <c r="F1089" s="162"/>
      <c r="G1089" s="162"/>
    </row>
    <row r="1090" spans="3:7">
      <c r="C1090" s="162"/>
      <c r="D1090" s="162"/>
      <c r="E1090" s="162"/>
      <c r="F1090" s="162"/>
      <c r="G1090" s="162"/>
    </row>
    <row r="1091" spans="3:7">
      <c r="C1091" s="162"/>
      <c r="D1091" s="162"/>
      <c r="E1091" s="162"/>
      <c r="F1091" s="162"/>
      <c r="G1091" s="162"/>
    </row>
    <row r="1092" spans="3:7">
      <c r="C1092" s="162"/>
      <c r="D1092" s="162"/>
      <c r="E1092" s="162"/>
      <c r="F1092" s="162"/>
      <c r="G1092" s="162"/>
    </row>
    <row r="1093" spans="3:7">
      <c r="C1093" s="162"/>
      <c r="D1093" s="162"/>
      <c r="E1093" s="162"/>
      <c r="F1093" s="162"/>
      <c r="G1093" s="162"/>
    </row>
    <row r="1094" spans="3:7">
      <c r="C1094" s="162"/>
      <c r="D1094" s="162"/>
      <c r="E1094" s="162"/>
      <c r="F1094" s="162"/>
      <c r="G1094" s="162"/>
    </row>
    <row r="1095" spans="3:7">
      <c r="C1095" s="162"/>
      <c r="D1095" s="162"/>
      <c r="E1095" s="162"/>
      <c r="F1095" s="162"/>
      <c r="G1095" s="162"/>
    </row>
    <row r="1096" spans="3:7">
      <c r="C1096" s="162"/>
      <c r="D1096" s="162"/>
      <c r="E1096" s="162"/>
      <c r="F1096" s="162"/>
      <c r="G1096" s="162"/>
    </row>
    <row r="1097" spans="3:7">
      <c r="C1097" s="162"/>
      <c r="D1097" s="162"/>
      <c r="E1097" s="162"/>
      <c r="F1097" s="162"/>
      <c r="G1097" s="162"/>
    </row>
    <row r="1098" spans="3:7">
      <c r="C1098" s="162"/>
      <c r="D1098" s="162"/>
      <c r="E1098" s="162"/>
      <c r="F1098" s="162"/>
      <c r="G1098" s="162"/>
    </row>
    <row r="1099" spans="3:7">
      <c r="C1099" s="162"/>
      <c r="D1099" s="162"/>
      <c r="E1099" s="162"/>
      <c r="F1099" s="162"/>
      <c r="G1099" s="162"/>
    </row>
    <row r="1100" spans="3:7">
      <c r="C1100" s="162"/>
      <c r="D1100" s="162"/>
      <c r="E1100" s="162"/>
      <c r="F1100" s="162"/>
      <c r="G1100" s="162"/>
    </row>
    <row r="1101" spans="3:7">
      <c r="C1101" s="162"/>
      <c r="D1101" s="162"/>
      <c r="E1101" s="162"/>
      <c r="F1101" s="162"/>
      <c r="G1101" s="162"/>
    </row>
    <row r="1102" spans="3:7">
      <c r="C1102" s="162"/>
      <c r="D1102" s="162"/>
      <c r="E1102" s="162"/>
      <c r="F1102" s="162"/>
      <c r="G1102" s="162"/>
    </row>
    <row r="1103" spans="3:7">
      <c r="C1103" s="162"/>
      <c r="D1103" s="162"/>
      <c r="E1103" s="162"/>
      <c r="F1103" s="162"/>
      <c r="G1103" s="162"/>
    </row>
    <row r="1104" spans="3:7">
      <c r="C1104" s="162"/>
      <c r="D1104" s="162"/>
      <c r="E1104" s="162"/>
      <c r="F1104" s="162"/>
      <c r="G1104" s="162"/>
    </row>
    <row r="1105" spans="3:7">
      <c r="C1105" s="162"/>
      <c r="D1105" s="162"/>
      <c r="E1105" s="162"/>
      <c r="F1105" s="162"/>
      <c r="G1105" s="162"/>
    </row>
    <row r="1106" spans="3:7">
      <c r="C1106" s="162"/>
      <c r="D1106" s="162"/>
      <c r="E1106" s="162"/>
      <c r="F1106" s="162"/>
      <c r="G1106" s="162"/>
    </row>
    <row r="1107" spans="3:7">
      <c r="C1107" s="162"/>
      <c r="D1107" s="162"/>
      <c r="E1107" s="162"/>
      <c r="F1107" s="162"/>
      <c r="G1107" s="162"/>
    </row>
    <row r="1108" spans="3:7">
      <c r="C1108" s="162"/>
      <c r="D1108" s="162"/>
      <c r="E1108" s="162"/>
      <c r="F1108" s="162"/>
      <c r="G1108" s="162"/>
    </row>
    <row r="1109" spans="3:7">
      <c r="C1109" s="162"/>
      <c r="D1109" s="162"/>
      <c r="E1109" s="162"/>
      <c r="F1109" s="162"/>
      <c r="G1109" s="162"/>
    </row>
    <row r="1110" spans="3:7">
      <c r="C1110" s="162"/>
      <c r="D1110" s="162"/>
      <c r="E1110" s="162"/>
      <c r="F1110" s="162"/>
      <c r="G1110" s="162"/>
    </row>
    <row r="1111" spans="3:7">
      <c r="C1111" s="162"/>
      <c r="D1111" s="162"/>
      <c r="E1111" s="162"/>
      <c r="F1111" s="162"/>
      <c r="G1111" s="162"/>
    </row>
    <row r="1112" spans="3:7">
      <c r="C1112" s="162"/>
      <c r="D1112" s="162"/>
      <c r="E1112" s="162"/>
      <c r="F1112" s="162"/>
      <c r="G1112" s="162"/>
    </row>
    <row r="1113" spans="3:7">
      <c r="C1113" s="162"/>
      <c r="D1113" s="162"/>
      <c r="E1113" s="162"/>
      <c r="F1113" s="162"/>
      <c r="G1113" s="162"/>
    </row>
    <row r="1114" spans="3:7">
      <c r="C1114" s="162"/>
      <c r="D1114" s="162"/>
      <c r="E1114" s="162"/>
      <c r="F1114" s="162"/>
      <c r="G1114" s="162"/>
    </row>
    <row r="1115" spans="3:7">
      <c r="C1115" s="162"/>
      <c r="D1115" s="162"/>
      <c r="E1115" s="162"/>
      <c r="F1115" s="162"/>
      <c r="G1115" s="162"/>
    </row>
    <row r="1116" spans="3:7">
      <c r="C1116" s="162"/>
      <c r="D1116" s="162"/>
      <c r="E1116" s="162"/>
      <c r="F1116" s="162"/>
      <c r="G1116" s="162"/>
    </row>
    <row r="1117" spans="3:7">
      <c r="C1117" s="162"/>
      <c r="D1117" s="162"/>
      <c r="E1117" s="162"/>
      <c r="F1117" s="162"/>
      <c r="G1117" s="162"/>
    </row>
    <row r="1118" spans="3:7">
      <c r="C1118" s="162"/>
      <c r="D1118" s="162"/>
      <c r="E1118" s="162"/>
      <c r="F1118" s="162"/>
      <c r="G1118" s="162"/>
    </row>
    <row r="1119" spans="3:7">
      <c r="C1119" s="162"/>
      <c r="D1119" s="162"/>
      <c r="E1119" s="162"/>
      <c r="F1119" s="162"/>
      <c r="G1119" s="162"/>
    </row>
    <row r="1120" spans="3:7">
      <c r="C1120" s="162"/>
      <c r="D1120" s="162"/>
      <c r="E1120" s="162"/>
      <c r="F1120" s="162"/>
      <c r="G1120" s="162"/>
    </row>
    <row r="1121" spans="3:7">
      <c r="C1121" s="162"/>
      <c r="D1121" s="162"/>
      <c r="E1121" s="162"/>
      <c r="F1121" s="162"/>
      <c r="G1121" s="162"/>
    </row>
    <row r="1122" spans="3:7">
      <c r="C1122" s="162"/>
      <c r="D1122" s="162"/>
      <c r="E1122" s="162"/>
      <c r="F1122" s="162"/>
      <c r="G1122" s="162"/>
    </row>
    <row r="1123" spans="3:7">
      <c r="C1123" s="162"/>
      <c r="D1123" s="162"/>
      <c r="E1123" s="162"/>
      <c r="F1123" s="162"/>
      <c r="G1123" s="162"/>
    </row>
    <row r="1124" spans="3:7">
      <c r="C1124" s="162"/>
      <c r="D1124" s="162"/>
      <c r="E1124" s="162"/>
      <c r="F1124" s="162"/>
      <c r="G1124" s="162"/>
    </row>
    <row r="1125" spans="3:7">
      <c r="C1125" s="162"/>
      <c r="D1125" s="162"/>
      <c r="E1125" s="162"/>
      <c r="F1125" s="162"/>
      <c r="G1125" s="162"/>
    </row>
    <row r="1126" spans="3:7">
      <c r="C1126" s="162"/>
      <c r="D1126" s="162"/>
      <c r="E1126" s="162"/>
      <c r="F1126" s="162"/>
      <c r="G1126" s="162"/>
    </row>
    <row r="1127" spans="3:7">
      <c r="C1127" s="162"/>
      <c r="D1127" s="162"/>
      <c r="E1127" s="162"/>
      <c r="F1127" s="162"/>
      <c r="G1127" s="162"/>
    </row>
    <row r="1128" spans="3:7">
      <c r="C1128" s="162"/>
      <c r="D1128" s="162"/>
      <c r="E1128" s="162"/>
      <c r="F1128" s="162"/>
      <c r="G1128" s="162"/>
    </row>
    <row r="1129" spans="3:7">
      <c r="C1129" s="162"/>
      <c r="D1129" s="162"/>
      <c r="E1129" s="162"/>
      <c r="F1129" s="162"/>
      <c r="G1129" s="162"/>
    </row>
    <row r="1130" spans="3:7">
      <c r="C1130" s="162"/>
      <c r="D1130" s="162"/>
      <c r="E1130" s="162"/>
      <c r="F1130" s="162"/>
      <c r="G1130" s="162"/>
    </row>
    <row r="1131" spans="3:7">
      <c r="C1131" s="162"/>
      <c r="D1131" s="162"/>
      <c r="E1131" s="162"/>
      <c r="F1131" s="162"/>
      <c r="G1131" s="162"/>
    </row>
    <row r="1132" spans="3:7">
      <c r="C1132" s="162"/>
      <c r="D1132" s="162"/>
      <c r="E1132" s="162"/>
      <c r="F1132" s="162"/>
      <c r="G1132" s="162"/>
    </row>
    <row r="1133" spans="3:7">
      <c r="C1133" s="162"/>
      <c r="D1133" s="162"/>
      <c r="E1133" s="162"/>
      <c r="F1133" s="162"/>
      <c r="G1133" s="162"/>
    </row>
    <row r="1134" spans="3:7">
      <c r="C1134" s="162"/>
      <c r="D1134" s="162"/>
      <c r="E1134" s="162"/>
      <c r="F1134" s="162"/>
      <c r="G1134" s="162"/>
    </row>
    <row r="1135" spans="3:7">
      <c r="C1135" s="162"/>
      <c r="D1135" s="162"/>
      <c r="E1135" s="162"/>
      <c r="F1135" s="162"/>
      <c r="G1135" s="162"/>
    </row>
    <row r="1136" spans="3:7">
      <c r="C1136" s="162"/>
      <c r="D1136" s="162"/>
      <c r="E1136" s="162"/>
      <c r="F1136" s="162"/>
      <c r="G1136" s="162"/>
    </row>
    <row r="1137" spans="3:7">
      <c r="C1137" s="162"/>
      <c r="D1137" s="162"/>
      <c r="E1137" s="162"/>
      <c r="F1137" s="162"/>
      <c r="G1137" s="162"/>
    </row>
    <row r="1138" spans="3:7">
      <c r="C1138" s="162"/>
      <c r="D1138" s="162"/>
      <c r="E1138" s="162"/>
      <c r="F1138" s="162"/>
      <c r="G1138" s="162"/>
    </row>
    <row r="1139" spans="3:7">
      <c r="C1139" s="162"/>
      <c r="D1139" s="162"/>
      <c r="E1139" s="162"/>
      <c r="F1139" s="162"/>
      <c r="G1139" s="162"/>
    </row>
    <row r="1140" spans="3:7">
      <c r="C1140" s="162"/>
      <c r="D1140" s="162"/>
      <c r="E1140" s="162"/>
      <c r="F1140" s="162"/>
      <c r="G1140" s="162"/>
    </row>
    <row r="1141" spans="3:7">
      <c r="C1141" s="162"/>
      <c r="D1141" s="162"/>
      <c r="E1141" s="162"/>
      <c r="F1141" s="162"/>
      <c r="G1141" s="162"/>
    </row>
    <row r="1142" spans="3:7">
      <c r="C1142" s="162"/>
      <c r="D1142" s="162"/>
      <c r="E1142" s="162"/>
      <c r="F1142" s="162"/>
      <c r="G1142" s="162"/>
    </row>
    <row r="1143" spans="3:7">
      <c r="C1143" s="162"/>
      <c r="D1143" s="162"/>
      <c r="E1143" s="162"/>
      <c r="F1143" s="162"/>
      <c r="G1143" s="162"/>
    </row>
    <row r="1144" spans="3:7">
      <c r="C1144" s="162"/>
      <c r="D1144" s="162"/>
      <c r="E1144" s="162"/>
      <c r="F1144" s="162"/>
      <c r="G1144" s="162"/>
    </row>
    <row r="1145" spans="3:7">
      <c r="C1145" s="162"/>
      <c r="D1145" s="162"/>
      <c r="E1145" s="162"/>
      <c r="F1145" s="162"/>
      <c r="G1145" s="162"/>
    </row>
    <row r="1146" spans="3:7">
      <c r="C1146" s="162"/>
      <c r="D1146" s="162"/>
      <c r="E1146" s="162"/>
      <c r="F1146" s="162"/>
      <c r="G1146" s="162"/>
    </row>
    <row r="1147" spans="3:7">
      <c r="C1147" s="162"/>
      <c r="D1147" s="162"/>
      <c r="E1147" s="162"/>
      <c r="F1147" s="162"/>
      <c r="G1147" s="162"/>
    </row>
    <row r="1148" spans="3:7">
      <c r="C1148" s="162"/>
      <c r="D1148" s="162"/>
      <c r="E1148" s="162"/>
      <c r="F1148" s="162"/>
      <c r="G1148" s="162"/>
    </row>
    <row r="1149" spans="3:7">
      <c r="C1149" s="162"/>
      <c r="D1149" s="162"/>
      <c r="E1149" s="162"/>
      <c r="F1149" s="162"/>
      <c r="G1149" s="162"/>
    </row>
    <row r="1150" spans="3:7">
      <c r="C1150" s="162"/>
      <c r="D1150" s="162"/>
      <c r="E1150" s="162"/>
      <c r="F1150" s="162"/>
      <c r="G1150" s="162"/>
    </row>
    <row r="1151" spans="3:7">
      <c r="C1151" s="162"/>
      <c r="D1151" s="162"/>
      <c r="E1151" s="162"/>
      <c r="F1151" s="162"/>
      <c r="G1151" s="162"/>
    </row>
    <row r="1152" spans="3:7">
      <c r="C1152" s="162"/>
      <c r="D1152" s="162"/>
      <c r="E1152" s="162"/>
      <c r="F1152" s="162"/>
      <c r="G1152" s="162"/>
    </row>
    <row r="1153" spans="3:7">
      <c r="C1153" s="162"/>
      <c r="D1153" s="162"/>
      <c r="E1153" s="162"/>
      <c r="F1153" s="162"/>
      <c r="G1153" s="162"/>
    </row>
    <row r="1154" spans="3:7">
      <c r="C1154" s="162"/>
      <c r="D1154" s="162"/>
      <c r="E1154" s="162"/>
      <c r="F1154" s="162"/>
      <c r="G1154" s="162"/>
    </row>
    <row r="1155" spans="3:7">
      <c r="C1155" s="162"/>
      <c r="D1155" s="162"/>
      <c r="E1155" s="162"/>
      <c r="F1155" s="162"/>
      <c r="G1155" s="162"/>
    </row>
    <row r="1156" spans="3:7">
      <c r="C1156" s="162"/>
      <c r="D1156" s="162"/>
      <c r="E1156" s="162"/>
      <c r="F1156" s="162"/>
      <c r="G1156" s="162"/>
    </row>
    <row r="1157" spans="3:7">
      <c r="C1157" s="162"/>
      <c r="D1157" s="162"/>
      <c r="E1157" s="162"/>
      <c r="F1157" s="162"/>
      <c r="G1157" s="162"/>
    </row>
    <row r="1158" spans="3:7">
      <c r="C1158" s="162"/>
      <c r="D1158" s="162"/>
      <c r="E1158" s="162"/>
      <c r="F1158" s="162"/>
      <c r="G1158" s="162"/>
    </row>
    <row r="1159" spans="3:7">
      <c r="C1159" s="162"/>
      <c r="D1159" s="162"/>
      <c r="E1159" s="162"/>
      <c r="F1159" s="162"/>
      <c r="G1159" s="162"/>
    </row>
    <row r="1160" spans="3:7">
      <c r="C1160" s="162"/>
      <c r="D1160" s="162"/>
      <c r="E1160" s="162"/>
      <c r="F1160" s="162"/>
      <c r="G1160" s="162"/>
    </row>
    <row r="1161" spans="3:7">
      <c r="C1161" s="162"/>
      <c r="D1161" s="162"/>
      <c r="E1161" s="162"/>
      <c r="F1161" s="162"/>
      <c r="G1161" s="162"/>
    </row>
    <row r="1162" spans="3:7">
      <c r="C1162" s="162"/>
      <c r="D1162" s="162"/>
      <c r="E1162" s="162"/>
      <c r="F1162" s="162"/>
      <c r="G1162" s="162"/>
    </row>
    <row r="1163" spans="3:7">
      <c r="C1163" s="162"/>
      <c r="D1163" s="162"/>
      <c r="E1163" s="162"/>
      <c r="F1163" s="162"/>
      <c r="G1163" s="162"/>
    </row>
    <row r="1164" spans="3:7">
      <c r="C1164" s="162"/>
      <c r="D1164" s="162"/>
      <c r="E1164" s="162"/>
      <c r="F1164" s="162"/>
      <c r="G1164" s="162"/>
    </row>
    <row r="1165" spans="3:7">
      <c r="C1165" s="162"/>
      <c r="D1165" s="162"/>
      <c r="E1165" s="162"/>
      <c r="F1165" s="162"/>
      <c r="G1165" s="162"/>
    </row>
    <row r="1166" spans="3:7">
      <c r="C1166" s="162"/>
      <c r="D1166" s="162"/>
      <c r="E1166" s="162"/>
      <c r="F1166" s="162"/>
      <c r="G1166" s="162"/>
    </row>
    <row r="1167" spans="3:7">
      <c r="C1167" s="162"/>
      <c r="D1167" s="162"/>
      <c r="E1167" s="162"/>
      <c r="F1167" s="162"/>
      <c r="G1167" s="162"/>
    </row>
    <row r="1168" spans="3:7">
      <c r="C1168" s="162"/>
      <c r="D1168" s="162"/>
      <c r="E1168" s="162"/>
      <c r="F1168" s="162"/>
      <c r="G1168" s="162"/>
    </row>
    <row r="1169" spans="3:7">
      <c r="C1169" s="162"/>
      <c r="D1169" s="162"/>
      <c r="E1169" s="162"/>
      <c r="F1169" s="162"/>
      <c r="G1169" s="162"/>
    </row>
    <row r="1170" spans="3:7">
      <c r="C1170" s="162"/>
      <c r="D1170" s="162"/>
      <c r="E1170" s="162"/>
      <c r="F1170" s="162"/>
      <c r="G1170" s="162"/>
    </row>
    <row r="1171" spans="3:7">
      <c r="C1171" s="162"/>
      <c r="D1171" s="162"/>
      <c r="E1171" s="162"/>
      <c r="F1171" s="162"/>
      <c r="G1171" s="162"/>
    </row>
    <row r="1172" spans="3:7">
      <c r="C1172" s="162"/>
      <c r="D1172" s="162"/>
      <c r="E1172" s="162"/>
      <c r="F1172" s="162"/>
      <c r="G1172" s="162"/>
    </row>
    <row r="1173" spans="3:7">
      <c r="C1173" s="162"/>
      <c r="D1173" s="162"/>
      <c r="E1173" s="162"/>
      <c r="F1173" s="162"/>
      <c r="G1173" s="162"/>
    </row>
    <row r="1174" spans="3:7">
      <c r="C1174" s="162"/>
      <c r="D1174" s="162"/>
      <c r="E1174" s="162"/>
      <c r="F1174" s="162"/>
      <c r="G1174" s="162"/>
    </row>
    <row r="1175" spans="3:7">
      <c r="C1175" s="162"/>
      <c r="D1175" s="162"/>
      <c r="E1175" s="162"/>
      <c r="F1175" s="162"/>
      <c r="G1175" s="162"/>
    </row>
    <row r="1176" spans="3:7">
      <c r="C1176" s="162"/>
      <c r="D1176" s="162"/>
      <c r="E1176" s="162"/>
      <c r="F1176" s="162"/>
      <c r="G1176" s="162"/>
    </row>
    <row r="1177" spans="3:7">
      <c r="C1177" s="162"/>
      <c r="D1177" s="162"/>
      <c r="E1177" s="162"/>
      <c r="F1177" s="162"/>
      <c r="G1177" s="162"/>
    </row>
    <row r="1178" spans="3:7">
      <c r="C1178" s="162"/>
      <c r="D1178" s="162"/>
      <c r="E1178" s="162"/>
      <c r="F1178" s="162"/>
      <c r="G1178" s="162"/>
    </row>
    <row r="1179" spans="3:7">
      <c r="C1179" s="162"/>
      <c r="D1179" s="162"/>
      <c r="E1179" s="162"/>
      <c r="F1179" s="162"/>
      <c r="G1179" s="162"/>
    </row>
    <row r="1180" spans="3:7">
      <c r="C1180" s="162"/>
      <c r="D1180" s="162"/>
      <c r="E1180" s="162"/>
      <c r="F1180" s="162"/>
      <c r="G1180" s="162"/>
    </row>
    <row r="1181" spans="3:7">
      <c r="C1181" s="162"/>
      <c r="D1181" s="162"/>
      <c r="E1181" s="162"/>
      <c r="F1181" s="162"/>
      <c r="G1181" s="162"/>
    </row>
    <row r="1182" spans="3:7">
      <c r="C1182" s="162"/>
      <c r="D1182" s="162"/>
      <c r="E1182" s="162"/>
      <c r="F1182" s="162"/>
      <c r="G1182" s="162"/>
    </row>
    <row r="1183" spans="3:7">
      <c r="C1183" s="162"/>
      <c r="D1183" s="162"/>
      <c r="E1183" s="162"/>
      <c r="F1183" s="162"/>
      <c r="G1183" s="162"/>
    </row>
    <row r="1184" spans="3:7">
      <c r="C1184" s="162"/>
      <c r="D1184" s="162"/>
      <c r="E1184" s="162"/>
      <c r="F1184" s="162"/>
      <c r="G1184" s="162"/>
    </row>
    <row r="1185" spans="3:7">
      <c r="C1185" s="162"/>
      <c r="D1185" s="162"/>
      <c r="E1185" s="162"/>
      <c r="F1185" s="162"/>
      <c r="G1185" s="162"/>
    </row>
    <row r="1186" spans="3:7">
      <c r="C1186" s="162"/>
      <c r="D1186" s="162"/>
      <c r="E1186" s="162"/>
      <c r="F1186" s="162"/>
      <c r="G1186" s="162"/>
    </row>
    <row r="1187" spans="3:7">
      <c r="C1187" s="162"/>
      <c r="D1187" s="162"/>
      <c r="E1187" s="162"/>
      <c r="F1187" s="162"/>
      <c r="G1187" s="162"/>
    </row>
    <row r="1188" spans="3:7">
      <c r="C1188" s="162"/>
      <c r="D1188" s="162"/>
      <c r="E1188" s="162"/>
      <c r="F1188" s="162"/>
      <c r="G1188" s="162"/>
    </row>
    <row r="1189" spans="3:7">
      <c r="C1189" s="162"/>
      <c r="D1189" s="162"/>
      <c r="E1189" s="162"/>
      <c r="F1189" s="162"/>
      <c r="G1189" s="162"/>
    </row>
    <row r="1190" spans="3:7">
      <c r="C1190" s="162"/>
      <c r="D1190" s="162"/>
      <c r="E1190" s="162"/>
      <c r="F1190" s="162"/>
      <c r="G1190" s="162"/>
    </row>
    <row r="1191" spans="3:7">
      <c r="C1191" s="162"/>
      <c r="D1191" s="162"/>
      <c r="E1191" s="162"/>
      <c r="F1191" s="162"/>
      <c r="G1191" s="162"/>
    </row>
    <row r="1192" spans="3:7">
      <c r="C1192" s="162"/>
      <c r="D1192" s="162"/>
      <c r="E1192" s="162"/>
      <c r="F1192" s="162"/>
      <c r="G1192" s="162"/>
    </row>
    <row r="1193" spans="3:7">
      <c r="C1193" s="162"/>
      <c r="D1193" s="162"/>
      <c r="E1193" s="162"/>
      <c r="F1193" s="162"/>
      <c r="G1193" s="162"/>
    </row>
    <row r="1194" spans="3:7">
      <c r="C1194" s="162"/>
      <c r="D1194" s="162"/>
      <c r="E1194" s="162"/>
      <c r="F1194" s="162"/>
      <c r="G1194" s="162"/>
    </row>
    <row r="1195" spans="3:7">
      <c r="C1195" s="162"/>
      <c r="D1195" s="162"/>
      <c r="E1195" s="162"/>
      <c r="F1195" s="162"/>
      <c r="G1195" s="162"/>
    </row>
    <row r="1196" spans="3:7">
      <c r="C1196" s="162"/>
      <c r="D1196" s="162"/>
      <c r="E1196" s="162"/>
      <c r="F1196" s="162"/>
      <c r="G1196" s="162"/>
    </row>
    <row r="1197" spans="3:7">
      <c r="C1197" s="162"/>
      <c r="D1197" s="162"/>
      <c r="E1197" s="162"/>
      <c r="F1197" s="162"/>
      <c r="G1197" s="162"/>
    </row>
    <row r="1198" spans="3:7">
      <c r="C1198" s="162"/>
      <c r="D1198" s="162"/>
      <c r="E1198" s="162"/>
      <c r="F1198" s="162"/>
      <c r="G1198" s="162"/>
    </row>
    <row r="1199" spans="3:7">
      <c r="C1199" s="162"/>
      <c r="D1199" s="162"/>
      <c r="E1199" s="162"/>
      <c r="F1199" s="162"/>
      <c r="G1199" s="162"/>
    </row>
    <row r="1200" spans="3:7">
      <c r="C1200" s="162"/>
      <c r="D1200" s="162"/>
      <c r="E1200" s="162"/>
      <c r="F1200" s="162"/>
      <c r="G1200" s="162"/>
    </row>
    <row r="1201" spans="3:7">
      <c r="C1201" s="162"/>
      <c r="D1201" s="162"/>
      <c r="E1201" s="162"/>
      <c r="F1201" s="162"/>
      <c r="G1201" s="162"/>
    </row>
    <row r="1202" spans="3:7">
      <c r="C1202" s="162"/>
      <c r="D1202" s="162"/>
      <c r="E1202" s="162"/>
      <c r="F1202" s="162"/>
      <c r="G1202" s="162"/>
    </row>
    <row r="1203" spans="3:7">
      <c r="C1203" s="162"/>
      <c r="D1203" s="162"/>
      <c r="E1203" s="162"/>
      <c r="F1203" s="162"/>
      <c r="G1203" s="162"/>
    </row>
    <row r="1204" spans="3:7">
      <c r="C1204" s="162"/>
      <c r="D1204" s="162"/>
      <c r="E1204" s="162"/>
      <c r="F1204" s="162"/>
      <c r="G1204" s="162"/>
    </row>
    <row r="1205" spans="3:7">
      <c r="C1205" s="162"/>
      <c r="D1205" s="162"/>
      <c r="E1205" s="162"/>
      <c r="F1205" s="162"/>
      <c r="G1205" s="162"/>
    </row>
    <row r="1206" spans="3:7">
      <c r="C1206" s="162"/>
      <c r="D1206" s="162"/>
      <c r="E1206" s="162"/>
      <c r="F1206" s="162"/>
      <c r="G1206" s="162"/>
    </row>
    <row r="1207" spans="3:7">
      <c r="C1207" s="162"/>
      <c r="D1207" s="162"/>
      <c r="E1207" s="162"/>
      <c r="F1207" s="162"/>
      <c r="G1207" s="162"/>
    </row>
    <row r="1208" spans="3:7">
      <c r="C1208" s="162"/>
      <c r="D1208" s="162"/>
      <c r="E1208" s="162"/>
      <c r="F1208" s="162"/>
      <c r="G1208" s="162"/>
    </row>
    <row r="1209" spans="3:7">
      <c r="C1209" s="162"/>
      <c r="D1209" s="162"/>
      <c r="E1209" s="162"/>
      <c r="F1209" s="162"/>
      <c r="G1209" s="162"/>
    </row>
    <row r="1210" spans="3:7">
      <c r="C1210" s="162"/>
      <c r="D1210" s="162"/>
      <c r="E1210" s="162"/>
      <c r="F1210" s="162"/>
      <c r="G1210" s="162"/>
    </row>
    <row r="1211" spans="3:7">
      <c r="C1211" s="162"/>
      <c r="D1211" s="162"/>
      <c r="E1211" s="162"/>
      <c r="F1211" s="162"/>
      <c r="G1211" s="162"/>
    </row>
    <row r="1212" spans="3:7">
      <c r="C1212" s="162"/>
      <c r="D1212" s="162"/>
      <c r="E1212" s="162"/>
      <c r="F1212" s="162"/>
      <c r="G1212" s="162"/>
    </row>
    <row r="1213" spans="3:7">
      <c r="C1213" s="162"/>
      <c r="D1213" s="162"/>
      <c r="E1213" s="162"/>
      <c r="F1213" s="162"/>
      <c r="G1213" s="162"/>
    </row>
    <row r="1214" spans="3:7">
      <c r="C1214" s="162"/>
      <c r="D1214" s="162"/>
      <c r="E1214" s="162"/>
      <c r="F1214" s="162"/>
      <c r="G1214" s="162"/>
    </row>
    <row r="1215" spans="3:7">
      <c r="C1215" s="162"/>
      <c r="D1215" s="162"/>
      <c r="E1215" s="162"/>
      <c r="F1215" s="162"/>
      <c r="G1215" s="162"/>
    </row>
    <row r="1216" spans="3:7">
      <c r="C1216" s="162"/>
      <c r="D1216" s="162"/>
      <c r="E1216" s="162"/>
      <c r="F1216" s="162"/>
      <c r="G1216" s="162"/>
    </row>
    <row r="1217" spans="3:7">
      <c r="C1217" s="162"/>
      <c r="D1217" s="162"/>
      <c r="E1217" s="162"/>
      <c r="F1217" s="162"/>
      <c r="G1217" s="162"/>
    </row>
    <row r="1218" spans="3:7">
      <c r="C1218" s="162"/>
      <c r="D1218" s="162"/>
      <c r="E1218" s="162"/>
      <c r="F1218" s="162"/>
      <c r="G1218" s="162"/>
    </row>
    <row r="1219" spans="3:7">
      <c r="C1219" s="162"/>
      <c r="D1219" s="162"/>
      <c r="E1219" s="162"/>
      <c r="F1219" s="162"/>
      <c r="G1219" s="162"/>
    </row>
    <row r="1220" spans="3:7">
      <c r="C1220" s="162"/>
      <c r="D1220" s="162"/>
      <c r="E1220" s="162"/>
      <c r="F1220" s="162"/>
      <c r="G1220" s="162"/>
    </row>
    <row r="1221" spans="3:7">
      <c r="C1221" s="162"/>
      <c r="D1221" s="162"/>
      <c r="E1221" s="162"/>
      <c r="F1221" s="162"/>
      <c r="G1221" s="162"/>
    </row>
    <row r="1222" spans="3:7">
      <c r="C1222" s="162"/>
      <c r="D1222" s="162"/>
      <c r="E1222" s="162"/>
      <c r="F1222" s="162"/>
      <c r="G1222" s="162"/>
    </row>
    <row r="1223" spans="3:7">
      <c r="C1223" s="162"/>
      <c r="D1223" s="162"/>
      <c r="E1223" s="162"/>
      <c r="F1223" s="162"/>
      <c r="G1223" s="162"/>
    </row>
    <row r="1224" spans="3:7">
      <c r="C1224" s="162"/>
      <c r="D1224" s="162"/>
      <c r="E1224" s="162"/>
      <c r="F1224" s="162"/>
      <c r="G1224" s="162"/>
    </row>
    <row r="1225" spans="3:7">
      <c r="C1225" s="162"/>
      <c r="D1225" s="162"/>
      <c r="E1225" s="162"/>
      <c r="F1225" s="162"/>
      <c r="G1225" s="162"/>
    </row>
    <row r="1226" spans="3:7">
      <c r="C1226" s="162"/>
      <c r="D1226" s="162"/>
      <c r="E1226" s="162"/>
      <c r="F1226" s="162"/>
      <c r="G1226" s="162"/>
    </row>
    <row r="1227" spans="3:7">
      <c r="C1227" s="162"/>
      <c r="D1227" s="162"/>
      <c r="E1227" s="162"/>
      <c r="F1227" s="162"/>
      <c r="G1227" s="162"/>
    </row>
    <row r="1228" spans="3:7">
      <c r="C1228" s="162"/>
      <c r="D1228" s="162"/>
      <c r="E1228" s="162"/>
      <c r="F1228" s="162"/>
      <c r="G1228" s="162"/>
    </row>
    <row r="1229" spans="3:7">
      <c r="C1229" s="162"/>
      <c r="D1229" s="162"/>
      <c r="E1229" s="162"/>
      <c r="F1229" s="162"/>
      <c r="G1229" s="162"/>
    </row>
    <row r="1230" spans="3:7">
      <c r="C1230" s="162"/>
      <c r="D1230" s="162"/>
      <c r="E1230" s="162"/>
      <c r="F1230" s="162"/>
      <c r="G1230" s="162"/>
    </row>
    <row r="1231" spans="3:7">
      <c r="C1231" s="162"/>
      <c r="D1231" s="162"/>
      <c r="E1231" s="162"/>
      <c r="F1231" s="162"/>
      <c r="G1231" s="162"/>
    </row>
    <row r="1232" spans="3:7">
      <c r="C1232" s="162"/>
      <c r="D1232" s="162"/>
      <c r="E1232" s="162"/>
      <c r="F1232" s="162"/>
      <c r="G1232" s="162"/>
    </row>
    <row r="1233" spans="3:7">
      <c r="C1233" s="162"/>
      <c r="D1233" s="162"/>
      <c r="E1233" s="162"/>
      <c r="F1233" s="162"/>
      <c r="G1233" s="162"/>
    </row>
    <row r="1234" spans="3:7">
      <c r="C1234" s="162"/>
      <c r="D1234" s="162"/>
      <c r="E1234" s="162"/>
      <c r="F1234" s="162"/>
      <c r="G1234" s="162"/>
    </row>
    <row r="1235" spans="3:7">
      <c r="C1235" s="162"/>
      <c r="D1235" s="162"/>
      <c r="E1235" s="162"/>
      <c r="F1235" s="162"/>
      <c r="G1235" s="162"/>
    </row>
    <row r="1236" spans="3:7">
      <c r="C1236" s="162"/>
      <c r="D1236" s="162"/>
      <c r="E1236" s="162"/>
      <c r="F1236" s="162"/>
      <c r="G1236" s="162"/>
    </row>
    <row r="1237" spans="3:7">
      <c r="C1237" s="162"/>
      <c r="D1237" s="162"/>
      <c r="E1237" s="162"/>
      <c r="F1237" s="162"/>
      <c r="G1237" s="162"/>
    </row>
    <row r="1238" spans="3:7">
      <c r="C1238" s="162"/>
      <c r="D1238" s="162"/>
      <c r="E1238" s="162"/>
      <c r="F1238" s="162"/>
      <c r="G1238" s="162"/>
    </row>
    <row r="1239" spans="3:7">
      <c r="C1239" s="162"/>
      <c r="D1239" s="162"/>
      <c r="E1239" s="162"/>
      <c r="F1239" s="162"/>
      <c r="G1239" s="162"/>
    </row>
    <row r="1240" spans="3:7">
      <c r="C1240" s="162"/>
      <c r="D1240" s="162"/>
      <c r="E1240" s="162"/>
      <c r="F1240" s="162"/>
      <c r="G1240" s="162"/>
    </row>
    <row r="1241" spans="3:7">
      <c r="C1241" s="162"/>
      <c r="D1241" s="162"/>
      <c r="E1241" s="162"/>
      <c r="F1241" s="162"/>
      <c r="G1241" s="162"/>
    </row>
    <row r="1242" spans="3:7">
      <c r="C1242" s="162"/>
      <c r="D1242" s="162"/>
      <c r="E1242" s="162"/>
      <c r="F1242" s="162"/>
      <c r="G1242" s="162"/>
    </row>
    <row r="1243" spans="3:7">
      <c r="C1243" s="162"/>
      <c r="D1243" s="162"/>
      <c r="E1243" s="162"/>
      <c r="F1243" s="162"/>
      <c r="G1243" s="162"/>
    </row>
    <row r="1244" spans="3:7">
      <c r="C1244" s="162"/>
      <c r="D1244" s="162"/>
      <c r="E1244" s="162"/>
      <c r="F1244" s="162"/>
      <c r="G1244" s="162"/>
    </row>
    <row r="1245" spans="3:7">
      <c r="C1245" s="162"/>
      <c r="D1245" s="162"/>
      <c r="E1245" s="162"/>
      <c r="F1245" s="162"/>
      <c r="G1245" s="162"/>
    </row>
    <row r="1246" spans="3:7">
      <c r="C1246" s="162"/>
      <c r="D1246" s="162"/>
      <c r="E1246" s="162"/>
      <c r="F1246" s="162"/>
      <c r="G1246" s="162"/>
    </row>
    <row r="1247" spans="3:7">
      <c r="C1247" s="162"/>
      <c r="D1247" s="162"/>
      <c r="E1247" s="162"/>
      <c r="F1247" s="162"/>
      <c r="G1247" s="162"/>
    </row>
    <row r="1248" spans="3:7">
      <c r="C1248" s="162"/>
      <c r="D1248" s="162"/>
      <c r="E1248" s="162"/>
      <c r="F1248" s="162"/>
      <c r="G1248" s="162"/>
    </row>
    <row r="1249" spans="3:7">
      <c r="C1249" s="162"/>
      <c r="D1249" s="162"/>
      <c r="E1249" s="162"/>
      <c r="F1249" s="162"/>
      <c r="G1249" s="162"/>
    </row>
    <row r="1250" spans="3:7">
      <c r="C1250" s="162"/>
      <c r="D1250" s="162"/>
      <c r="E1250" s="162"/>
      <c r="F1250" s="162"/>
      <c r="G1250" s="162"/>
    </row>
    <row r="1251" spans="3:7">
      <c r="C1251" s="162"/>
      <c r="D1251" s="162"/>
      <c r="E1251" s="162"/>
      <c r="F1251" s="162"/>
      <c r="G1251" s="162"/>
    </row>
    <row r="1252" spans="3:7">
      <c r="C1252" s="162"/>
      <c r="D1252" s="162"/>
      <c r="E1252" s="162"/>
      <c r="F1252" s="162"/>
      <c r="G1252" s="162"/>
    </row>
    <row r="1253" spans="3:7">
      <c r="C1253" s="162"/>
      <c r="D1253" s="162"/>
      <c r="E1253" s="162"/>
      <c r="F1253" s="162"/>
      <c r="G1253" s="162"/>
    </row>
    <row r="1254" spans="3:7">
      <c r="C1254" s="162"/>
      <c r="D1254" s="162"/>
      <c r="E1254" s="162"/>
      <c r="F1254" s="162"/>
      <c r="G1254" s="162"/>
    </row>
    <row r="1255" spans="3:7">
      <c r="C1255" s="162"/>
      <c r="D1255" s="162"/>
      <c r="E1255" s="162"/>
      <c r="F1255" s="162"/>
      <c r="G1255" s="162"/>
    </row>
    <row r="1256" spans="3:7">
      <c r="C1256" s="162"/>
      <c r="D1256" s="162"/>
      <c r="E1256" s="162"/>
      <c r="F1256" s="162"/>
      <c r="G1256" s="162"/>
    </row>
    <row r="1257" spans="3:7">
      <c r="C1257" s="162"/>
      <c r="D1257" s="162"/>
      <c r="E1257" s="162"/>
      <c r="F1257" s="162"/>
      <c r="G1257" s="162"/>
    </row>
    <row r="1258" spans="3:7">
      <c r="C1258" s="162"/>
      <c r="D1258" s="162"/>
      <c r="E1258" s="162"/>
      <c r="F1258" s="162"/>
      <c r="G1258" s="162"/>
    </row>
    <row r="1259" spans="3:7">
      <c r="C1259" s="162"/>
      <c r="D1259" s="162"/>
      <c r="E1259" s="162"/>
      <c r="F1259" s="162"/>
      <c r="G1259" s="162"/>
    </row>
    <row r="1260" spans="3:7">
      <c r="C1260" s="162"/>
      <c r="D1260" s="162"/>
      <c r="E1260" s="162"/>
      <c r="F1260" s="162"/>
      <c r="G1260" s="162"/>
    </row>
    <row r="1261" spans="3:7">
      <c r="C1261" s="162"/>
      <c r="D1261" s="162"/>
      <c r="E1261" s="162"/>
      <c r="F1261" s="162"/>
      <c r="G1261" s="162"/>
    </row>
    <row r="1262" spans="3:7">
      <c r="C1262" s="162"/>
      <c r="D1262" s="162"/>
      <c r="E1262" s="162"/>
      <c r="F1262" s="162"/>
      <c r="G1262" s="162"/>
    </row>
    <row r="1263" spans="3:7">
      <c r="C1263" s="162"/>
      <c r="D1263" s="162"/>
      <c r="E1263" s="162"/>
      <c r="F1263" s="162"/>
      <c r="G1263" s="162"/>
    </row>
    <row r="1264" spans="3:7">
      <c r="C1264" s="162"/>
      <c r="D1264" s="162"/>
      <c r="E1264" s="162"/>
      <c r="F1264" s="162"/>
      <c r="G1264" s="162"/>
    </row>
    <row r="1265" spans="3:7">
      <c r="C1265" s="162"/>
      <c r="D1265" s="162"/>
      <c r="E1265" s="162"/>
      <c r="F1265" s="162"/>
      <c r="G1265" s="162"/>
    </row>
    <row r="1266" spans="3:7">
      <c r="C1266" s="162"/>
      <c r="D1266" s="162"/>
      <c r="E1266" s="162"/>
      <c r="F1266" s="162"/>
      <c r="G1266" s="162"/>
    </row>
    <row r="1267" spans="3:7">
      <c r="C1267" s="162"/>
      <c r="D1267" s="162"/>
      <c r="E1267" s="162"/>
      <c r="F1267" s="162"/>
      <c r="G1267" s="162"/>
    </row>
    <row r="1268" spans="3:7">
      <c r="C1268" s="162"/>
      <c r="D1268" s="162"/>
      <c r="E1268" s="162"/>
      <c r="F1268" s="162"/>
      <c r="G1268" s="162"/>
    </row>
    <row r="1269" spans="3:7">
      <c r="C1269" s="162"/>
      <c r="D1269" s="162"/>
      <c r="E1269" s="162"/>
      <c r="F1269" s="162"/>
      <c r="G1269" s="162"/>
    </row>
    <row r="1270" spans="3:7">
      <c r="C1270" s="162"/>
      <c r="D1270" s="162"/>
      <c r="E1270" s="162"/>
      <c r="F1270" s="162"/>
      <c r="G1270" s="162"/>
    </row>
    <row r="1271" spans="3:7">
      <c r="C1271" s="162"/>
      <c r="D1271" s="162"/>
      <c r="E1271" s="162"/>
      <c r="F1271" s="162"/>
      <c r="G1271" s="162"/>
    </row>
    <row r="1272" spans="3:7">
      <c r="C1272" s="162"/>
      <c r="D1272" s="162"/>
      <c r="E1272" s="162"/>
      <c r="F1272" s="162"/>
      <c r="G1272" s="162"/>
    </row>
    <row r="1273" spans="3:7">
      <c r="C1273" s="162"/>
      <c r="D1273" s="162"/>
      <c r="E1273" s="162"/>
      <c r="F1273" s="162"/>
      <c r="G1273" s="162"/>
    </row>
    <row r="1274" spans="3:7">
      <c r="C1274" s="162"/>
      <c r="D1274" s="162"/>
      <c r="E1274" s="162"/>
      <c r="F1274" s="162"/>
      <c r="G1274" s="162"/>
    </row>
    <row r="1275" spans="3:7">
      <c r="C1275" s="162"/>
      <c r="D1275" s="162"/>
      <c r="E1275" s="162"/>
      <c r="F1275" s="162"/>
      <c r="G1275" s="162"/>
    </row>
    <row r="1276" spans="3:7">
      <c r="C1276" s="162"/>
      <c r="D1276" s="162"/>
      <c r="E1276" s="162"/>
      <c r="F1276" s="162"/>
      <c r="G1276" s="162"/>
    </row>
    <row r="1277" spans="3:7">
      <c r="C1277" s="162"/>
      <c r="D1277" s="162"/>
      <c r="E1277" s="162"/>
      <c r="F1277" s="162"/>
      <c r="G1277" s="162"/>
    </row>
    <row r="1278" spans="3:7">
      <c r="C1278" s="162"/>
      <c r="D1278" s="162"/>
      <c r="E1278" s="162"/>
      <c r="F1278" s="162"/>
      <c r="G1278" s="162"/>
    </row>
    <row r="1279" spans="3:7">
      <c r="C1279" s="162"/>
      <c r="D1279" s="162"/>
      <c r="E1279" s="162"/>
      <c r="F1279" s="162"/>
      <c r="G1279" s="162"/>
    </row>
    <row r="1280" spans="3:7">
      <c r="C1280" s="162"/>
      <c r="D1280" s="162"/>
      <c r="E1280" s="162"/>
      <c r="F1280" s="162"/>
      <c r="G1280" s="162"/>
    </row>
    <row r="1281" spans="3:7">
      <c r="C1281" s="162"/>
      <c r="D1281" s="162"/>
      <c r="E1281" s="162"/>
      <c r="F1281" s="162"/>
      <c r="G1281" s="162"/>
    </row>
    <row r="1282" spans="3:7">
      <c r="C1282" s="162"/>
      <c r="D1282" s="162"/>
      <c r="E1282" s="162"/>
      <c r="F1282" s="162"/>
      <c r="G1282" s="162"/>
    </row>
    <row r="1283" spans="3:7">
      <c r="C1283" s="162"/>
      <c r="D1283" s="162"/>
      <c r="E1283" s="162"/>
      <c r="F1283" s="162"/>
      <c r="G1283" s="162"/>
    </row>
    <row r="1284" spans="3:7">
      <c r="C1284" s="162"/>
      <c r="D1284" s="162"/>
      <c r="E1284" s="162"/>
      <c r="F1284" s="162"/>
      <c r="G1284" s="162"/>
    </row>
    <row r="1285" spans="3:7">
      <c r="C1285" s="162"/>
      <c r="D1285" s="162"/>
      <c r="E1285" s="162"/>
      <c r="F1285" s="162"/>
      <c r="G1285" s="162"/>
    </row>
    <row r="1286" spans="3:7">
      <c r="C1286" s="162"/>
      <c r="D1286" s="162"/>
      <c r="E1286" s="162"/>
      <c r="F1286" s="162"/>
      <c r="G1286" s="162"/>
    </row>
    <row r="1287" spans="3:7">
      <c r="C1287" s="162"/>
      <c r="D1287" s="162"/>
      <c r="E1287" s="162"/>
      <c r="F1287" s="162"/>
      <c r="G1287" s="162"/>
    </row>
    <row r="1288" spans="3:7">
      <c r="C1288" s="162"/>
      <c r="D1288" s="162"/>
      <c r="E1288" s="162"/>
      <c r="F1288" s="162"/>
      <c r="G1288" s="162"/>
    </row>
    <row r="1289" spans="3:7">
      <c r="C1289" s="162"/>
      <c r="D1289" s="162"/>
      <c r="E1289" s="162"/>
      <c r="F1289" s="162"/>
      <c r="G1289" s="162"/>
    </row>
    <row r="1290" spans="3:7">
      <c r="C1290" s="162"/>
      <c r="D1290" s="162"/>
      <c r="E1290" s="162"/>
      <c r="F1290" s="162"/>
      <c r="G1290" s="162"/>
    </row>
    <row r="1291" spans="3:7">
      <c r="C1291" s="162"/>
      <c r="D1291" s="162"/>
      <c r="E1291" s="162"/>
      <c r="F1291" s="162"/>
      <c r="G1291" s="162"/>
    </row>
    <row r="1292" spans="3:7">
      <c r="C1292" s="162"/>
      <c r="D1292" s="162"/>
      <c r="E1292" s="162"/>
      <c r="F1292" s="162"/>
      <c r="G1292" s="162"/>
    </row>
    <row r="1293" spans="3:7">
      <c r="C1293" s="162"/>
      <c r="D1293" s="162"/>
      <c r="E1293" s="162"/>
      <c r="F1293" s="162"/>
      <c r="G1293" s="162"/>
    </row>
    <row r="1294" spans="3:7">
      <c r="C1294" s="162"/>
      <c r="D1294" s="162"/>
      <c r="E1294" s="162"/>
      <c r="F1294" s="162"/>
      <c r="G1294" s="162"/>
    </row>
    <row r="1295" spans="3:7">
      <c r="C1295" s="162"/>
      <c r="D1295" s="162"/>
      <c r="E1295" s="162"/>
      <c r="F1295" s="162"/>
      <c r="G1295" s="162"/>
    </row>
    <row r="1296" spans="3:7">
      <c r="C1296" s="162"/>
      <c r="D1296" s="162"/>
      <c r="E1296" s="162"/>
      <c r="F1296" s="162"/>
      <c r="G1296" s="162"/>
    </row>
    <row r="1297" spans="3:7">
      <c r="C1297" s="162"/>
      <c r="D1297" s="162"/>
      <c r="E1297" s="162"/>
      <c r="F1297" s="162"/>
      <c r="G1297" s="162"/>
    </row>
    <row r="1298" spans="3:7">
      <c r="C1298" s="162"/>
      <c r="D1298" s="162"/>
      <c r="E1298" s="162"/>
      <c r="F1298" s="162"/>
      <c r="G1298" s="162"/>
    </row>
    <row r="1299" spans="3:7">
      <c r="C1299" s="162"/>
      <c r="D1299" s="162"/>
      <c r="E1299" s="162"/>
      <c r="F1299" s="162"/>
      <c r="G1299" s="162"/>
    </row>
    <row r="1300" spans="3:7">
      <c r="C1300" s="162"/>
      <c r="D1300" s="162"/>
      <c r="E1300" s="162"/>
      <c r="F1300" s="162"/>
      <c r="G1300" s="162"/>
    </row>
    <row r="1301" spans="3:7">
      <c r="C1301" s="162"/>
      <c r="D1301" s="162"/>
      <c r="E1301" s="162"/>
      <c r="F1301" s="162"/>
      <c r="G1301" s="162"/>
    </row>
    <row r="1302" spans="3:7">
      <c r="C1302" s="162"/>
      <c r="D1302" s="162"/>
      <c r="E1302" s="162"/>
      <c r="F1302" s="162"/>
      <c r="G1302" s="162"/>
    </row>
    <row r="1303" spans="3:7">
      <c r="C1303" s="162"/>
      <c r="D1303" s="162"/>
      <c r="E1303" s="162"/>
      <c r="F1303" s="162"/>
      <c r="G1303" s="162"/>
    </row>
    <row r="1304" spans="3:7">
      <c r="C1304" s="162"/>
      <c r="D1304" s="162"/>
      <c r="E1304" s="162"/>
      <c r="F1304" s="162"/>
      <c r="G1304" s="162"/>
    </row>
    <row r="1305" spans="3:7">
      <c r="C1305" s="162"/>
      <c r="D1305" s="162"/>
      <c r="E1305" s="162"/>
      <c r="F1305" s="162"/>
      <c r="G1305" s="162"/>
    </row>
    <row r="1306" spans="3:7">
      <c r="C1306" s="162"/>
      <c r="D1306" s="162"/>
      <c r="E1306" s="162"/>
      <c r="F1306" s="162"/>
      <c r="G1306" s="162"/>
    </row>
    <row r="1307" spans="3:7">
      <c r="C1307" s="162"/>
      <c r="D1307" s="162"/>
      <c r="E1307" s="162"/>
      <c r="F1307" s="162"/>
      <c r="G1307" s="162"/>
    </row>
    <row r="1308" spans="3:7">
      <c r="C1308" s="162"/>
      <c r="D1308" s="162"/>
      <c r="E1308" s="162"/>
      <c r="F1308" s="162"/>
      <c r="G1308" s="162"/>
    </row>
    <row r="1309" spans="3:7">
      <c r="C1309" s="162"/>
      <c r="D1309" s="162"/>
      <c r="E1309" s="162"/>
      <c r="F1309" s="162"/>
      <c r="G1309" s="162"/>
    </row>
    <row r="1310" spans="3:7">
      <c r="C1310" s="162"/>
      <c r="D1310" s="162"/>
      <c r="E1310" s="162"/>
      <c r="F1310" s="162"/>
      <c r="G1310" s="162"/>
    </row>
    <row r="1311" spans="3:7">
      <c r="C1311" s="162"/>
      <c r="D1311" s="162"/>
      <c r="E1311" s="162"/>
      <c r="F1311" s="162"/>
      <c r="G1311" s="162"/>
    </row>
    <row r="1312" spans="3:7">
      <c r="C1312" s="162"/>
      <c r="D1312" s="162"/>
      <c r="E1312" s="162"/>
      <c r="F1312" s="162"/>
      <c r="G1312" s="162"/>
    </row>
    <row r="1313" spans="3:7">
      <c r="C1313" s="162"/>
      <c r="D1313" s="162"/>
      <c r="E1313" s="162"/>
      <c r="F1313" s="162"/>
      <c r="G1313" s="162"/>
    </row>
    <row r="1314" spans="3:7">
      <c r="C1314" s="162"/>
      <c r="D1314" s="162"/>
      <c r="E1314" s="162"/>
      <c r="F1314" s="162"/>
      <c r="G1314" s="162"/>
    </row>
    <row r="1315" spans="3:7">
      <c r="C1315" s="162"/>
      <c r="D1315" s="162"/>
      <c r="E1315" s="162"/>
      <c r="F1315" s="162"/>
      <c r="G1315" s="162"/>
    </row>
    <row r="1316" spans="3:7">
      <c r="C1316" s="162"/>
      <c r="D1316" s="162"/>
      <c r="E1316" s="162"/>
      <c r="F1316" s="162"/>
      <c r="G1316" s="162"/>
    </row>
    <row r="1317" spans="3:7">
      <c r="C1317" s="162"/>
      <c r="D1317" s="162"/>
      <c r="E1317" s="162"/>
      <c r="F1317" s="162"/>
      <c r="G1317" s="162"/>
    </row>
    <row r="1318" spans="3:7">
      <c r="C1318" s="162"/>
      <c r="D1318" s="162"/>
      <c r="E1318" s="162"/>
      <c r="F1318" s="162"/>
      <c r="G1318" s="162"/>
    </row>
    <row r="1319" spans="3:7">
      <c r="C1319" s="162"/>
      <c r="D1319" s="162"/>
      <c r="E1319" s="162"/>
      <c r="F1319" s="162"/>
      <c r="G1319" s="162"/>
    </row>
    <row r="1320" spans="3:7">
      <c r="C1320" s="162"/>
      <c r="D1320" s="162"/>
      <c r="E1320" s="162"/>
      <c r="F1320" s="162"/>
      <c r="G1320" s="162"/>
    </row>
    <row r="1321" spans="3:7">
      <c r="C1321" s="162"/>
      <c r="D1321" s="162"/>
      <c r="E1321" s="162"/>
      <c r="F1321" s="162"/>
      <c r="G1321" s="162"/>
    </row>
    <row r="1322" spans="3:7">
      <c r="C1322" s="162"/>
      <c r="D1322" s="162"/>
      <c r="E1322" s="162"/>
      <c r="F1322" s="162"/>
      <c r="G1322" s="162"/>
    </row>
    <row r="1323" spans="3:7">
      <c r="C1323" s="162"/>
      <c r="D1323" s="162"/>
      <c r="E1323" s="162"/>
      <c r="F1323" s="162"/>
      <c r="G1323" s="162"/>
    </row>
    <row r="1324" spans="3:7">
      <c r="C1324" s="162"/>
      <c r="D1324" s="162"/>
      <c r="E1324" s="162"/>
      <c r="F1324" s="162"/>
      <c r="G1324" s="162"/>
    </row>
    <row r="1325" spans="3:7">
      <c r="C1325" s="162"/>
      <c r="D1325" s="162"/>
      <c r="E1325" s="162"/>
      <c r="F1325" s="162"/>
      <c r="G1325" s="162"/>
    </row>
    <row r="1326" spans="3:7">
      <c r="C1326" s="162"/>
      <c r="D1326" s="162"/>
      <c r="E1326" s="162"/>
      <c r="F1326" s="162"/>
      <c r="G1326" s="162"/>
    </row>
    <row r="1327" spans="3:7">
      <c r="C1327" s="162"/>
      <c r="D1327" s="162"/>
      <c r="E1327" s="162"/>
      <c r="F1327" s="162"/>
      <c r="G1327" s="162"/>
    </row>
    <row r="1328" spans="3:7">
      <c r="C1328" s="162"/>
      <c r="D1328" s="162"/>
      <c r="E1328" s="162"/>
      <c r="F1328" s="162"/>
      <c r="G1328" s="162"/>
    </row>
    <row r="1329" spans="3:7">
      <c r="C1329" s="162"/>
      <c r="D1329" s="162"/>
      <c r="E1329" s="162"/>
      <c r="F1329" s="162"/>
      <c r="G1329" s="162"/>
    </row>
    <row r="1330" spans="3:7">
      <c r="C1330" s="162"/>
      <c r="D1330" s="162"/>
      <c r="E1330" s="162"/>
      <c r="F1330" s="162"/>
      <c r="G1330" s="162"/>
    </row>
    <row r="1331" spans="3:7">
      <c r="C1331" s="162"/>
      <c r="D1331" s="162"/>
      <c r="E1331" s="162"/>
      <c r="F1331" s="162"/>
      <c r="G1331" s="162"/>
    </row>
    <row r="1332" spans="3:7">
      <c r="C1332" s="162"/>
      <c r="D1332" s="162"/>
      <c r="E1332" s="162"/>
      <c r="F1332" s="162"/>
      <c r="G1332" s="162"/>
    </row>
    <row r="1333" spans="3:7">
      <c r="C1333" s="162"/>
      <c r="D1333" s="162"/>
      <c r="E1333" s="162"/>
      <c r="F1333" s="162"/>
      <c r="G1333" s="162"/>
    </row>
    <row r="1334" spans="3:7">
      <c r="C1334" s="162"/>
      <c r="D1334" s="162"/>
      <c r="E1334" s="162"/>
      <c r="F1334" s="162"/>
      <c r="G1334" s="162"/>
    </row>
    <row r="1335" spans="3:7">
      <c r="C1335" s="162"/>
      <c r="D1335" s="162"/>
      <c r="E1335" s="162"/>
      <c r="F1335" s="162"/>
      <c r="G1335" s="162"/>
    </row>
    <row r="1336" spans="3:7">
      <c r="C1336" s="162"/>
      <c r="D1336" s="162"/>
      <c r="E1336" s="162"/>
      <c r="F1336" s="162"/>
      <c r="G1336" s="162"/>
    </row>
    <row r="1337" spans="3:7">
      <c r="C1337" s="162"/>
      <c r="D1337" s="162"/>
      <c r="E1337" s="162"/>
      <c r="F1337" s="162"/>
      <c r="G1337" s="162"/>
    </row>
    <row r="1338" spans="3:7">
      <c r="C1338" s="162"/>
      <c r="D1338" s="162"/>
      <c r="E1338" s="162"/>
      <c r="F1338" s="162"/>
      <c r="G1338" s="162"/>
    </row>
    <row r="1339" spans="3:7">
      <c r="C1339" s="162"/>
      <c r="D1339" s="162"/>
      <c r="E1339" s="162"/>
      <c r="F1339" s="162"/>
      <c r="G1339" s="162"/>
    </row>
    <row r="1340" spans="3:7">
      <c r="C1340" s="162"/>
      <c r="D1340" s="162"/>
      <c r="E1340" s="162"/>
      <c r="F1340" s="162"/>
      <c r="G1340" s="162"/>
    </row>
    <row r="1341" spans="3:7">
      <c r="C1341" s="162"/>
      <c r="D1341" s="162"/>
      <c r="E1341" s="162"/>
      <c r="F1341" s="162"/>
      <c r="G1341" s="162"/>
    </row>
    <row r="1342" spans="3:7">
      <c r="C1342" s="162"/>
      <c r="D1342" s="162"/>
      <c r="E1342" s="162"/>
      <c r="F1342" s="162"/>
      <c r="G1342" s="162"/>
    </row>
    <row r="1343" spans="3:7">
      <c r="C1343" s="162"/>
      <c r="D1343" s="162"/>
      <c r="E1343" s="162"/>
      <c r="F1343" s="162"/>
      <c r="G1343" s="162"/>
    </row>
    <row r="1344" spans="3:7">
      <c r="C1344" s="162"/>
      <c r="D1344" s="162"/>
      <c r="E1344" s="162"/>
      <c r="F1344" s="162"/>
      <c r="G1344" s="162"/>
    </row>
    <row r="1345" spans="3:7">
      <c r="C1345" s="162"/>
      <c r="D1345" s="162"/>
      <c r="E1345" s="162"/>
      <c r="F1345" s="162"/>
      <c r="G1345" s="162"/>
    </row>
    <row r="1346" spans="3:7">
      <c r="C1346" s="162"/>
      <c r="D1346" s="162"/>
      <c r="E1346" s="162"/>
      <c r="F1346" s="162"/>
      <c r="G1346" s="162"/>
    </row>
    <row r="1347" spans="3:7">
      <c r="C1347" s="162"/>
      <c r="D1347" s="162"/>
      <c r="E1347" s="162"/>
      <c r="F1347" s="162"/>
      <c r="G1347" s="162"/>
    </row>
    <row r="1348" spans="3:7">
      <c r="C1348" s="162"/>
      <c r="D1348" s="162"/>
      <c r="E1348" s="162"/>
      <c r="F1348" s="162"/>
      <c r="G1348" s="162"/>
    </row>
    <row r="1349" spans="3:7">
      <c r="C1349" s="162"/>
      <c r="D1349" s="162"/>
      <c r="E1349" s="162"/>
      <c r="F1349" s="162"/>
      <c r="G1349" s="162"/>
    </row>
    <row r="1350" spans="3:7">
      <c r="C1350" s="162"/>
      <c r="D1350" s="162"/>
      <c r="E1350" s="162"/>
      <c r="F1350" s="162"/>
      <c r="G1350" s="162"/>
    </row>
    <row r="1351" spans="3:7">
      <c r="C1351" s="162"/>
      <c r="D1351" s="162"/>
      <c r="E1351" s="162"/>
      <c r="F1351" s="162"/>
      <c r="G1351" s="162"/>
    </row>
    <row r="1352" spans="3:7">
      <c r="C1352" s="162"/>
      <c r="D1352" s="162"/>
      <c r="E1352" s="162"/>
      <c r="F1352" s="162"/>
      <c r="G1352" s="162"/>
    </row>
    <row r="1353" spans="3:7">
      <c r="C1353" s="162"/>
      <c r="D1353" s="162"/>
      <c r="E1353" s="162"/>
      <c r="F1353" s="162"/>
      <c r="G1353" s="162"/>
    </row>
    <row r="1354" spans="3:7">
      <c r="C1354" s="162"/>
      <c r="D1354" s="162"/>
      <c r="E1354" s="162"/>
      <c r="F1354" s="162"/>
      <c r="G1354" s="162"/>
    </row>
    <row r="1355" spans="3:7">
      <c r="C1355" s="162"/>
      <c r="D1355" s="162"/>
      <c r="E1355" s="162"/>
      <c r="F1355" s="162"/>
      <c r="G1355" s="162"/>
    </row>
    <row r="1356" spans="3:7">
      <c r="C1356" s="162"/>
      <c r="D1356" s="162"/>
      <c r="E1356" s="162"/>
      <c r="F1356" s="162"/>
      <c r="G1356" s="162"/>
    </row>
    <row r="1357" spans="3:7">
      <c r="C1357" s="162"/>
      <c r="D1357" s="162"/>
      <c r="E1357" s="162"/>
      <c r="F1357" s="162"/>
      <c r="G1357" s="162"/>
    </row>
    <row r="1358" spans="3:7">
      <c r="C1358" s="162"/>
      <c r="D1358" s="162"/>
      <c r="E1358" s="162"/>
      <c r="F1358" s="162"/>
      <c r="G1358" s="162"/>
    </row>
    <row r="1359" spans="3:7">
      <c r="C1359" s="162"/>
      <c r="D1359" s="162"/>
      <c r="E1359" s="162"/>
      <c r="F1359" s="162"/>
      <c r="G1359" s="162"/>
    </row>
    <row r="1360" spans="3:7">
      <c r="C1360" s="162"/>
      <c r="D1360" s="162"/>
      <c r="E1360" s="162"/>
      <c r="F1360" s="162"/>
      <c r="G1360" s="162"/>
    </row>
    <row r="1361" spans="3:7">
      <c r="C1361" s="162"/>
      <c r="D1361" s="162"/>
      <c r="E1361" s="162"/>
      <c r="F1361" s="162"/>
      <c r="G1361" s="162"/>
    </row>
    <row r="1362" spans="3:7">
      <c r="C1362" s="162"/>
      <c r="D1362" s="162"/>
      <c r="E1362" s="162"/>
      <c r="F1362" s="162"/>
      <c r="G1362" s="162"/>
    </row>
    <row r="1363" spans="3:7">
      <c r="C1363" s="162"/>
      <c r="D1363" s="162"/>
      <c r="E1363" s="162"/>
      <c r="F1363" s="162"/>
      <c r="G1363" s="162"/>
    </row>
    <row r="1364" spans="3:7">
      <c r="C1364" s="162"/>
      <c r="D1364" s="162"/>
      <c r="E1364" s="162"/>
      <c r="F1364" s="162"/>
      <c r="G1364" s="162"/>
    </row>
    <row r="1365" spans="3:7">
      <c r="C1365" s="162"/>
      <c r="D1365" s="162"/>
      <c r="E1365" s="162"/>
      <c r="F1365" s="162"/>
      <c r="G1365" s="162"/>
    </row>
    <row r="1366" spans="3:7">
      <c r="C1366" s="162"/>
      <c r="D1366" s="162"/>
      <c r="E1366" s="162"/>
      <c r="F1366" s="162"/>
      <c r="G1366" s="162"/>
    </row>
    <row r="1367" spans="3:7">
      <c r="C1367" s="162"/>
      <c r="D1367" s="162"/>
      <c r="E1367" s="162"/>
      <c r="F1367" s="162"/>
      <c r="G1367" s="162"/>
    </row>
    <row r="1368" spans="3:7">
      <c r="C1368" s="162"/>
      <c r="D1368" s="162"/>
      <c r="E1368" s="162"/>
      <c r="F1368" s="162"/>
      <c r="G1368" s="162"/>
    </row>
    <row r="1369" spans="3:7">
      <c r="C1369" s="162"/>
      <c r="D1369" s="162"/>
      <c r="E1369" s="162"/>
      <c r="F1369" s="162"/>
      <c r="G1369" s="162"/>
    </row>
    <row r="1370" spans="3:7">
      <c r="C1370" s="162"/>
      <c r="D1370" s="162"/>
      <c r="E1370" s="162"/>
      <c r="F1370" s="162"/>
      <c r="G1370" s="162"/>
    </row>
    <row r="1371" spans="3:7">
      <c r="C1371" s="162"/>
      <c r="D1371" s="162"/>
      <c r="E1371" s="162"/>
      <c r="F1371" s="162"/>
      <c r="G1371" s="162"/>
    </row>
    <row r="1372" spans="3:7">
      <c r="C1372" s="162"/>
      <c r="D1372" s="162"/>
      <c r="E1372" s="162"/>
      <c r="F1372" s="162"/>
      <c r="G1372" s="162"/>
    </row>
    <row r="1373" spans="3:7">
      <c r="C1373" s="162"/>
      <c r="D1373" s="162"/>
      <c r="E1373" s="162"/>
      <c r="F1373" s="162"/>
      <c r="G1373" s="162"/>
    </row>
    <row r="1374" spans="3:7">
      <c r="C1374" s="162"/>
      <c r="D1374" s="162"/>
      <c r="E1374" s="162"/>
      <c r="F1374" s="162"/>
      <c r="G1374" s="162"/>
    </row>
    <row r="1375" spans="3:7">
      <c r="C1375" s="162"/>
      <c r="D1375" s="162"/>
      <c r="E1375" s="162"/>
      <c r="F1375" s="162"/>
      <c r="G1375" s="162"/>
    </row>
    <row r="1376" spans="3:7">
      <c r="C1376" s="162"/>
      <c r="D1376" s="162"/>
      <c r="E1376" s="162"/>
      <c r="F1376" s="162"/>
      <c r="G1376" s="162"/>
    </row>
    <row r="1377" spans="3:7">
      <c r="C1377" s="162"/>
      <c r="D1377" s="162"/>
      <c r="E1377" s="162"/>
      <c r="F1377" s="162"/>
      <c r="G1377" s="162"/>
    </row>
    <row r="1378" spans="3:7">
      <c r="C1378" s="162"/>
      <c r="D1378" s="162"/>
      <c r="E1378" s="162"/>
      <c r="F1378" s="162"/>
      <c r="G1378" s="162"/>
    </row>
    <row r="1379" spans="3:7">
      <c r="C1379" s="162"/>
      <c r="D1379" s="162"/>
      <c r="E1379" s="162"/>
      <c r="F1379" s="162"/>
      <c r="G1379" s="162"/>
    </row>
    <row r="1380" spans="3:7">
      <c r="C1380" s="162"/>
      <c r="D1380" s="162"/>
      <c r="E1380" s="162"/>
      <c r="F1380" s="162"/>
      <c r="G1380" s="162"/>
    </row>
    <row r="1381" spans="3:7">
      <c r="C1381" s="162"/>
      <c r="D1381" s="162"/>
      <c r="E1381" s="162"/>
      <c r="F1381" s="162"/>
      <c r="G1381" s="162"/>
    </row>
    <row r="1382" spans="3:7">
      <c r="C1382" s="162"/>
      <c r="D1382" s="162"/>
      <c r="E1382" s="162"/>
      <c r="F1382" s="162"/>
      <c r="G1382" s="162"/>
    </row>
    <row r="1383" spans="3:7">
      <c r="C1383" s="162"/>
      <c r="D1383" s="162"/>
      <c r="E1383" s="162"/>
      <c r="F1383" s="162"/>
      <c r="G1383" s="162"/>
    </row>
    <row r="1384" spans="3:7">
      <c r="C1384" s="162"/>
      <c r="D1384" s="162"/>
      <c r="E1384" s="162"/>
      <c r="F1384" s="162"/>
      <c r="G1384" s="162"/>
    </row>
    <row r="1385" spans="3:7">
      <c r="C1385" s="162"/>
      <c r="D1385" s="162"/>
      <c r="E1385" s="162"/>
      <c r="F1385" s="162"/>
      <c r="G1385" s="162"/>
    </row>
    <row r="1386" spans="3:7">
      <c r="C1386" s="162"/>
      <c r="D1386" s="162"/>
      <c r="E1386" s="162"/>
      <c r="F1386" s="162"/>
      <c r="G1386" s="162"/>
    </row>
    <row r="1387" spans="3:7">
      <c r="C1387" s="162"/>
      <c r="D1387" s="162"/>
      <c r="E1387" s="162"/>
      <c r="F1387" s="162"/>
      <c r="G1387" s="162"/>
    </row>
    <row r="1388" spans="3:7">
      <c r="C1388" s="162"/>
      <c r="D1388" s="162"/>
      <c r="E1388" s="162"/>
      <c r="F1388" s="162"/>
      <c r="G1388" s="162"/>
    </row>
    <row r="1389" spans="3:7">
      <c r="C1389" s="162"/>
      <c r="D1389" s="162"/>
      <c r="E1389" s="162"/>
      <c r="F1389" s="162"/>
      <c r="G1389" s="162"/>
    </row>
    <row r="1390" spans="3:7">
      <c r="C1390" s="162"/>
      <c r="D1390" s="162"/>
      <c r="E1390" s="162"/>
      <c r="F1390" s="162"/>
      <c r="G1390" s="162"/>
    </row>
    <row r="1391" spans="3:7">
      <c r="C1391" s="162"/>
      <c r="D1391" s="162"/>
      <c r="E1391" s="162"/>
      <c r="F1391" s="162"/>
      <c r="G1391" s="162"/>
    </row>
    <row r="1392" spans="3:7">
      <c r="C1392" s="162"/>
      <c r="D1392" s="162"/>
      <c r="E1392" s="162"/>
      <c r="F1392" s="162"/>
      <c r="G1392" s="162"/>
    </row>
    <row r="1393" spans="3:7">
      <c r="C1393" s="162"/>
      <c r="D1393" s="162"/>
      <c r="E1393" s="162"/>
      <c r="F1393" s="162"/>
      <c r="G1393" s="162"/>
    </row>
    <row r="1394" spans="3:7">
      <c r="C1394" s="162"/>
      <c r="D1394" s="162"/>
      <c r="E1394" s="162"/>
      <c r="F1394" s="162"/>
      <c r="G1394" s="162"/>
    </row>
    <row r="1395" spans="3:7">
      <c r="C1395" s="162"/>
      <c r="D1395" s="162"/>
      <c r="E1395" s="162"/>
      <c r="F1395" s="162"/>
      <c r="G1395" s="162"/>
    </row>
    <row r="1396" spans="3:7">
      <c r="C1396" s="162"/>
      <c r="D1396" s="162"/>
      <c r="E1396" s="162"/>
      <c r="F1396" s="162"/>
      <c r="G1396" s="162"/>
    </row>
    <row r="1397" spans="3:7">
      <c r="C1397" s="162"/>
      <c r="D1397" s="162"/>
      <c r="E1397" s="162"/>
      <c r="F1397" s="162"/>
      <c r="G1397" s="162"/>
    </row>
    <row r="1398" spans="3:7">
      <c r="C1398" s="162"/>
      <c r="D1398" s="162"/>
      <c r="E1398" s="162"/>
      <c r="F1398" s="162"/>
      <c r="G1398" s="162"/>
    </row>
    <row r="1399" spans="3:7">
      <c r="C1399" s="162"/>
      <c r="D1399" s="162"/>
      <c r="E1399" s="162"/>
      <c r="F1399" s="162"/>
      <c r="G1399" s="162"/>
    </row>
    <row r="1400" spans="3:7">
      <c r="C1400" s="162"/>
      <c r="D1400" s="162"/>
      <c r="E1400" s="162"/>
      <c r="F1400" s="162"/>
      <c r="G1400" s="162"/>
    </row>
    <row r="1401" spans="3:7">
      <c r="C1401" s="162"/>
      <c r="D1401" s="162"/>
      <c r="E1401" s="162"/>
      <c r="F1401" s="162"/>
      <c r="G1401" s="162"/>
    </row>
    <row r="1402" spans="3:7">
      <c r="C1402" s="162"/>
      <c r="D1402" s="162"/>
      <c r="E1402" s="162"/>
      <c r="F1402" s="162"/>
      <c r="G1402" s="162"/>
    </row>
    <row r="1403" spans="3:7">
      <c r="C1403" s="162"/>
      <c r="D1403" s="162"/>
      <c r="E1403" s="162"/>
      <c r="F1403" s="162"/>
      <c r="G1403" s="162"/>
    </row>
    <row r="1404" spans="3:7">
      <c r="C1404" s="162"/>
      <c r="D1404" s="162"/>
      <c r="E1404" s="162"/>
      <c r="F1404" s="162"/>
      <c r="G1404" s="162"/>
    </row>
    <row r="1405" spans="3:7">
      <c r="C1405" s="162"/>
      <c r="D1405" s="162"/>
      <c r="E1405" s="162"/>
      <c r="F1405" s="162"/>
      <c r="G1405" s="162"/>
    </row>
    <row r="1406" spans="3:7">
      <c r="C1406" s="162"/>
      <c r="D1406" s="162"/>
      <c r="E1406" s="162"/>
      <c r="F1406" s="162"/>
      <c r="G1406" s="162"/>
    </row>
    <row r="1407" spans="3:7">
      <c r="C1407" s="162"/>
      <c r="D1407" s="162"/>
      <c r="E1407" s="162"/>
      <c r="F1407" s="162"/>
      <c r="G1407" s="162"/>
    </row>
    <row r="1408" spans="3:7">
      <c r="C1408" s="162"/>
      <c r="D1408" s="162"/>
      <c r="E1408" s="162"/>
      <c r="F1408" s="162"/>
      <c r="G1408" s="162"/>
    </row>
    <row r="1409" spans="3:7">
      <c r="C1409" s="162"/>
      <c r="D1409" s="162"/>
      <c r="E1409" s="162"/>
      <c r="F1409" s="162"/>
      <c r="G1409" s="162"/>
    </row>
    <row r="1410" spans="3:7">
      <c r="C1410" s="162"/>
      <c r="D1410" s="162"/>
      <c r="E1410" s="162"/>
      <c r="F1410" s="162"/>
      <c r="G1410" s="162"/>
    </row>
    <row r="1411" spans="3:7">
      <c r="C1411" s="162"/>
      <c r="D1411" s="162"/>
      <c r="E1411" s="162"/>
      <c r="F1411" s="162"/>
      <c r="G1411" s="162"/>
    </row>
    <row r="1412" spans="3:7">
      <c r="C1412" s="162"/>
      <c r="D1412" s="162"/>
      <c r="E1412" s="162"/>
      <c r="F1412" s="162"/>
      <c r="G1412" s="162"/>
    </row>
    <row r="1413" spans="3:7">
      <c r="C1413" s="162"/>
      <c r="D1413" s="162"/>
      <c r="E1413" s="162"/>
      <c r="F1413" s="162"/>
      <c r="G1413" s="162"/>
    </row>
    <row r="1414" spans="3:7">
      <c r="C1414" s="162"/>
      <c r="D1414" s="162"/>
      <c r="E1414" s="162"/>
      <c r="F1414" s="162"/>
      <c r="G1414" s="162"/>
    </row>
    <row r="1415" spans="3:7">
      <c r="C1415" s="162"/>
      <c r="D1415" s="162"/>
      <c r="E1415" s="162"/>
      <c r="F1415" s="162"/>
      <c r="G1415" s="162"/>
    </row>
    <row r="1416" spans="3:7">
      <c r="C1416" s="162"/>
      <c r="D1416" s="162"/>
      <c r="E1416" s="162"/>
      <c r="F1416" s="162"/>
      <c r="G1416" s="162"/>
    </row>
    <row r="1417" spans="3:7">
      <c r="C1417" s="162"/>
      <c r="D1417" s="162"/>
      <c r="E1417" s="162"/>
      <c r="F1417" s="162"/>
      <c r="G1417" s="162"/>
    </row>
    <row r="1418" spans="3:7">
      <c r="C1418" s="162"/>
      <c r="D1418" s="162"/>
      <c r="E1418" s="162"/>
      <c r="F1418" s="162"/>
      <c r="G1418" s="162"/>
    </row>
    <row r="1419" spans="3:7">
      <c r="C1419" s="162"/>
      <c r="D1419" s="162"/>
      <c r="E1419" s="162"/>
      <c r="F1419" s="162"/>
      <c r="G1419" s="162"/>
    </row>
    <row r="1420" spans="3:7">
      <c r="C1420" s="162"/>
      <c r="D1420" s="162"/>
      <c r="E1420" s="162"/>
      <c r="F1420" s="162"/>
      <c r="G1420" s="162"/>
    </row>
    <row r="1421" spans="3:7">
      <c r="C1421" s="162"/>
      <c r="D1421" s="162"/>
      <c r="E1421" s="162"/>
      <c r="F1421" s="162"/>
      <c r="G1421" s="162"/>
    </row>
    <row r="1422" spans="3:7">
      <c r="C1422" s="162"/>
      <c r="D1422" s="162"/>
      <c r="E1422" s="162"/>
      <c r="F1422" s="162"/>
      <c r="G1422" s="162"/>
    </row>
    <row r="1423" spans="3:7">
      <c r="C1423" s="162"/>
      <c r="D1423" s="162"/>
      <c r="E1423" s="162"/>
      <c r="F1423" s="162"/>
      <c r="G1423" s="162"/>
    </row>
    <row r="1424" spans="3:7">
      <c r="C1424" s="162"/>
      <c r="D1424" s="162"/>
      <c r="E1424" s="162"/>
      <c r="F1424" s="162"/>
      <c r="G1424" s="162"/>
    </row>
    <row r="1425" spans="3:7">
      <c r="C1425" s="162"/>
      <c r="D1425" s="162"/>
      <c r="E1425" s="162"/>
      <c r="F1425" s="162"/>
      <c r="G1425" s="162"/>
    </row>
    <row r="1426" spans="3:7">
      <c r="C1426" s="162"/>
      <c r="D1426" s="162"/>
      <c r="E1426" s="162"/>
      <c r="F1426" s="162"/>
      <c r="G1426" s="162"/>
    </row>
    <row r="1427" spans="3:7">
      <c r="C1427" s="162"/>
      <c r="D1427" s="162"/>
      <c r="E1427" s="162"/>
      <c r="F1427" s="162"/>
      <c r="G1427" s="162"/>
    </row>
    <row r="1428" spans="3:7">
      <c r="C1428" s="162"/>
      <c r="D1428" s="162"/>
      <c r="E1428" s="162"/>
      <c r="F1428" s="162"/>
      <c r="G1428" s="162"/>
    </row>
    <row r="1429" spans="3:7">
      <c r="C1429" s="162"/>
      <c r="D1429" s="162"/>
      <c r="E1429" s="162"/>
      <c r="F1429" s="162"/>
      <c r="G1429" s="162"/>
    </row>
    <row r="1430" spans="3:7">
      <c r="C1430" s="162"/>
      <c r="D1430" s="162"/>
      <c r="E1430" s="162"/>
      <c r="F1430" s="162"/>
      <c r="G1430" s="162"/>
    </row>
    <row r="1431" spans="3:7">
      <c r="C1431" s="162"/>
      <c r="D1431" s="162"/>
      <c r="E1431" s="162"/>
      <c r="F1431" s="162"/>
      <c r="G1431" s="162"/>
    </row>
    <row r="1432" spans="3:7">
      <c r="C1432" s="162"/>
      <c r="D1432" s="162"/>
      <c r="E1432" s="162"/>
      <c r="F1432" s="162"/>
      <c r="G1432" s="162"/>
    </row>
    <row r="1433" spans="3:7">
      <c r="C1433" s="162"/>
      <c r="D1433" s="162"/>
      <c r="E1433" s="162"/>
      <c r="F1433" s="162"/>
      <c r="G1433" s="162"/>
    </row>
    <row r="1434" spans="3:7">
      <c r="C1434" s="162"/>
      <c r="D1434" s="162"/>
      <c r="E1434" s="162"/>
      <c r="F1434" s="162"/>
      <c r="G1434" s="162"/>
    </row>
    <row r="1435" spans="3:7">
      <c r="C1435" s="162"/>
      <c r="D1435" s="162"/>
      <c r="E1435" s="162"/>
      <c r="F1435" s="162"/>
      <c r="G1435" s="162"/>
    </row>
    <row r="1436" spans="3:7">
      <c r="C1436" s="162"/>
      <c r="D1436" s="162"/>
      <c r="E1436" s="162"/>
      <c r="F1436" s="162"/>
      <c r="G1436" s="162"/>
    </row>
    <row r="1437" spans="3:7">
      <c r="C1437" s="162"/>
      <c r="D1437" s="162"/>
      <c r="E1437" s="162"/>
      <c r="F1437" s="162"/>
      <c r="G1437" s="162"/>
    </row>
    <row r="1438" spans="3:7">
      <c r="C1438" s="162"/>
      <c r="D1438" s="162"/>
      <c r="E1438" s="162"/>
      <c r="F1438" s="162"/>
      <c r="G1438" s="162"/>
    </row>
    <row r="1439" spans="3:7">
      <c r="C1439" s="162"/>
      <c r="D1439" s="162"/>
      <c r="E1439" s="162"/>
      <c r="F1439" s="162"/>
      <c r="G1439" s="162"/>
    </row>
    <row r="1440" spans="3:7">
      <c r="C1440" s="162"/>
      <c r="D1440" s="162"/>
      <c r="E1440" s="162"/>
      <c r="F1440" s="162"/>
      <c r="G1440" s="162"/>
    </row>
    <row r="1441" spans="3:7">
      <c r="C1441" s="162"/>
      <c r="D1441" s="162"/>
      <c r="E1441" s="162"/>
      <c r="F1441" s="162"/>
      <c r="G1441" s="162"/>
    </row>
    <row r="1442" spans="3:7">
      <c r="C1442" s="162"/>
      <c r="D1442" s="162"/>
      <c r="E1442" s="162"/>
      <c r="F1442" s="162"/>
      <c r="G1442" s="162"/>
    </row>
    <row r="1443" spans="3:7">
      <c r="C1443" s="162"/>
      <c r="D1443" s="162"/>
      <c r="E1443" s="162"/>
      <c r="F1443" s="162"/>
      <c r="G1443" s="162"/>
    </row>
    <row r="1444" spans="3:7">
      <c r="C1444" s="162"/>
      <c r="D1444" s="162"/>
      <c r="E1444" s="162"/>
      <c r="F1444" s="162"/>
      <c r="G1444" s="162"/>
    </row>
    <row r="1445" spans="3:7">
      <c r="C1445" s="162"/>
      <c r="D1445" s="162"/>
      <c r="E1445" s="162"/>
      <c r="F1445" s="162"/>
      <c r="G1445" s="162"/>
    </row>
    <row r="1446" spans="3:7">
      <c r="C1446" s="162"/>
      <c r="D1446" s="162"/>
      <c r="E1446" s="162"/>
      <c r="F1446" s="162"/>
      <c r="G1446" s="162"/>
    </row>
    <row r="1447" spans="3:7">
      <c r="C1447" s="162"/>
      <c r="D1447" s="162"/>
      <c r="E1447" s="162"/>
      <c r="F1447" s="162"/>
      <c r="G1447" s="162"/>
    </row>
    <row r="1448" spans="3:7">
      <c r="C1448" s="162"/>
      <c r="D1448" s="162"/>
      <c r="E1448" s="162"/>
      <c r="F1448" s="162"/>
      <c r="G1448" s="162"/>
    </row>
    <row r="1449" spans="3:7">
      <c r="C1449" s="162"/>
      <c r="D1449" s="162"/>
      <c r="E1449" s="162"/>
      <c r="F1449" s="162"/>
      <c r="G1449" s="162"/>
    </row>
    <row r="1450" spans="3:7">
      <c r="C1450" s="162"/>
      <c r="D1450" s="162"/>
      <c r="E1450" s="162"/>
      <c r="F1450" s="162"/>
      <c r="G1450" s="162"/>
    </row>
    <row r="1451" spans="3:7">
      <c r="C1451" s="162"/>
      <c r="D1451" s="162"/>
      <c r="E1451" s="162"/>
      <c r="F1451" s="162"/>
      <c r="G1451" s="162"/>
    </row>
    <row r="1452" spans="3:7">
      <c r="C1452" s="162"/>
      <c r="D1452" s="162"/>
      <c r="E1452" s="162"/>
      <c r="F1452" s="162"/>
      <c r="G1452" s="162"/>
    </row>
    <row r="1453" spans="3:7">
      <c r="C1453" s="162"/>
      <c r="D1453" s="162"/>
      <c r="E1453" s="162"/>
      <c r="F1453" s="162"/>
      <c r="G1453" s="162"/>
    </row>
    <row r="1454" spans="3:7">
      <c r="C1454" s="162"/>
      <c r="D1454" s="162"/>
      <c r="E1454" s="162"/>
      <c r="F1454" s="162"/>
      <c r="G1454" s="162"/>
    </row>
    <row r="1455" spans="3:7">
      <c r="C1455" s="162"/>
      <c r="D1455" s="162"/>
      <c r="E1455" s="162"/>
      <c r="F1455" s="162"/>
      <c r="G1455" s="162"/>
    </row>
    <row r="1456" spans="3:7">
      <c r="C1456" s="162"/>
      <c r="D1456" s="162"/>
      <c r="E1456" s="162"/>
      <c r="F1456" s="162"/>
      <c r="G1456" s="162"/>
    </row>
    <row r="1457" spans="3:7">
      <c r="C1457" s="162"/>
      <c r="D1457" s="162"/>
      <c r="E1457" s="162"/>
      <c r="F1457" s="162"/>
      <c r="G1457" s="162"/>
    </row>
    <row r="1458" spans="3:7">
      <c r="C1458" s="162"/>
      <c r="D1458" s="162"/>
      <c r="E1458" s="162"/>
      <c r="F1458" s="162"/>
      <c r="G1458" s="162"/>
    </row>
    <row r="1459" spans="3:7">
      <c r="C1459" s="162"/>
      <c r="D1459" s="162"/>
      <c r="E1459" s="162"/>
      <c r="F1459" s="162"/>
      <c r="G1459" s="162"/>
    </row>
    <row r="1460" spans="3:7">
      <c r="C1460" s="162"/>
      <c r="D1460" s="162"/>
      <c r="E1460" s="162"/>
      <c r="F1460" s="162"/>
      <c r="G1460" s="162"/>
    </row>
    <row r="1461" spans="3:7">
      <c r="C1461" s="162"/>
      <c r="D1461" s="162"/>
      <c r="E1461" s="162"/>
      <c r="F1461" s="162"/>
      <c r="G1461" s="162"/>
    </row>
    <row r="1462" spans="3:7">
      <c r="C1462" s="162"/>
      <c r="D1462" s="162"/>
      <c r="E1462" s="162"/>
      <c r="F1462" s="162"/>
      <c r="G1462" s="162"/>
    </row>
    <row r="1463" spans="3:7">
      <c r="C1463" s="162"/>
      <c r="D1463" s="162"/>
      <c r="E1463" s="162"/>
      <c r="F1463" s="162"/>
      <c r="G1463" s="162"/>
    </row>
    <row r="1464" spans="3:7">
      <c r="C1464" s="162"/>
      <c r="D1464" s="162"/>
      <c r="E1464" s="162"/>
      <c r="F1464" s="162"/>
      <c r="G1464" s="162"/>
    </row>
    <row r="1465" spans="3:7">
      <c r="C1465" s="162"/>
      <c r="D1465" s="162"/>
      <c r="E1465" s="162"/>
      <c r="F1465" s="162"/>
      <c r="G1465" s="162"/>
    </row>
    <row r="1466" spans="3:7">
      <c r="C1466" s="162"/>
      <c r="D1466" s="162"/>
      <c r="E1466" s="162"/>
      <c r="F1466" s="162"/>
      <c r="G1466" s="162"/>
    </row>
    <row r="1467" spans="3:7">
      <c r="C1467" s="162"/>
      <c r="D1467" s="162"/>
      <c r="E1467" s="162"/>
      <c r="F1467" s="162"/>
      <c r="G1467" s="162"/>
    </row>
    <row r="1468" spans="3:7">
      <c r="C1468" s="162"/>
      <c r="D1468" s="162"/>
      <c r="E1468" s="162"/>
      <c r="F1468" s="162"/>
      <c r="G1468" s="162"/>
    </row>
    <row r="1469" spans="3:7">
      <c r="C1469" s="162"/>
      <c r="D1469" s="162"/>
      <c r="E1469" s="162"/>
      <c r="F1469" s="162"/>
      <c r="G1469" s="162"/>
    </row>
    <row r="1470" spans="3:7">
      <c r="C1470" s="162"/>
      <c r="D1470" s="162"/>
      <c r="E1470" s="162"/>
      <c r="F1470" s="162"/>
      <c r="G1470" s="162"/>
    </row>
    <row r="1471" spans="3:7">
      <c r="C1471" s="162"/>
      <c r="D1471" s="162"/>
      <c r="E1471" s="162"/>
      <c r="F1471" s="162"/>
      <c r="G1471" s="162"/>
    </row>
    <row r="1472" spans="3:7">
      <c r="C1472" s="162"/>
      <c r="D1472" s="162"/>
      <c r="E1472" s="162"/>
      <c r="F1472" s="162"/>
      <c r="G1472" s="162"/>
    </row>
    <row r="1473" spans="3:7">
      <c r="C1473" s="162"/>
      <c r="D1473" s="162"/>
      <c r="E1473" s="162"/>
      <c r="F1473" s="162"/>
      <c r="G1473" s="162"/>
    </row>
    <row r="1474" spans="3:7">
      <c r="C1474" s="162"/>
      <c r="D1474" s="162"/>
      <c r="E1474" s="162"/>
      <c r="F1474" s="162"/>
      <c r="G1474" s="162"/>
    </row>
    <row r="1475" spans="3:7">
      <c r="C1475" s="162"/>
      <c r="D1475" s="162"/>
      <c r="E1475" s="162"/>
      <c r="F1475" s="162"/>
      <c r="G1475" s="162"/>
    </row>
    <row r="1476" spans="3:7">
      <c r="C1476" s="162"/>
      <c r="D1476" s="162"/>
      <c r="E1476" s="162"/>
      <c r="F1476" s="162"/>
      <c r="G1476" s="162"/>
    </row>
    <row r="1477" spans="3:7">
      <c r="C1477" s="162"/>
      <c r="D1477" s="162"/>
      <c r="E1477" s="162"/>
      <c r="F1477" s="162"/>
      <c r="G1477" s="162"/>
    </row>
    <row r="1478" spans="3:7">
      <c r="C1478" s="162"/>
      <c r="D1478" s="162"/>
      <c r="E1478" s="162"/>
      <c r="F1478" s="162"/>
      <c r="G1478" s="162"/>
    </row>
    <row r="1479" spans="3:7">
      <c r="C1479" s="162"/>
      <c r="D1479" s="162"/>
      <c r="E1479" s="162"/>
      <c r="F1479" s="162"/>
      <c r="G1479" s="162"/>
    </row>
    <row r="1480" spans="3:7">
      <c r="C1480" s="162"/>
      <c r="D1480" s="162"/>
      <c r="E1480" s="162"/>
      <c r="F1480" s="162"/>
      <c r="G1480" s="162"/>
    </row>
    <row r="1481" spans="3:7">
      <c r="C1481" s="162"/>
      <c r="D1481" s="162"/>
      <c r="E1481" s="162"/>
      <c r="F1481" s="162"/>
      <c r="G1481" s="162"/>
    </row>
    <row r="1482" spans="3:7">
      <c r="C1482" s="162"/>
      <c r="D1482" s="162"/>
      <c r="E1482" s="162"/>
      <c r="F1482" s="162"/>
      <c r="G1482" s="162"/>
    </row>
    <row r="1483" spans="3:7">
      <c r="C1483" s="162"/>
      <c r="D1483" s="162"/>
      <c r="E1483" s="162"/>
      <c r="F1483" s="162"/>
      <c r="G1483" s="162"/>
    </row>
    <row r="1484" spans="3:7">
      <c r="C1484" s="162"/>
      <c r="D1484" s="162"/>
      <c r="E1484" s="162"/>
      <c r="F1484" s="162"/>
      <c r="G1484" s="162"/>
    </row>
    <row r="1485" spans="3:7">
      <c r="C1485" s="162"/>
      <c r="D1485" s="162"/>
      <c r="E1485" s="162"/>
      <c r="F1485" s="162"/>
      <c r="G1485" s="162"/>
    </row>
    <row r="1486" spans="3:7">
      <c r="C1486" s="162"/>
      <c r="D1486" s="162"/>
      <c r="E1486" s="162"/>
      <c r="F1486" s="162"/>
      <c r="G1486" s="162"/>
    </row>
    <row r="1487" spans="3:7">
      <c r="C1487" s="162"/>
      <c r="D1487" s="162"/>
      <c r="E1487" s="162"/>
      <c r="F1487" s="162"/>
      <c r="G1487" s="162"/>
    </row>
    <row r="1488" spans="3:7">
      <c r="C1488" s="162"/>
      <c r="D1488" s="162"/>
      <c r="E1488" s="162"/>
      <c r="F1488" s="162"/>
      <c r="G1488" s="162"/>
    </row>
    <row r="1489" spans="3:7">
      <c r="C1489" s="162"/>
      <c r="D1489" s="162"/>
      <c r="E1489" s="162"/>
      <c r="F1489" s="162"/>
      <c r="G1489" s="162"/>
    </row>
    <row r="1490" spans="3:7">
      <c r="C1490" s="162"/>
      <c r="D1490" s="162"/>
      <c r="E1490" s="162"/>
      <c r="F1490" s="162"/>
      <c r="G1490" s="162"/>
    </row>
    <row r="1491" spans="3:7">
      <c r="C1491" s="162"/>
      <c r="D1491" s="162"/>
      <c r="E1491" s="162"/>
      <c r="F1491" s="162"/>
      <c r="G1491" s="162"/>
    </row>
    <row r="1492" spans="3:7">
      <c r="C1492" s="162"/>
      <c r="D1492" s="162"/>
      <c r="E1492" s="162"/>
      <c r="F1492" s="162"/>
      <c r="G1492" s="162"/>
    </row>
    <row r="1493" spans="3:7">
      <c r="C1493" s="162"/>
      <c r="D1493" s="162"/>
      <c r="E1493" s="162"/>
      <c r="F1493" s="162"/>
      <c r="G1493" s="162"/>
    </row>
    <row r="1494" spans="3:7">
      <c r="C1494" s="162"/>
      <c r="D1494" s="162"/>
      <c r="E1494" s="162"/>
      <c r="F1494" s="162"/>
      <c r="G1494" s="162"/>
    </row>
    <row r="1495" spans="3:7">
      <c r="C1495" s="162"/>
      <c r="D1495" s="162"/>
      <c r="E1495" s="162"/>
      <c r="F1495" s="162"/>
      <c r="G1495" s="162"/>
    </row>
    <row r="1496" spans="3:7">
      <c r="C1496" s="162"/>
      <c r="D1496" s="162"/>
      <c r="E1496" s="162"/>
      <c r="F1496" s="162"/>
      <c r="G1496" s="162"/>
    </row>
    <row r="1497" spans="3:7">
      <c r="C1497" s="162"/>
      <c r="D1497" s="162"/>
      <c r="E1497" s="162"/>
      <c r="F1497" s="162"/>
      <c r="G1497" s="162"/>
    </row>
    <row r="1498" spans="3:7">
      <c r="C1498" s="162"/>
      <c r="D1498" s="162"/>
      <c r="E1498" s="162"/>
      <c r="F1498" s="162"/>
      <c r="G1498" s="162"/>
    </row>
    <row r="1499" spans="3:7">
      <c r="C1499" s="162"/>
      <c r="D1499" s="162"/>
      <c r="E1499" s="162"/>
      <c r="F1499" s="162"/>
      <c r="G1499" s="162"/>
    </row>
    <row r="1500" spans="3:7">
      <c r="C1500" s="162"/>
      <c r="D1500" s="162"/>
      <c r="E1500" s="162"/>
      <c r="F1500" s="162"/>
      <c r="G1500" s="162"/>
    </row>
    <row r="1501" spans="3:7">
      <c r="C1501" s="162"/>
      <c r="D1501" s="162"/>
      <c r="E1501" s="162"/>
      <c r="F1501" s="162"/>
      <c r="G1501" s="162"/>
    </row>
    <row r="1502" spans="3:7">
      <c r="C1502" s="162"/>
      <c r="D1502" s="162"/>
      <c r="E1502" s="162"/>
      <c r="F1502" s="162"/>
      <c r="G1502" s="162"/>
    </row>
    <row r="1503" spans="3:7">
      <c r="C1503" s="162"/>
      <c r="D1503" s="162"/>
      <c r="E1503" s="162"/>
      <c r="F1503" s="162"/>
      <c r="G1503" s="162"/>
    </row>
    <row r="1504" spans="3:7">
      <c r="C1504" s="162"/>
      <c r="D1504" s="162"/>
      <c r="E1504" s="162"/>
      <c r="F1504" s="162"/>
      <c r="G1504" s="162"/>
    </row>
    <row r="1505" spans="3:7">
      <c r="C1505" s="162"/>
      <c r="D1505" s="162"/>
      <c r="E1505" s="162"/>
      <c r="F1505" s="162"/>
      <c r="G1505" s="162"/>
    </row>
    <row r="1506" spans="3:7">
      <c r="C1506" s="162"/>
      <c r="D1506" s="162"/>
      <c r="E1506" s="162"/>
      <c r="F1506" s="162"/>
      <c r="G1506" s="162"/>
    </row>
    <row r="1507" spans="3:7">
      <c r="C1507" s="162"/>
      <c r="D1507" s="162"/>
      <c r="E1507" s="162"/>
      <c r="F1507" s="162"/>
      <c r="G1507" s="162"/>
    </row>
    <row r="1508" spans="3:7">
      <c r="C1508" s="162"/>
      <c r="D1508" s="162"/>
      <c r="E1508" s="162"/>
      <c r="F1508" s="162"/>
      <c r="G1508" s="162"/>
    </row>
    <row r="1509" spans="3:7">
      <c r="C1509" s="162"/>
      <c r="D1509" s="162"/>
      <c r="E1509" s="162"/>
      <c r="F1509" s="162"/>
      <c r="G1509" s="162"/>
    </row>
    <row r="1510" spans="3:7">
      <c r="C1510" s="162"/>
      <c r="D1510" s="162"/>
      <c r="E1510" s="162"/>
      <c r="F1510" s="162"/>
      <c r="G1510" s="162"/>
    </row>
    <row r="1511" spans="3:7">
      <c r="C1511" s="162"/>
      <c r="D1511" s="162"/>
      <c r="E1511" s="162"/>
      <c r="F1511" s="162"/>
      <c r="G1511" s="162"/>
    </row>
    <row r="1512" spans="3:7">
      <c r="C1512" s="162"/>
      <c r="D1512" s="162"/>
      <c r="E1512" s="162"/>
      <c r="F1512" s="162"/>
      <c r="G1512" s="162"/>
    </row>
    <row r="1513" spans="3:7">
      <c r="C1513" s="162"/>
      <c r="D1513" s="162"/>
      <c r="E1513" s="162"/>
      <c r="F1513" s="162"/>
      <c r="G1513" s="162"/>
    </row>
    <row r="1514" spans="3:7">
      <c r="C1514" s="162"/>
      <c r="D1514" s="162"/>
      <c r="E1514" s="162"/>
      <c r="F1514" s="162"/>
      <c r="G1514" s="162"/>
    </row>
    <row r="1515" spans="3:7">
      <c r="C1515" s="162"/>
      <c r="D1515" s="162"/>
      <c r="E1515" s="162"/>
      <c r="F1515" s="162"/>
      <c r="G1515" s="162"/>
    </row>
    <row r="1516" spans="3:7">
      <c r="C1516" s="162"/>
      <c r="D1516" s="162"/>
      <c r="E1516" s="162"/>
      <c r="F1516" s="162"/>
      <c r="G1516" s="162"/>
    </row>
    <row r="1517" spans="3:7">
      <c r="C1517" s="162"/>
      <c r="D1517" s="162"/>
      <c r="E1517" s="162"/>
      <c r="F1517" s="162"/>
      <c r="G1517" s="162"/>
    </row>
    <row r="1518" spans="3:7">
      <c r="C1518" s="162"/>
      <c r="D1518" s="162"/>
      <c r="E1518" s="162"/>
      <c r="F1518" s="162"/>
      <c r="G1518" s="162"/>
    </row>
    <row r="1519" spans="3:7">
      <c r="C1519" s="162"/>
      <c r="D1519" s="162"/>
      <c r="E1519" s="162"/>
      <c r="F1519" s="162"/>
      <c r="G1519" s="162"/>
    </row>
    <row r="1520" spans="3:7">
      <c r="C1520" s="162"/>
      <c r="D1520" s="162"/>
      <c r="E1520" s="162"/>
      <c r="F1520" s="162"/>
      <c r="G1520" s="162"/>
    </row>
    <row r="1521" spans="3:7">
      <c r="C1521" s="162"/>
      <c r="D1521" s="162"/>
      <c r="E1521" s="162"/>
      <c r="F1521" s="162"/>
      <c r="G1521" s="162"/>
    </row>
    <row r="1522" spans="3:7">
      <c r="C1522" s="162"/>
      <c r="D1522" s="162"/>
      <c r="E1522" s="162"/>
      <c r="F1522" s="162"/>
      <c r="G1522" s="162"/>
    </row>
    <row r="1523" spans="3:7">
      <c r="C1523" s="162"/>
      <c r="D1523" s="162"/>
      <c r="E1523" s="162"/>
      <c r="F1523" s="162"/>
      <c r="G1523" s="162"/>
    </row>
    <row r="1524" spans="3:7">
      <c r="C1524" s="162"/>
      <c r="D1524" s="162"/>
      <c r="E1524" s="162"/>
      <c r="F1524" s="162"/>
      <c r="G1524" s="162"/>
    </row>
    <row r="1525" spans="3:7">
      <c r="C1525" s="162"/>
      <c r="D1525" s="162"/>
      <c r="E1525" s="162"/>
      <c r="F1525" s="162"/>
      <c r="G1525" s="162"/>
    </row>
    <row r="1526" spans="3:7">
      <c r="C1526" s="162"/>
      <c r="D1526" s="162"/>
      <c r="E1526" s="162"/>
      <c r="F1526" s="162"/>
      <c r="G1526" s="162"/>
    </row>
    <row r="1527" spans="3:7">
      <c r="C1527" s="162"/>
      <c r="D1527" s="162"/>
      <c r="E1527" s="162"/>
      <c r="F1527" s="162"/>
      <c r="G1527" s="162"/>
    </row>
    <row r="1528" spans="3:7">
      <c r="C1528" s="162"/>
      <c r="D1528" s="162"/>
      <c r="E1528" s="162"/>
      <c r="F1528" s="162"/>
      <c r="G1528" s="162"/>
    </row>
    <row r="1529" spans="3:7">
      <c r="C1529" s="162"/>
      <c r="D1529" s="162"/>
      <c r="E1529" s="162"/>
      <c r="F1529" s="162"/>
      <c r="G1529" s="162"/>
    </row>
    <row r="1530" spans="3:7">
      <c r="C1530" s="162"/>
      <c r="D1530" s="162"/>
      <c r="E1530" s="162"/>
      <c r="F1530" s="162"/>
      <c r="G1530" s="162"/>
    </row>
    <row r="1531" spans="3:7">
      <c r="C1531" s="162"/>
      <c r="D1531" s="162"/>
      <c r="E1531" s="162"/>
      <c r="F1531" s="162"/>
      <c r="G1531" s="162"/>
    </row>
    <row r="1532" spans="3:7">
      <c r="C1532" s="162"/>
      <c r="D1532" s="162"/>
      <c r="E1532" s="162"/>
      <c r="F1532" s="162"/>
      <c r="G1532" s="162"/>
    </row>
    <row r="1533" spans="3:7">
      <c r="C1533" s="162"/>
      <c r="D1533" s="162"/>
      <c r="E1533" s="162"/>
      <c r="F1533" s="162"/>
      <c r="G1533" s="162"/>
    </row>
    <row r="1534" spans="3:7">
      <c r="C1534" s="162"/>
      <c r="D1534" s="162"/>
      <c r="E1534" s="162"/>
      <c r="F1534" s="162"/>
      <c r="G1534" s="162"/>
    </row>
    <row r="1535" spans="3:7">
      <c r="C1535" s="162"/>
      <c r="D1535" s="162"/>
      <c r="E1535" s="162"/>
      <c r="F1535" s="162"/>
      <c r="G1535" s="162"/>
    </row>
    <row r="1536" spans="3:7">
      <c r="C1536" s="162"/>
      <c r="D1536" s="162"/>
      <c r="E1536" s="162"/>
      <c r="F1536" s="162"/>
      <c r="G1536" s="162"/>
    </row>
    <row r="1537" spans="3:7">
      <c r="C1537" s="162"/>
      <c r="D1537" s="162"/>
      <c r="E1537" s="162"/>
      <c r="F1537" s="162"/>
      <c r="G1537" s="162"/>
    </row>
    <row r="1538" spans="3:7">
      <c r="C1538" s="162"/>
      <c r="D1538" s="162"/>
      <c r="E1538" s="162"/>
      <c r="F1538" s="162"/>
      <c r="G1538" s="162"/>
    </row>
    <row r="1539" spans="3:7">
      <c r="C1539" s="162"/>
      <c r="D1539" s="162"/>
      <c r="E1539" s="162"/>
      <c r="F1539" s="162"/>
      <c r="G1539" s="162"/>
    </row>
    <row r="1540" spans="3:7">
      <c r="C1540" s="162"/>
      <c r="D1540" s="162"/>
      <c r="E1540" s="162"/>
      <c r="F1540" s="162"/>
      <c r="G1540" s="162"/>
    </row>
    <row r="1541" spans="3:7">
      <c r="C1541" s="162"/>
      <c r="D1541" s="162"/>
      <c r="E1541" s="162"/>
      <c r="F1541" s="162"/>
      <c r="G1541" s="162"/>
    </row>
    <row r="1542" spans="3:7">
      <c r="C1542" s="162"/>
      <c r="D1542" s="162"/>
      <c r="E1542" s="162"/>
      <c r="F1542" s="162"/>
      <c r="G1542" s="162"/>
    </row>
    <row r="1543" spans="3:7">
      <c r="C1543" s="162"/>
      <c r="D1543" s="162"/>
      <c r="E1543" s="162"/>
      <c r="F1543" s="162"/>
      <c r="G1543" s="162"/>
    </row>
    <row r="1544" spans="3:7">
      <c r="C1544" s="162"/>
      <c r="D1544" s="162"/>
      <c r="E1544" s="162"/>
      <c r="F1544" s="162"/>
      <c r="G1544" s="162"/>
    </row>
    <row r="1545" spans="3:7">
      <c r="C1545" s="162"/>
      <c r="D1545" s="162"/>
      <c r="E1545" s="162"/>
      <c r="F1545" s="162"/>
      <c r="G1545" s="162"/>
    </row>
    <row r="1546" spans="3:7">
      <c r="C1546" s="162"/>
      <c r="D1546" s="162"/>
      <c r="E1546" s="162"/>
      <c r="F1546" s="162"/>
      <c r="G1546" s="162"/>
    </row>
    <row r="1547" spans="3:7">
      <c r="C1547" s="162"/>
      <c r="D1547" s="162"/>
      <c r="E1547" s="162"/>
      <c r="F1547" s="162"/>
      <c r="G1547" s="162"/>
    </row>
    <row r="1548" spans="3:7">
      <c r="C1548" s="162"/>
      <c r="D1548" s="162"/>
      <c r="E1548" s="162"/>
      <c r="F1548" s="162"/>
      <c r="G1548" s="162"/>
    </row>
    <row r="1549" spans="3:7">
      <c r="C1549" s="162"/>
      <c r="D1549" s="162"/>
      <c r="E1549" s="162"/>
      <c r="F1549" s="162"/>
      <c r="G1549" s="162"/>
    </row>
    <row r="1550" spans="3:7">
      <c r="C1550" s="162"/>
      <c r="D1550" s="162"/>
      <c r="E1550" s="162"/>
      <c r="F1550" s="162"/>
      <c r="G1550" s="162"/>
    </row>
    <row r="1551" spans="3:7">
      <c r="C1551" s="162"/>
      <c r="D1551" s="162"/>
      <c r="E1551" s="162"/>
      <c r="F1551" s="162"/>
      <c r="G1551" s="162"/>
    </row>
    <row r="1552" spans="3:7">
      <c r="C1552" s="162"/>
      <c r="D1552" s="162"/>
      <c r="E1552" s="162"/>
      <c r="F1552" s="162"/>
      <c r="G1552" s="162"/>
    </row>
    <row r="1553" spans="3:7">
      <c r="C1553" s="162"/>
      <c r="D1553" s="162"/>
      <c r="E1553" s="162"/>
      <c r="F1553" s="162"/>
      <c r="G1553" s="162"/>
    </row>
    <row r="1554" spans="3:7">
      <c r="C1554" s="162"/>
      <c r="D1554" s="162"/>
      <c r="E1554" s="162"/>
      <c r="F1554" s="162"/>
      <c r="G1554" s="162"/>
    </row>
    <row r="1555" spans="3:7">
      <c r="C1555" s="162"/>
      <c r="D1555" s="162"/>
      <c r="E1555" s="162"/>
      <c r="F1555" s="162"/>
      <c r="G1555" s="162"/>
    </row>
    <row r="1556" spans="3:7">
      <c r="C1556" s="162"/>
      <c r="D1556" s="162"/>
      <c r="E1556" s="162"/>
      <c r="F1556" s="162"/>
      <c r="G1556" s="162"/>
    </row>
    <row r="1557" spans="3:7">
      <c r="C1557" s="162"/>
      <c r="D1557" s="162"/>
      <c r="E1557" s="162"/>
      <c r="F1557" s="162"/>
      <c r="G1557" s="162"/>
    </row>
    <row r="1558" spans="3:7">
      <c r="C1558" s="162"/>
      <c r="D1558" s="162"/>
      <c r="E1558" s="162"/>
      <c r="F1558" s="162"/>
      <c r="G1558" s="162"/>
    </row>
    <row r="1559" spans="3:7">
      <c r="C1559" s="162"/>
      <c r="D1559" s="162"/>
      <c r="E1559" s="162"/>
      <c r="F1559" s="162"/>
      <c r="G1559" s="162"/>
    </row>
    <row r="1560" spans="3:7">
      <c r="C1560" s="162"/>
      <c r="D1560" s="162"/>
      <c r="E1560" s="162"/>
      <c r="F1560" s="162"/>
      <c r="G1560" s="162"/>
    </row>
    <row r="1561" spans="3:7">
      <c r="C1561" s="162"/>
      <c r="D1561" s="162"/>
      <c r="E1561" s="162"/>
      <c r="F1561" s="162"/>
      <c r="G1561" s="162"/>
    </row>
    <row r="1562" spans="3:7">
      <c r="C1562" s="162"/>
      <c r="D1562" s="162"/>
      <c r="E1562" s="162"/>
      <c r="F1562" s="162"/>
      <c r="G1562" s="162"/>
    </row>
    <row r="1563" spans="3:7">
      <c r="C1563" s="162"/>
      <c r="D1563" s="162"/>
      <c r="E1563" s="162"/>
      <c r="F1563" s="162"/>
      <c r="G1563" s="162"/>
    </row>
    <row r="1564" spans="3:7">
      <c r="C1564" s="162"/>
      <c r="D1564" s="162"/>
      <c r="E1564" s="162"/>
      <c r="F1564" s="162"/>
      <c r="G1564" s="162"/>
    </row>
    <row r="1565" spans="3:7">
      <c r="C1565" s="162"/>
      <c r="D1565" s="162"/>
      <c r="E1565" s="162"/>
      <c r="F1565" s="162"/>
      <c r="G1565" s="162"/>
    </row>
    <row r="1566" spans="3:7">
      <c r="C1566" s="162"/>
      <c r="D1566" s="162"/>
      <c r="E1566" s="162"/>
      <c r="F1566" s="162"/>
      <c r="G1566" s="162"/>
    </row>
    <row r="1567" spans="3:7">
      <c r="C1567" s="162"/>
      <c r="D1567" s="162"/>
      <c r="E1567" s="162"/>
      <c r="F1567" s="162"/>
      <c r="G1567" s="162"/>
    </row>
    <row r="1568" spans="3:7">
      <c r="C1568" s="162"/>
      <c r="D1568" s="162"/>
      <c r="E1568" s="162"/>
      <c r="F1568" s="162"/>
      <c r="G1568" s="162"/>
    </row>
    <row r="1569" spans="3:7">
      <c r="C1569" s="162"/>
      <c r="D1569" s="162"/>
      <c r="E1569" s="162"/>
      <c r="F1569" s="162"/>
      <c r="G1569" s="162"/>
    </row>
    <row r="1570" spans="3:7">
      <c r="C1570" s="162"/>
      <c r="D1570" s="162"/>
      <c r="E1570" s="162"/>
      <c r="F1570" s="162"/>
      <c r="G1570" s="162"/>
    </row>
    <row r="1571" spans="3:7">
      <c r="C1571" s="162"/>
      <c r="D1571" s="162"/>
      <c r="E1571" s="162"/>
      <c r="F1571" s="162"/>
      <c r="G1571" s="162"/>
    </row>
    <row r="1572" spans="3:7">
      <c r="C1572" s="162"/>
      <c r="D1572" s="162"/>
      <c r="E1572" s="162"/>
      <c r="F1572" s="162"/>
      <c r="G1572" s="162"/>
    </row>
    <row r="1573" spans="3:7">
      <c r="C1573" s="162"/>
      <c r="D1573" s="162"/>
      <c r="E1573" s="162"/>
      <c r="F1573" s="162"/>
      <c r="G1573" s="162"/>
    </row>
    <row r="1574" spans="3:7">
      <c r="C1574" s="162"/>
      <c r="D1574" s="162"/>
      <c r="E1574" s="162"/>
      <c r="F1574" s="162"/>
      <c r="G1574" s="162"/>
    </row>
    <row r="1575" spans="3:7">
      <c r="C1575" s="162"/>
      <c r="D1575" s="162"/>
      <c r="E1575" s="162"/>
      <c r="F1575" s="162"/>
      <c r="G1575" s="162"/>
    </row>
    <row r="1576" spans="3:7">
      <c r="C1576" s="162"/>
      <c r="D1576" s="162"/>
      <c r="E1576" s="162"/>
      <c r="F1576" s="162"/>
      <c r="G1576" s="162"/>
    </row>
    <row r="1577" spans="3:7">
      <c r="C1577" s="162"/>
      <c r="D1577" s="162"/>
      <c r="E1577" s="162"/>
      <c r="F1577" s="162"/>
      <c r="G1577" s="162"/>
    </row>
    <row r="1578" spans="3:7">
      <c r="C1578" s="162"/>
      <c r="D1578" s="162"/>
      <c r="E1578" s="162"/>
      <c r="F1578" s="162"/>
      <c r="G1578" s="162"/>
    </row>
    <row r="1579" spans="3:7">
      <c r="C1579" s="162"/>
      <c r="D1579" s="162"/>
      <c r="E1579" s="162"/>
      <c r="F1579" s="162"/>
      <c r="G1579" s="162"/>
    </row>
    <row r="1580" spans="3:7">
      <c r="C1580" s="162"/>
      <c r="D1580" s="162"/>
      <c r="E1580" s="162"/>
      <c r="F1580" s="162"/>
      <c r="G1580" s="162"/>
    </row>
    <row r="1581" spans="3:7">
      <c r="C1581" s="162"/>
      <c r="D1581" s="162"/>
      <c r="E1581" s="162"/>
      <c r="F1581" s="162"/>
      <c r="G1581" s="162"/>
    </row>
    <row r="1582" spans="3:7">
      <c r="C1582" s="162"/>
      <c r="D1582" s="162"/>
      <c r="E1582" s="162"/>
      <c r="F1582" s="162"/>
      <c r="G1582" s="162"/>
    </row>
    <row r="1583" spans="3:7">
      <c r="C1583" s="162"/>
      <c r="D1583" s="162"/>
      <c r="E1583" s="162"/>
      <c r="F1583" s="162"/>
      <c r="G1583" s="162"/>
    </row>
    <row r="1584" spans="3:7">
      <c r="C1584" s="162"/>
      <c r="D1584" s="162"/>
      <c r="E1584" s="162"/>
      <c r="F1584" s="162"/>
      <c r="G1584" s="162"/>
    </row>
    <row r="1585" spans="3:7">
      <c r="C1585" s="162"/>
      <c r="D1585" s="162"/>
      <c r="E1585" s="162"/>
      <c r="F1585" s="162"/>
      <c r="G1585" s="162"/>
    </row>
    <row r="1586" spans="3:7">
      <c r="C1586" s="162"/>
      <c r="D1586" s="162"/>
      <c r="E1586" s="162"/>
      <c r="F1586" s="162"/>
      <c r="G1586" s="162"/>
    </row>
    <row r="1587" spans="3:7">
      <c r="C1587" s="162"/>
      <c r="D1587" s="162"/>
      <c r="E1587" s="162"/>
      <c r="F1587" s="162"/>
      <c r="G1587" s="162"/>
    </row>
    <row r="1588" spans="3:7">
      <c r="C1588" s="162"/>
      <c r="D1588" s="162"/>
      <c r="E1588" s="162"/>
      <c r="F1588" s="162"/>
      <c r="G1588" s="162"/>
    </row>
    <row r="1589" spans="3:7">
      <c r="C1589" s="162"/>
      <c r="D1589" s="162"/>
      <c r="E1589" s="162"/>
      <c r="F1589" s="162"/>
      <c r="G1589" s="162"/>
    </row>
    <row r="1590" spans="3:7">
      <c r="C1590" s="162"/>
      <c r="D1590" s="162"/>
      <c r="E1590" s="162"/>
      <c r="F1590" s="162"/>
      <c r="G1590" s="162"/>
    </row>
    <row r="1591" spans="3:7">
      <c r="C1591" s="162"/>
      <c r="D1591" s="162"/>
      <c r="E1591" s="162"/>
      <c r="F1591" s="162"/>
      <c r="G1591" s="162"/>
    </row>
    <row r="1592" spans="3:7">
      <c r="C1592" s="162"/>
      <c r="D1592" s="162"/>
      <c r="E1592" s="162"/>
      <c r="F1592" s="162"/>
      <c r="G1592" s="162"/>
    </row>
    <row r="1593" spans="3:7">
      <c r="C1593" s="162"/>
      <c r="D1593" s="162"/>
      <c r="E1593" s="162"/>
      <c r="F1593" s="162"/>
      <c r="G1593" s="162"/>
    </row>
    <row r="1594" spans="3:7">
      <c r="C1594" s="162"/>
      <c r="D1594" s="162"/>
      <c r="E1594" s="162"/>
      <c r="F1594" s="162"/>
      <c r="G1594" s="162"/>
    </row>
    <row r="1595" spans="3:7">
      <c r="C1595" s="162"/>
      <c r="D1595" s="162"/>
      <c r="E1595" s="162"/>
      <c r="F1595" s="162"/>
      <c r="G1595" s="162"/>
    </row>
    <row r="1596" spans="3:7">
      <c r="C1596" s="162"/>
      <c r="D1596" s="162"/>
      <c r="E1596" s="162"/>
      <c r="F1596" s="162"/>
      <c r="G1596" s="162"/>
    </row>
    <row r="1597" spans="3:7">
      <c r="C1597" s="162"/>
      <c r="D1597" s="162"/>
      <c r="E1597" s="162"/>
      <c r="F1597" s="162"/>
      <c r="G1597" s="162"/>
    </row>
    <row r="1598" spans="3:7">
      <c r="C1598" s="162"/>
      <c r="D1598" s="162"/>
      <c r="E1598" s="162"/>
      <c r="F1598" s="162"/>
      <c r="G1598" s="162"/>
    </row>
    <row r="1599" spans="3:7">
      <c r="C1599" s="162"/>
      <c r="D1599" s="162"/>
      <c r="E1599" s="162"/>
      <c r="F1599" s="162"/>
      <c r="G1599" s="162"/>
    </row>
    <row r="1600" spans="3:7">
      <c r="C1600" s="162"/>
      <c r="D1600" s="162"/>
      <c r="E1600" s="162"/>
      <c r="F1600" s="162"/>
      <c r="G1600" s="162"/>
    </row>
    <row r="1601" spans="3:7">
      <c r="C1601" s="162"/>
      <c r="D1601" s="162"/>
      <c r="E1601" s="162"/>
      <c r="F1601" s="162"/>
      <c r="G1601" s="162"/>
    </row>
    <row r="1602" spans="3:7">
      <c r="C1602" s="162"/>
      <c r="D1602" s="162"/>
      <c r="E1602" s="162"/>
      <c r="F1602" s="162"/>
      <c r="G1602" s="162"/>
    </row>
    <row r="1603" spans="3:7">
      <c r="C1603" s="162"/>
      <c r="D1603" s="162"/>
      <c r="E1603" s="162"/>
      <c r="F1603" s="162"/>
      <c r="G1603" s="162"/>
    </row>
    <row r="1604" spans="3:7">
      <c r="C1604" s="162"/>
      <c r="D1604" s="162"/>
      <c r="E1604" s="162"/>
      <c r="F1604" s="162"/>
      <c r="G1604" s="162"/>
    </row>
    <row r="1605" spans="3:7">
      <c r="C1605" s="162"/>
      <c r="D1605" s="162"/>
      <c r="E1605" s="162"/>
      <c r="F1605" s="162"/>
      <c r="G1605" s="162"/>
    </row>
    <row r="1606" spans="3:7">
      <c r="C1606" s="162"/>
      <c r="D1606" s="162"/>
      <c r="E1606" s="162"/>
      <c r="F1606" s="162"/>
      <c r="G1606" s="162"/>
    </row>
    <row r="1607" spans="3:7">
      <c r="C1607" s="162"/>
      <c r="D1607" s="162"/>
      <c r="E1607" s="162"/>
      <c r="F1607" s="162"/>
      <c r="G1607" s="162"/>
    </row>
    <row r="1608" spans="3:7">
      <c r="C1608" s="162"/>
      <c r="D1608" s="162"/>
      <c r="E1608" s="162"/>
      <c r="F1608" s="162"/>
      <c r="G1608" s="162"/>
    </row>
    <row r="1609" spans="3:7">
      <c r="C1609" s="162"/>
      <c r="D1609" s="162"/>
      <c r="E1609" s="162"/>
      <c r="F1609" s="162"/>
      <c r="G1609" s="162"/>
    </row>
    <row r="1610" spans="3:7">
      <c r="C1610" s="162"/>
      <c r="D1610" s="162"/>
      <c r="E1610" s="162"/>
      <c r="F1610" s="162"/>
      <c r="G1610" s="162"/>
    </row>
    <row r="1611" spans="3:7">
      <c r="C1611" s="162"/>
      <c r="D1611" s="162"/>
      <c r="E1611" s="162"/>
      <c r="F1611" s="162"/>
      <c r="G1611" s="162"/>
    </row>
    <row r="1612" spans="3:7">
      <c r="C1612" s="162"/>
      <c r="D1612" s="162"/>
      <c r="E1612" s="162"/>
      <c r="F1612" s="162"/>
      <c r="G1612" s="162"/>
    </row>
    <row r="1613" spans="3:7">
      <c r="C1613" s="162"/>
      <c r="D1613" s="162"/>
      <c r="E1613" s="162"/>
      <c r="F1613" s="162"/>
      <c r="G1613" s="162"/>
    </row>
    <row r="1614" spans="3:7">
      <c r="C1614" s="162"/>
      <c r="D1614" s="162"/>
      <c r="E1614" s="162"/>
      <c r="F1614" s="162"/>
      <c r="G1614" s="162"/>
    </row>
    <row r="1615" spans="3:7">
      <c r="C1615" s="162"/>
      <c r="D1615" s="162"/>
      <c r="E1615" s="162"/>
      <c r="F1615" s="162"/>
      <c r="G1615" s="162"/>
    </row>
    <row r="1616" spans="3:7">
      <c r="C1616" s="162"/>
      <c r="D1616" s="162"/>
      <c r="E1616" s="162"/>
      <c r="F1616" s="162"/>
      <c r="G1616" s="162"/>
    </row>
    <row r="1617" spans="3:7">
      <c r="C1617" s="162"/>
      <c r="D1617" s="162"/>
      <c r="E1617" s="162"/>
      <c r="F1617" s="162"/>
      <c r="G1617" s="162"/>
    </row>
    <row r="1618" spans="3:7">
      <c r="C1618" s="162"/>
      <c r="D1618" s="162"/>
      <c r="E1618" s="162"/>
      <c r="F1618" s="162"/>
      <c r="G1618" s="162"/>
    </row>
    <row r="1619" spans="3:7">
      <c r="C1619" s="162"/>
      <c r="D1619" s="162"/>
      <c r="E1619" s="162"/>
      <c r="F1619" s="162"/>
      <c r="G1619" s="162"/>
    </row>
    <row r="1620" spans="3:7">
      <c r="C1620" s="162"/>
      <c r="D1620" s="162"/>
      <c r="E1620" s="162"/>
      <c r="F1620" s="162"/>
      <c r="G1620" s="162"/>
    </row>
    <row r="1621" spans="3:7">
      <c r="C1621" s="162"/>
      <c r="D1621" s="162"/>
      <c r="E1621" s="162"/>
      <c r="F1621" s="162"/>
      <c r="G1621" s="162"/>
    </row>
    <row r="1622" spans="3:7">
      <c r="C1622" s="162"/>
      <c r="D1622" s="162"/>
      <c r="E1622" s="162"/>
      <c r="F1622" s="162"/>
      <c r="G1622" s="162"/>
    </row>
    <row r="1623" spans="3:7">
      <c r="C1623" s="162"/>
      <c r="D1623" s="162"/>
      <c r="E1623" s="162"/>
      <c r="F1623" s="162"/>
      <c r="G1623" s="162"/>
    </row>
    <row r="1624" spans="3:7">
      <c r="C1624" s="162"/>
      <c r="D1624" s="162"/>
      <c r="E1624" s="162"/>
      <c r="F1624" s="162"/>
      <c r="G1624" s="162"/>
    </row>
    <row r="1625" spans="3:7">
      <c r="C1625" s="162"/>
      <c r="D1625" s="162"/>
      <c r="E1625" s="162"/>
      <c r="F1625" s="162"/>
      <c r="G1625" s="162"/>
    </row>
    <row r="1626" spans="3:7">
      <c r="C1626" s="162"/>
      <c r="D1626" s="162"/>
      <c r="E1626" s="162"/>
      <c r="F1626" s="162"/>
      <c r="G1626" s="162"/>
    </row>
    <row r="1627" spans="3:7">
      <c r="C1627" s="162"/>
      <c r="D1627" s="162"/>
      <c r="E1627" s="162"/>
      <c r="F1627" s="162"/>
      <c r="G1627" s="162"/>
    </row>
    <row r="1628" spans="3:7">
      <c r="C1628" s="162"/>
      <c r="D1628" s="162"/>
      <c r="E1628" s="162"/>
      <c r="F1628" s="162"/>
      <c r="G1628" s="162"/>
    </row>
    <row r="1629" spans="3:7">
      <c r="C1629" s="162"/>
      <c r="D1629" s="162"/>
      <c r="E1629" s="162"/>
      <c r="F1629" s="162"/>
      <c r="G1629" s="162"/>
    </row>
    <row r="1630" spans="3:7">
      <c r="C1630" s="162"/>
      <c r="D1630" s="162"/>
      <c r="E1630" s="162"/>
      <c r="F1630" s="162"/>
      <c r="G1630" s="162"/>
    </row>
    <row r="1631" spans="3:7">
      <c r="C1631" s="162"/>
      <c r="D1631" s="162"/>
      <c r="E1631" s="162"/>
      <c r="F1631" s="162"/>
      <c r="G1631" s="162"/>
    </row>
    <row r="1048575" spans="3:46">
      <c r="AA1048575" s="51">
        <v>927</v>
      </c>
    </row>
    <row r="1048576" spans="3:46" hidden="1">
      <c r="C1048576" s="156">
        <v>886</v>
      </c>
      <c r="D1048576" s="156">
        <v>887</v>
      </c>
      <c r="E1048576" s="156">
        <v>888</v>
      </c>
      <c r="F1048576" s="156">
        <v>889</v>
      </c>
      <c r="G1048576" s="156">
        <v>890</v>
      </c>
      <c r="H1048576" s="156">
        <v>891</v>
      </c>
      <c r="I1048576" s="156">
        <v>892</v>
      </c>
      <c r="J1048576" s="156">
        <v>893</v>
      </c>
      <c r="K1048576" s="156">
        <v>894</v>
      </c>
      <c r="L1048576" s="156">
        <v>895</v>
      </c>
      <c r="M1048576" s="156">
        <v>896</v>
      </c>
      <c r="N1048576" s="156">
        <v>897</v>
      </c>
      <c r="O1048576" s="156">
        <v>898</v>
      </c>
      <c r="P1048576" s="156">
        <v>899</v>
      </c>
      <c r="Q1048576" s="156">
        <v>900</v>
      </c>
      <c r="R1048576" s="156">
        <v>901</v>
      </c>
      <c r="S1048576" s="156">
        <v>902</v>
      </c>
      <c r="T1048576" s="156">
        <v>903</v>
      </c>
      <c r="U1048576" s="156">
        <v>904</v>
      </c>
      <c r="V1048576" s="156">
        <v>905</v>
      </c>
      <c r="W1048576" s="156">
        <v>906</v>
      </c>
      <c r="X1048576" s="156">
        <v>907</v>
      </c>
      <c r="Y1048576" s="156">
        <v>908</v>
      </c>
      <c r="Z1048576" s="156">
        <v>909</v>
      </c>
      <c r="AA1048576" s="156">
        <v>910</v>
      </c>
      <c r="AB1048576" s="156">
        <v>911</v>
      </c>
      <c r="AC1048576" s="156">
        <v>912</v>
      </c>
      <c r="AD1048576" s="156">
        <v>913</v>
      </c>
      <c r="AE1048576" s="156">
        <v>914</v>
      </c>
      <c r="AF1048576" s="156">
        <v>915</v>
      </c>
      <c r="AG1048576" s="156">
        <v>916</v>
      </c>
      <c r="AH1048576" s="156">
        <v>917</v>
      </c>
      <c r="AI1048576" s="156">
        <v>918</v>
      </c>
      <c r="AJ1048576" s="156">
        <v>919</v>
      </c>
      <c r="AK1048576" s="156">
        <v>920</v>
      </c>
      <c r="AL1048576" s="156">
        <v>921</v>
      </c>
      <c r="AM1048576" s="156">
        <v>922</v>
      </c>
      <c r="AN1048576" s="156">
        <v>923</v>
      </c>
      <c r="AO1048576" s="156">
        <v>924</v>
      </c>
      <c r="AP1048576" s="51">
        <v>930</v>
      </c>
      <c r="AQ1048576" s="51">
        <v>931</v>
      </c>
      <c r="AR1048576" s="51">
        <v>933</v>
      </c>
      <c r="AS1048576" s="51">
        <v>942</v>
      </c>
      <c r="AT1048576" s="51">
        <v>947</v>
      </c>
    </row>
  </sheetData>
  <mergeCells count="3">
    <mergeCell ref="AA1:AG1"/>
    <mergeCell ref="A1:B1"/>
    <mergeCell ref="W1:Z1"/>
  </mergeCells>
  <phoneticPr fontId="2"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157"/>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8.5703125" style="204" hidden="1" customWidth="1"/>
    <col min="2" max="2" width="68.85546875" style="207" customWidth="1"/>
    <col min="3" max="34" width="12.7109375" style="171" hidden="1" customWidth="1" outlineLevel="1"/>
    <col min="35" max="35" width="14" style="171" customWidth="1" collapsed="1"/>
    <col min="36" max="43" width="14" style="171" customWidth="1"/>
    <col min="44" max="45" width="13.85546875" style="171" customWidth="1"/>
    <col min="46" max="46" width="13.7109375" style="171" customWidth="1"/>
    <col min="47" max="16381" width="9.140625" style="171"/>
    <col min="16382" max="16382" width="9.140625" style="171" hidden="1" customWidth="1"/>
    <col min="16383" max="16384" width="0" style="171" hidden="1" customWidth="1"/>
  </cols>
  <sheetData>
    <row r="1" spans="1:195 16382:16382" s="86" customFormat="1" ht="33" customHeight="1" thickBot="1">
      <c r="A1" s="1926" t="str">
        <f>INDEX(tblTrans[[English]:[Polski]],MATCH(XFB1,tblTrans[ID],0),LangSelID)</f>
        <v>Trading Securities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B1" s="169">
        <v>299</v>
      </c>
    </row>
    <row r="2" spans="1:195 16382:16382" s="205" customFormat="1" ht="18" customHeight="1">
      <c r="A2" s="240"/>
      <c r="B2" s="574"/>
      <c r="C2" s="390" t="s">
        <v>6</v>
      </c>
      <c r="D2" s="225" t="s">
        <v>8</v>
      </c>
      <c r="E2" s="225" t="s">
        <v>7</v>
      </c>
      <c r="F2" s="389" t="s">
        <v>4</v>
      </c>
      <c r="G2" s="390" t="s">
        <v>5</v>
      </c>
      <c r="H2" s="225" t="s">
        <v>37</v>
      </c>
      <c r="I2" s="225" t="s">
        <v>38</v>
      </c>
      <c r="J2" s="391" t="s">
        <v>39</v>
      </c>
      <c r="K2" s="392" t="s">
        <v>41</v>
      </c>
      <c r="L2" s="225" t="s">
        <v>47</v>
      </c>
      <c r="M2" s="225" t="s">
        <v>48</v>
      </c>
      <c r="N2" s="389" t="s">
        <v>50</v>
      </c>
      <c r="O2" s="390" t="s">
        <v>51</v>
      </c>
      <c r="P2" s="225" t="s">
        <v>49</v>
      </c>
      <c r="Q2" s="225" t="s">
        <v>56</v>
      </c>
      <c r="R2" s="391" t="s">
        <v>57</v>
      </c>
      <c r="S2" s="392" t="s">
        <v>58</v>
      </c>
      <c r="T2" s="225" t="s">
        <v>59</v>
      </c>
      <c r="U2" s="225" t="s">
        <v>60</v>
      </c>
      <c r="V2" s="389" t="s">
        <v>72</v>
      </c>
      <c r="W2" s="390" t="s">
        <v>73</v>
      </c>
      <c r="X2" s="225" t="s">
        <v>74</v>
      </c>
      <c r="Y2" s="225" t="s">
        <v>75</v>
      </c>
      <c r="Z2" s="391" t="s">
        <v>77</v>
      </c>
      <c r="AA2" s="392" t="s">
        <v>78</v>
      </c>
      <c r="AB2" s="225" t="s">
        <v>80</v>
      </c>
      <c r="AC2" s="225" t="s">
        <v>81</v>
      </c>
      <c r="AD2" s="389" t="s">
        <v>82</v>
      </c>
      <c r="AE2" s="390" t="s">
        <v>83</v>
      </c>
      <c r="AF2" s="225" t="s">
        <v>87</v>
      </c>
      <c r="AG2" s="225" t="s">
        <v>88</v>
      </c>
      <c r="AH2" s="391" t="s">
        <v>90</v>
      </c>
      <c r="AI2" s="391" t="s">
        <v>103</v>
      </c>
      <c r="AJ2" s="391" t="s">
        <v>107</v>
      </c>
      <c r="AK2" s="391" t="s">
        <v>120</v>
      </c>
      <c r="AL2" s="391" t="s">
        <v>545</v>
      </c>
      <c r="AM2" s="391" t="s">
        <v>551</v>
      </c>
      <c r="AN2" s="391" t="s">
        <v>569</v>
      </c>
      <c r="AO2" s="391" t="s">
        <v>988</v>
      </c>
      <c r="AP2" s="391" t="s">
        <v>1640</v>
      </c>
      <c r="AQ2" s="391" t="s">
        <v>1653</v>
      </c>
      <c r="AR2" s="391" t="s">
        <v>1673</v>
      </c>
      <c r="AS2" s="391" t="s">
        <v>1693</v>
      </c>
      <c r="AT2" s="391" t="s">
        <v>1714</v>
      </c>
    </row>
    <row r="3" spans="1:195 16382:16382" s="170" customFormat="1" ht="15" customHeight="1" thickBot="1">
      <c r="A3" s="263"/>
      <c r="B3" s="582"/>
      <c r="C3" s="410"/>
      <c r="D3" s="408"/>
      <c r="E3" s="408"/>
      <c r="F3" s="409"/>
      <c r="G3" s="410"/>
      <c r="H3" s="408"/>
      <c r="I3" s="408"/>
      <c r="J3" s="412"/>
      <c r="K3" s="411"/>
      <c r="L3" s="408"/>
      <c r="M3" s="408"/>
      <c r="N3" s="409"/>
      <c r="O3" s="410"/>
      <c r="P3" s="408"/>
      <c r="Q3" s="408"/>
      <c r="R3" s="412"/>
      <c r="S3" s="411"/>
      <c r="T3" s="408"/>
      <c r="U3" s="408"/>
      <c r="V3" s="409"/>
      <c r="W3" s="410"/>
      <c r="X3" s="408"/>
      <c r="Y3" s="408"/>
      <c r="Z3" s="412"/>
      <c r="AA3" s="411"/>
      <c r="AB3" s="408"/>
      <c r="AC3" s="408"/>
      <c r="AD3" s="409"/>
      <c r="AE3" s="410"/>
      <c r="AF3" s="408"/>
      <c r="AG3" s="408"/>
      <c r="AH3" s="379"/>
      <c r="AI3" s="379"/>
      <c r="AJ3" s="379"/>
      <c r="AK3" s="1088"/>
      <c r="AL3" s="1345"/>
      <c r="AM3" s="1345"/>
      <c r="AN3" s="1345"/>
      <c r="AO3" s="1345"/>
      <c r="AP3" s="1345"/>
      <c r="AQ3" s="1345"/>
      <c r="AR3" s="1345"/>
      <c r="AS3" s="1345"/>
      <c r="AT3" s="1345"/>
    </row>
    <row r="4" spans="1:195 16382:16382" s="86" customFormat="1" ht="15" customHeight="1" thickBot="1">
      <c r="A4" s="106"/>
      <c r="B4" s="880" t="str">
        <f>INDEX(tblTrans[[English]:[Polski]],MATCH(XFB4,tblTrans[ID],0),LangSelID)</f>
        <v>Debt securities</v>
      </c>
      <c r="C4" s="724">
        <f t="shared" ref="C4:O4" si="0">C5+C8+C10</f>
        <v>3298855</v>
      </c>
      <c r="D4" s="724">
        <f t="shared" si="0"/>
        <v>5688137</v>
      </c>
      <c r="E4" s="724">
        <f t="shared" si="0"/>
        <v>5725980</v>
      </c>
      <c r="F4" s="724">
        <f t="shared" si="0"/>
        <v>6148676</v>
      </c>
      <c r="G4" s="724">
        <f t="shared" si="0"/>
        <v>4150920</v>
      </c>
      <c r="H4" s="724">
        <f t="shared" si="0"/>
        <v>6736197</v>
      </c>
      <c r="I4" s="724">
        <f t="shared" si="0"/>
        <v>5402382</v>
      </c>
      <c r="J4" s="724">
        <f t="shared" si="0"/>
        <v>6985554</v>
      </c>
      <c r="K4" s="724">
        <f t="shared" si="0"/>
        <v>6895264</v>
      </c>
      <c r="L4" s="724">
        <f t="shared" si="0"/>
        <v>6672720</v>
      </c>
      <c r="M4" s="724">
        <f t="shared" si="0"/>
        <v>4719426</v>
      </c>
      <c r="N4" s="724">
        <f t="shared" si="0"/>
        <v>5713217</v>
      </c>
      <c r="O4" s="724">
        <f t="shared" si="0"/>
        <v>1725227</v>
      </c>
      <c r="P4" s="724">
        <f>P5+P7+P8+P10</f>
        <v>1397994</v>
      </c>
      <c r="Q4" s="724">
        <f>Q5+Q7+Q8+Q10</f>
        <v>1168700</v>
      </c>
      <c r="R4" s="724">
        <v>1824702</v>
      </c>
      <c r="S4" s="724">
        <v>1180309</v>
      </c>
      <c r="T4" s="724">
        <f t="shared" ref="T4:Y4" si="1">SUM(T5,T8,T10)</f>
        <v>888676</v>
      </c>
      <c r="U4" s="724">
        <f t="shared" si="1"/>
        <v>979263</v>
      </c>
      <c r="V4" s="724">
        <f t="shared" si="1"/>
        <v>2573202</v>
      </c>
      <c r="W4" s="724">
        <f t="shared" si="1"/>
        <v>2348155</v>
      </c>
      <c r="X4" s="724">
        <f t="shared" si="1"/>
        <v>1788374</v>
      </c>
      <c r="Y4" s="724">
        <f t="shared" si="1"/>
        <v>1665925</v>
      </c>
      <c r="Z4" s="724">
        <f>SUM(Z5,Z8,Z10)</f>
        <v>1463259</v>
      </c>
      <c r="AA4" s="724">
        <f>SUM(AA5,AA8,AA10)</f>
        <v>1771221</v>
      </c>
      <c r="AB4" s="724">
        <f>SUM(AB5,AB8,AB10)</f>
        <v>1126521</v>
      </c>
      <c r="AC4" s="724">
        <f>SUM(AC5,AC8,AC10)</f>
        <v>2083674</v>
      </c>
      <c r="AD4" s="724">
        <f>SUM(AD5,AD8,AD10)</f>
        <v>1109684</v>
      </c>
      <c r="AE4" s="724">
        <f>AE5+AE10</f>
        <v>1394000</v>
      </c>
      <c r="AF4" s="724">
        <f>AF5+AF10</f>
        <v>1704216</v>
      </c>
      <c r="AG4" s="724">
        <f>AG5+AG10</f>
        <v>1364493</v>
      </c>
      <c r="AH4" s="724">
        <f>AH5+AH10</f>
        <v>734621</v>
      </c>
      <c r="AI4" s="724">
        <v>1147234</v>
      </c>
      <c r="AJ4" s="724">
        <v>2774575</v>
      </c>
      <c r="AK4" s="1050">
        <v>2616666</v>
      </c>
      <c r="AL4" s="1050">
        <v>1145997</v>
      </c>
      <c r="AM4" s="1050">
        <f>AM5+AM7+AM8+AM10</f>
        <v>2024593</v>
      </c>
      <c r="AN4" s="1050">
        <v>2580036</v>
      </c>
      <c r="AO4" s="1050">
        <v>2546276</v>
      </c>
      <c r="AP4" s="1050">
        <v>550695</v>
      </c>
      <c r="AQ4" s="1050">
        <v>2842925</v>
      </c>
      <c r="AR4" s="1050">
        <v>3224064</v>
      </c>
      <c r="AS4" s="1050">
        <v>4165348</v>
      </c>
      <c r="AT4" s="1050">
        <v>3796457</v>
      </c>
      <c r="AU4" s="172"/>
      <c r="AV4" s="172"/>
      <c r="AW4" s="172"/>
      <c r="AX4" s="172"/>
      <c r="AY4" s="172"/>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XFB4" s="1669">
        <v>300</v>
      </c>
    </row>
    <row r="5" spans="1:195 16382:16382" s="589" customFormat="1" ht="23.25" thickBot="1">
      <c r="A5" s="241"/>
      <c r="B5" s="1190" t="str">
        <f>INDEX(tblTrans[[English]:[Polski]],MATCH(XFB5,tblTrans[ID],0),LangSelID)</f>
        <v>Government bonds included in cash equivalents 
and pledged government bonds (sell buy back transactions), including:</v>
      </c>
      <c r="C5" s="1094">
        <v>2427117</v>
      </c>
      <c r="D5" s="1095">
        <v>3540639</v>
      </c>
      <c r="E5" s="1095">
        <v>3365290</v>
      </c>
      <c r="F5" s="1096">
        <v>2746487</v>
      </c>
      <c r="G5" s="1094">
        <v>3314370</v>
      </c>
      <c r="H5" s="1095">
        <v>3577378</v>
      </c>
      <c r="I5" s="1095">
        <v>3837390</v>
      </c>
      <c r="J5" s="1097">
        <v>4733535</v>
      </c>
      <c r="K5" s="1098">
        <v>5849223</v>
      </c>
      <c r="L5" s="1095">
        <v>4653866</v>
      </c>
      <c r="M5" s="1095">
        <v>2169836</v>
      </c>
      <c r="N5" s="1096">
        <v>836767</v>
      </c>
      <c r="O5" s="1094">
        <v>466982</v>
      </c>
      <c r="P5" s="1095">
        <v>548358</v>
      </c>
      <c r="Q5" s="1095">
        <v>143626</v>
      </c>
      <c r="R5" s="1097">
        <v>1079141</v>
      </c>
      <c r="S5" s="1098">
        <v>715439</v>
      </c>
      <c r="T5" s="1095">
        <v>314499</v>
      </c>
      <c r="U5" s="1095">
        <v>516681</v>
      </c>
      <c r="V5" s="1096">
        <v>1207015</v>
      </c>
      <c r="W5" s="1094">
        <v>985919</v>
      </c>
      <c r="X5" s="1095">
        <v>948275</v>
      </c>
      <c r="Y5" s="1095">
        <v>929305</v>
      </c>
      <c r="Z5" s="1097">
        <v>1019425</v>
      </c>
      <c r="AA5" s="1098">
        <v>1629530</v>
      </c>
      <c r="AB5" s="1095">
        <v>880598</v>
      </c>
      <c r="AC5" s="1095">
        <v>1834336</v>
      </c>
      <c r="AD5" s="1096">
        <v>805778</v>
      </c>
      <c r="AE5" s="1094">
        <v>1178871</v>
      </c>
      <c r="AF5" s="1095">
        <v>1579254</v>
      </c>
      <c r="AG5" s="1095">
        <v>1157676</v>
      </c>
      <c r="AH5" s="1097">
        <v>388259</v>
      </c>
      <c r="AI5" s="1097">
        <v>765440</v>
      </c>
      <c r="AJ5" s="1097">
        <v>2194897</v>
      </c>
      <c r="AK5" s="1097">
        <v>2175895</v>
      </c>
      <c r="AL5" s="1097">
        <v>617906</v>
      </c>
      <c r="AM5" s="1097">
        <v>1572539</v>
      </c>
      <c r="AN5" s="1097">
        <v>2116000</v>
      </c>
      <c r="AO5" s="1097">
        <v>2106805</v>
      </c>
      <c r="AP5" s="1097">
        <v>178492</v>
      </c>
      <c r="AQ5" s="1097">
        <v>2570431</v>
      </c>
      <c r="AR5" s="1097">
        <v>2954760</v>
      </c>
      <c r="AS5" s="1097">
        <v>3855468</v>
      </c>
      <c r="AT5" s="1097">
        <v>3503029</v>
      </c>
      <c r="XFB5" s="589">
        <v>301</v>
      </c>
    </row>
    <row r="6" spans="1:195 16382:16382" s="589" customFormat="1" ht="12" thickBot="1">
      <c r="A6" s="241"/>
      <c r="B6" s="1057" t="str">
        <f>INDEX(tblTrans[[English]:[Polski]],MATCH(XFB6,tblTrans[ID],0),LangSelID)</f>
        <v>- pledged government bonds (sell buy back transactions)</v>
      </c>
      <c r="C6" s="830">
        <v>1076871</v>
      </c>
      <c r="D6" s="831">
        <v>2366780</v>
      </c>
      <c r="E6" s="831">
        <v>1992493</v>
      </c>
      <c r="F6" s="834">
        <v>1921475</v>
      </c>
      <c r="G6" s="830">
        <v>2679155</v>
      </c>
      <c r="H6" s="831">
        <v>2407744</v>
      </c>
      <c r="I6" s="831">
        <v>3617458</v>
      </c>
      <c r="J6" s="832">
        <v>2717473</v>
      </c>
      <c r="K6" s="833">
        <v>3867497</v>
      </c>
      <c r="L6" s="831">
        <v>2306349</v>
      </c>
      <c r="M6" s="831">
        <v>159208</v>
      </c>
      <c r="N6" s="834">
        <v>716356</v>
      </c>
      <c r="O6" s="830">
        <v>244868</v>
      </c>
      <c r="P6" s="831">
        <v>417493</v>
      </c>
      <c r="Q6" s="831">
        <v>45486</v>
      </c>
      <c r="R6" s="832">
        <v>766313</v>
      </c>
      <c r="S6" s="833">
        <v>496211</v>
      </c>
      <c r="T6" s="831">
        <v>48874</v>
      </c>
      <c r="U6" s="831">
        <v>180887</v>
      </c>
      <c r="V6" s="834">
        <v>1011107</v>
      </c>
      <c r="W6" s="830">
        <v>488040</v>
      </c>
      <c r="X6" s="831">
        <v>412040</v>
      </c>
      <c r="Y6" s="831">
        <v>231837</v>
      </c>
      <c r="Z6" s="832">
        <v>485463</v>
      </c>
      <c r="AA6" s="833">
        <v>492013</v>
      </c>
      <c r="AB6" s="831">
        <v>292489</v>
      </c>
      <c r="AC6" s="831">
        <v>248051</v>
      </c>
      <c r="AD6" s="834">
        <v>559644</v>
      </c>
      <c r="AE6" s="831">
        <v>788996</v>
      </c>
      <c r="AF6" s="831">
        <v>1320499</v>
      </c>
      <c r="AG6" s="831">
        <v>915838</v>
      </c>
      <c r="AH6" s="832">
        <v>252278</v>
      </c>
      <c r="AI6" s="832">
        <v>480138</v>
      </c>
      <c r="AJ6" s="832">
        <v>1689282</v>
      </c>
      <c r="AK6" s="832">
        <v>1679083</v>
      </c>
      <c r="AL6" s="832">
        <v>598035</v>
      </c>
      <c r="AM6" s="832">
        <v>1543281</v>
      </c>
      <c r="AN6" s="832">
        <v>485236</v>
      </c>
      <c r="AO6" s="832">
        <v>1385718</v>
      </c>
      <c r="AP6" s="832">
        <v>16697</v>
      </c>
      <c r="AQ6" s="832">
        <v>452978</v>
      </c>
      <c r="AR6" s="832">
        <v>1040022</v>
      </c>
      <c r="AS6" s="832">
        <v>1303381</v>
      </c>
      <c r="AT6" s="832">
        <v>754263</v>
      </c>
      <c r="XFB6" s="1669">
        <v>302</v>
      </c>
    </row>
    <row r="7" spans="1:195 16382:16382" s="589" customFormat="1" ht="27" customHeight="1" thickBot="1">
      <c r="A7" s="241"/>
      <c r="B7" s="1057" t="str">
        <f>INDEX(tblTrans[[English]:[Polski]],MATCH(XFB7,tblTrans[ID],0),LangSelID)</f>
        <v>Other government bonds</v>
      </c>
      <c r="C7" s="830"/>
      <c r="D7" s="831"/>
      <c r="E7" s="831"/>
      <c r="F7" s="834"/>
      <c r="G7" s="830"/>
      <c r="H7" s="831"/>
      <c r="I7" s="831"/>
      <c r="J7" s="832"/>
      <c r="K7" s="833"/>
      <c r="L7" s="831"/>
      <c r="M7" s="831"/>
      <c r="N7" s="834"/>
      <c r="O7" s="830"/>
      <c r="P7" s="831"/>
      <c r="Q7" s="831"/>
      <c r="R7" s="832">
        <v>0</v>
      </c>
      <c r="S7" s="833">
        <v>0</v>
      </c>
      <c r="T7" s="831"/>
      <c r="U7" s="831">
        <v>0</v>
      </c>
      <c r="V7" s="834"/>
      <c r="W7" s="830"/>
      <c r="X7" s="831"/>
      <c r="Y7" s="831"/>
      <c r="Z7" s="832"/>
      <c r="AA7" s="833"/>
      <c r="AB7" s="831"/>
      <c r="AC7" s="831"/>
      <c r="AD7" s="834"/>
      <c r="AE7" s="830"/>
      <c r="AF7" s="831"/>
      <c r="AG7" s="831"/>
      <c r="AH7" s="832"/>
      <c r="AI7" s="832"/>
      <c r="AJ7" s="832"/>
      <c r="AK7" s="832"/>
      <c r="AL7" s="832"/>
      <c r="AM7" s="832"/>
      <c r="AN7" s="832"/>
      <c r="AO7" s="832"/>
      <c r="AP7" s="832"/>
      <c r="AQ7" s="832"/>
      <c r="AR7" s="832"/>
      <c r="AS7" s="832"/>
      <c r="AT7" s="832"/>
      <c r="XFB7" s="589">
        <v>303</v>
      </c>
    </row>
    <row r="8" spans="1:195 16382:16382" s="589" customFormat="1" ht="23.25" thickBot="1">
      <c r="A8" s="241"/>
      <c r="B8" s="1221" t="str">
        <f>INDEX(tblTrans[[English]:[Polski]],MATCH(XFB8,tblTrans[ID],0),LangSelID)</f>
        <v>Treasury bills included in cash equivalents 
and pledged treasury bills (sell buy back transactions), including:</v>
      </c>
      <c r="C8" s="830">
        <v>292247</v>
      </c>
      <c r="D8" s="831">
        <v>284318</v>
      </c>
      <c r="E8" s="831">
        <v>219424</v>
      </c>
      <c r="F8" s="834">
        <v>829649</v>
      </c>
      <c r="G8" s="830">
        <v>54525</v>
      </c>
      <c r="H8" s="831">
        <v>10827</v>
      </c>
      <c r="I8" s="831">
        <v>13763</v>
      </c>
      <c r="J8" s="832">
        <v>25623</v>
      </c>
      <c r="K8" s="833">
        <v>14414</v>
      </c>
      <c r="L8" s="831">
        <v>952297</v>
      </c>
      <c r="M8" s="831">
        <v>1092974</v>
      </c>
      <c r="N8" s="834">
        <v>874579</v>
      </c>
      <c r="O8" s="830">
        <v>451351</v>
      </c>
      <c r="P8" s="831">
        <v>240269</v>
      </c>
      <c r="Q8" s="831">
        <v>453964</v>
      </c>
      <c r="R8" s="832">
        <v>227557</v>
      </c>
      <c r="S8" s="833">
        <v>194909</v>
      </c>
      <c r="T8" s="831">
        <v>282122</v>
      </c>
      <c r="U8" s="831">
        <v>188264</v>
      </c>
      <c r="V8" s="834">
        <v>1100918</v>
      </c>
      <c r="W8" s="830">
        <v>1059306</v>
      </c>
      <c r="X8" s="831">
        <v>479628</v>
      </c>
      <c r="Y8" s="831">
        <v>5615</v>
      </c>
      <c r="Z8" s="832">
        <v>148</v>
      </c>
      <c r="AA8" s="833">
        <v>97822</v>
      </c>
      <c r="AB8" s="831">
        <v>9809</v>
      </c>
      <c r="AC8" s="831">
        <v>1287</v>
      </c>
      <c r="AD8" s="834">
        <v>319</v>
      </c>
      <c r="AE8" s="830">
        <v>1063</v>
      </c>
      <c r="AF8" s="831"/>
      <c r="AG8" s="831">
        <v>0</v>
      </c>
      <c r="AH8" s="832"/>
      <c r="AI8" s="832" t="s">
        <v>0</v>
      </c>
      <c r="AJ8" s="832" t="s">
        <v>0</v>
      </c>
      <c r="AK8" s="832"/>
      <c r="AL8" s="832"/>
      <c r="AM8" s="832"/>
      <c r="AN8" s="832"/>
      <c r="AO8" s="832"/>
      <c r="AP8" s="832"/>
      <c r="AQ8" s="832"/>
      <c r="AR8" s="832"/>
      <c r="AS8" s="832"/>
      <c r="AT8" s="832"/>
      <c r="XFB8" s="1669">
        <v>304</v>
      </c>
    </row>
    <row r="9" spans="1:195 16382:16382" s="589" customFormat="1" ht="15" customHeight="1" thickBot="1">
      <c r="A9" s="241"/>
      <c r="B9" s="1080" t="str">
        <f>INDEX(tblTrans[[English]:[Polski]],MATCH(XFB9,tblTrans[ID],0),LangSelID)</f>
        <v>- pledged treasury bills (sell buy back transactions)</v>
      </c>
      <c r="C9" s="830">
        <v>38906</v>
      </c>
      <c r="D9" s="831">
        <v>92182</v>
      </c>
      <c r="E9" s="831">
        <v>10571</v>
      </c>
      <c r="F9" s="834">
        <v>723289</v>
      </c>
      <c r="G9" s="830">
        <v>12995</v>
      </c>
      <c r="H9" s="831">
        <v>0</v>
      </c>
      <c r="I9" s="831">
        <v>0</v>
      </c>
      <c r="J9" s="832">
        <v>14362</v>
      </c>
      <c r="K9" s="833">
        <v>0</v>
      </c>
      <c r="L9" s="831">
        <v>186916</v>
      </c>
      <c r="M9" s="831">
        <v>366790</v>
      </c>
      <c r="N9" s="834">
        <v>380428</v>
      </c>
      <c r="O9" s="830">
        <v>2497</v>
      </c>
      <c r="P9" s="831">
        <v>152551</v>
      </c>
      <c r="Q9" s="831">
        <v>163629</v>
      </c>
      <c r="R9" s="832">
        <v>0</v>
      </c>
      <c r="S9" s="833">
        <v>19676</v>
      </c>
      <c r="T9" s="831">
        <v>199639</v>
      </c>
      <c r="U9" s="831">
        <v>42370</v>
      </c>
      <c r="V9" s="834">
        <v>7551</v>
      </c>
      <c r="W9" s="830">
        <v>86547</v>
      </c>
      <c r="X9" s="831">
        <v>0</v>
      </c>
      <c r="Y9" s="831">
        <v>0</v>
      </c>
      <c r="Z9" s="832">
        <v>0</v>
      </c>
      <c r="AA9" s="833">
        <v>69116</v>
      </c>
      <c r="AB9" s="831">
        <v>179</v>
      </c>
      <c r="AC9" s="831">
        <v>0</v>
      </c>
      <c r="AD9" s="834">
        <v>0</v>
      </c>
      <c r="AE9" s="830"/>
      <c r="AF9" s="831"/>
      <c r="AG9" s="831">
        <v>0</v>
      </c>
      <c r="AH9" s="832"/>
      <c r="AI9" s="832" t="s">
        <v>0</v>
      </c>
      <c r="AJ9" s="832" t="s">
        <v>0</v>
      </c>
      <c r="AK9" s="832"/>
      <c r="AL9" s="832"/>
      <c r="AM9" s="832"/>
      <c r="AN9" s="832"/>
      <c r="AO9" s="832"/>
      <c r="AP9" s="832"/>
      <c r="AQ9" s="832"/>
      <c r="AR9" s="832"/>
      <c r="AS9" s="832"/>
      <c r="AT9" s="832"/>
      <c r="XFB9" s="589">
        <v>305</v>
      </c>
    </row>
    <row r="10" spans="1:195 16382:16382" s="589" customFormat="1" ht="15" customHeight="1" thickBot="1">
      <c r="A10" s="241"/>
      <c r="B10" s="1192" t="str">
        <f>INDEX(tblTrans[[English]:[Polski]],MATCH(XFB10,tblTrans[ID],0),LangSelID)</f>
        <v>Other debt securities</v>
      </c>
      <c r="C10" s="1053">
        <v>579491</v>
      </c>
      <c r="D10" s="1054">
        <v>1863180</v>
      </c>
      <c r="E10" s="1054">
        <v>2141266</v>
      </c>
      <c r="F10" s="1055">
        <v>2572540</v>
      </c>
      <c r="G10" s="1053">
        <v>782025</v>
      </c>
      <c r="H10" s="1054">
        <v>3147992</v>
      </c>
      <c r="I10" s="1054">
        <v>1551229</v>
      </c>
      <c r="J10" s="1100">
        <v>2226396</v>
      </c>
      <c r="K10" s="1101">
        <v>1031627</v>
      </c>
      <c r="L10" s="1054">
        <v>1066557</v>
      </c>
      <c r="M10" s="1054">
        <v>1456616</v>
      </c>
      <c r="N10" s="1055">
        <v>4001871</v>
      </c>
      <c r="O10" s="1053">
        <v>806894</v>
      </c>
      <c r="P10" s="1054">
        <v>609367</v>
      </c>
      <c r="Q10" s="1054">
        <v>571110</v>
      </c>
      <c r="R10" s="1100">
        <v>518004</v>
      </c>
      <c r="S10" s="1101">
        <v>269961</v>
      </c>
      <c r="T10" s="1054">
        <v>292055</v>
      </c>
      <c r="U10" s="1054">
        <v>274318</v>
      </c>
      <c r="V10" s="1055">
        <v>265269</v>
      </c>
      <c r="W10" s="1053">
        <v>302930</v>
      </c>
      <c r="X10" s="1054">
        <v>360471</v>
      </c>
      <c r="Y10" s="1054">
        <v>731005</v>
      </c>
      <c r="Z10" s="1100">
        <v>443686</v>
      </c>
      <c r="AA10" s="1101">
        <v>43869</v>
      </c>
      <c r="AB10" s="1054">
        <v>236114</v>
      </c>
      <c r="AC10" s="1054">
        <v>248051</v>
      </c>
      <c r="AD10" s="1055">
        <v>303587</v>
      </c>
      <c r="AE10" s="1053">
        <v>215129</v>
      </c>
      <c r="AF10" s="1054">
        <v>124962</v>
      </c>
      <c r="AG10" s="1054">
        <v>206817</v>
      </c>
      <c r="AH10" s="1100">
        <v>346362</v>
      </c>
      <c r="AI10" s="1100">
        <v>381794</v>
      </c>
      <c r="AJ10" s="1100">
        <v>579678</v>
      </c>
      <c r="AK10" s="1100">
        <v>440771</v>
      </c>
      <c r="AL10" s="1100">
        <v>528091</v>
      </c>
      <c r="AM10" s="1100">
        <v>452054</v>
      </c>
      <c r="AN10" s="1100">
        <v>464036</v>
      </c>
      <c r="AO10" s="1100">
        <v>439471</v>
      </c>
      <c r="AP10" s="1100">
        <v>372203</v>
      </c>
      <c r="AQ10" s="1100">
        <v>272494</v>
      </c>
      <c r="AR10" s="1100">
        <v>269304</v>
      </c>
      <c r="AS10" s="1100">
        <v>309880</v>
      </c>
      <c r="AT10" s="1100">
        <v>293428</v>
      </c>
      <c r="XFB10" s="1669">
        <v>306</v>
      </c>
    </row>
    <row r="11" spans="1:195 16382:16382" s="589" customFormat="1" ht="15" hidden="1" customHeight="1">
      <c r="A11" s="241"/>
      <c r="B11" s="1688" t="str">
        <f>INDEX(tblTrans[[English]:[Polski]],MATCH(XFB11,tblTrans[ID],0),LangSelID)</f>
        <v>- certyfikaty depozytowe będące przedmiotem zastawu (transakcje sell buy back)</v>
      </c>
      <c r="C11" s="1089">
        <v>0</v>
      </c>
      <c r="D11" s="1090">
        <v>0</v>
      </c>
      <c r="E11" s="1090">
        <v>0</v>
      </c>
      <c r="F11" s="1091">
        <v>0</v>
      </c>
      <c r="G11" s="1089">
        <v>0</v>
      </c>
      <c r="H11" s="1090">
        <v>3147992</v>
      </c>
      <c r="I11" s="1090"/>
      <c r="J11" s="1092"/>
      <c r="K11" s="1093"/>
      <c r="L11" s="1090"/>
      <c r="M11" s="1090"/>
      <c r="N11" s="1091"/>
      <c r="O11" s="1089"/>
      <c r="P11" s="1090"/>
      <c r="Q11" s="1090"/>
      <c r="R11" s="1092">
        <v>518004</v>
      </c>
      <c r="S11" s="1093"/>
      <c r="T11" s="1090"/>
      <c r="U11" s="1090"/>
      <c r="V11" s="1091"/>
      <c r="W11" s="1089"/>
      <c r="X11" s="1090"/>
      <c r="Y11" s="1090"/>
      <c r="Z11" s="1092"/>
      <c r="AA11" s="1093"/>
      <c r="AB11" s="1090"/>
      <c r="AC11" s="1090"/>
      <c r="AD11" s="1091"/>
      <c r="AE11" s="1089"/>
      <c r="AF11" s="1090"/>
      <c r="AG11" s="1090"/>
      <c r="AH11" s="1092"/>
      <c r="AI11" s="1092"/>
      <c r="AJ11" s="1092"/>
      <c r="AK11" s="1092"/>
      <c r="AL11" s="1092"/>
      <c r="AM11" s="1092"/>
      <c r="AN11" s="1092"/>
      <c r="AO11" s="1092"/>
      <c r="AP11" s="1092"/>
      <c r="AQ11" s="1092"/>
      <c r="AR11" s="1092"/>
      <c r="AS11" s="1092"/>
      <c r="AT11" s="1092"/>
      <c r="XFB11" s="589">
        <v>307</v>
      </c>
    </row>
    <row r="12" spans="1:195 16382:16382" s="589" customFormat="1" ht="15" hidden="1" customHeight="1">
      <c r="A12" s="241"/>
      <c r="B12" s="1689" t="str">
        <f>INDEX(tblTrans[[English]:[Polski]],MATCH(XFB12,tblTrans[ID],0),LangSelID)</f>
        <v>- obligacje korporacyjne będące przedmiotem zastawu (transakcje sell buy back)</v>
      </c>
      <c r="C12" s="520">
        <v>0</v>
      </c>
      <c r="D12" s="521">
        <v>0</v>
      </c>
      <c r="E12" s="521">
        <v>0</v>
      </c>
      <c r="F12" s="524">
        <v>0</v>
      </c>
      <c r="G12" s="520">
        <v>0</v>
      </c>
      <c r="H12" s="521">
        <v>3147992</v>
      </c>
      <c r="I12" s="521"/>
      <c r="J12" s="522"/>
      <c r="K12" s="523"/>
      <c r="L12" s="521"/>
      <c r="M12" s="521"/>
      <c r="N12" s="524"/>
      <c r="O12" s="520"/>
      <c r="P12" s="521"/>
      <c r="Q12" s="521"/>
      <c r="R12" s="522"/>
      <c r="S12" s="523"/>
      <c r="T12" s="521"/>
      <c r="U12" s="521"/>
      <c r="V12" s="524"/>
      <c r="W12" s="520"/>
      <c r="X12" s="521"/>
      <c r="Y12" s="521"/>
      <c r="Z12" s="522"/>
      <c r="AA12" s="523"/>
      <c r="AB12" s="521"/>
      <c r="AC12" s="521"/>
      <c r="AD12" s="524"/>
      <c r="AE12" s="520"/>
      <c r="AF12" s="521"/>
      <c r="AG12" s="521"/>
      <c r="AH12" s="522"/>
      <c r="AI12" s="522"/>
      <c r="AJ12" s="522"/>
      <c r="AK12" s="522"/>
      <c r="AL12" s="522"/>
      <c r="AM12" s="522"/>
      <c r="AN12" s="522"/>
      <c r="AO12" s="522"/>
      <c r="AP12" s="522"/>
      <c r="AQ12" s="522"/>
      <c r="AR12" s="522"/>
      <c r="AS12" s="522"/>
      <c r="AT12" s="522"/>
      <c r="XFB12" s="589">
        <v>308</v>
      </c>
    </row>
    <row r="13" spans="1:195 16382:16382" s="514" customFormat="1" ht="15" customHeight="1" thickBot="1">
      <c r="A13" s="263"/>
      <c r="B13" s="1690"/>
      <c r="C13" s="527"/>
      <c r="D13" s="528"/>
      <c r="E13" s="528"/>
      <c r="F13" s="531"/>
      <c r="G13" s="527"/>
      <c r="H13" s="528"/>
      <c r="I13" s="528"/>
      <c r="J13" s="529"/>
      <c r="K13" s="530"/>
      <c r="L13" s="528"/>
      <c r="M13" s="528"/>
      <c r="N13" s="531"/>
      <c r="O13" s="527"/>
      <c r="P13" s="528"/>
      <c r="Q13" s="528"/>
      <c r="R13" s="529"/>
      <c r="S13" s="530"/>
      <c r="T13" s="528"/>
      <c r="U13" s="528"/>
      <c r="V13" s="531"/>
      <c r="W13" s="527"/>
      <c r="X13" s="528"/>
      <c r="Y13" s="528"/>
      <c r="Z13" s="529"/>
      <c r="AA13" s="523"/>
      <c r="AB13" s="521"/>
      <c r="AC13" s="521"/>
      <c r="AD13" s="524"/>
      <c r="AE13" s="520"/>
      <c r="AF13" s="521"/>
      <c r="AG13" s="521"/>
      <c r="AH13" s="522"/>
      <c r="AI13" s="522"/>
      <c r="AJ13" s="522"/>
      <c r="AK13" s="1087"/>
      <c r="AL13" s="1087"/>
      <c r="AM13" s="1087"/>
      <c r="AN13" s="1087"/>
      <c r="AO13" s="1087"/>
      <c r="AP13" s="1087"/>
      <c r="AQ13" s="1087"/>
      <c r="AR13" s="1087"/>
      <c r="AS13" s="1087"/>
      <c r="AT13" s="1087"/>
    </row>
    <row r="14" spans="1:195 16382:16382" s="86" customFormat="1" ht="15" customHeight="1" thickBot="1">
      <c r="A14" s="106"/>
      <c r="B14" s="880" t="str">
        <f>INDEX(tblTrans[[English]:[Polski]],MATCH(XFB14,tblTrans[ID],0),LangSelID)</f>
        <v>Equity securities:</v>
      </c>
      <c r="C14" s="724">
        <f t="shared" ref="C14:N14" si="2">SUM(C15:C16)</f>
        <v>22217</v>
      </c>
      <c r="D14" s="724">
        <f t="shared" si="2"/>
        <v>14983</v>
      </c>
      <c r="E14" s="724">
        <f t="shared" si="2"/>
        <v>18240</v>
      </c>
      <c r="F14" s="724">
        <f t="shared" si="2"/>
        <v>12237</v>
      </c>
      <c r="G14" s="724">
        <f t="shared" si="2"/>
        <v>14285</v>
      </c>
      <c r="H14" s="724">
        <f t="shared" si="2"/>
        <v>5914</v>
      </c>
      <c r="I14" s="724">
        <f t="shared" si="2"/>
        <v>2488</v>
      </c>
      <c r="J14" s="724">
        <f t="shared" si="2"/>
        <v>4263</v>
      </c>
      <c r="K14" s="724">
        <f t="shared" si="2"/>
        <v>13576</v>
      </c>
      <c r="L14" s="724">
        <f>L15+L16</f>
        <v>4270</v>
      </c>
      <c r="M14" s="724">
        <f t="shared" si="2"/>
        <v>6884</v>
      </c>
      <c r="N14" s="724">
        <f t="shared" si="2"/>
        <v>8188</v>
      </c>
      <c r="O14" s="724">
        <v>9358</v>
      </c>
      <c r="P14" s="724">
        <f>P15+P16</f>
        <v>7359</v>
      </c>
      <c r="Q14" s="724">
        <f>Q15+Q16</f>
        <v>7082</v>
      </c>
      <c r="R14" s="724">
        <v>6801</v>
      </c>
      <c r="S14" s="724">
        <v>9965</v>
      </c>
      <c r="T14" s="724">
        <f>T15</f>
        <v>16849</v>
      </c>
      <c r="U14" s="724">
        <f>U15</f>
        <v>10465</v>
      </c>
      <c r="V14" s="724">
        <f>V15+V16</f>
        <v>11112</v>
      </c>
      <c r="W14" s="724">
        <f>W15+W16</f>
        <v>10988</v>
      </c>
      <c r="X14" s="724">
        <f>X15+X16</f>
        <v>18334</v>
      </c>
      <c r="Y14" s="724">
        <v>14904</v>
      </c>
      <c r="Z14" s="724">
        <v>13763</v>
      </c>
      <c r="AA14" s="724">
        <f t="shared" ref="AA14:AG14" si="3">AA15+AA16</f>
        <v>24754</v>
      </c>
      <c r="AB14" s="724">
        <f t="shared" si="3"/>
        <v>32675</v>
      </c>
      <c r="AC14" s="724">
        <f t="shared" si="3"/>
        <v>31861</v>
      </c>
      <c r="AD14" s="724">
        <f t="shared" si="3"/>
        <v>41202</v>
      </c>
      <c r="AE14" s="724">
        <f t="shared" si="3"/>
        <v>35069</v>
      </c>
      <c r="AF14" s="724">
        <f t="shared" si="3"/>
        <v>37527</v>
      </c>
      <c r="AG14" s="724">
        <f t="shared" si="3"/>
        <v>38157</v>
      </c>
      <c r="AH14" s="724">
        <v>28443</v>
      </c>
      <c r="AI14" s="724">
        <v>32837</v>
      </c>
      <c r="AJ14" s="724">
        <v>37896</v>
      </c>
      <c r="AK14" s="1050">
        <f>SUM(AK15:AK16)</f>
        <v>20893</v>
      </c>
      <c r="AL14" s="1050">
        <v>17947</v>
      </c>
      <c r="AM14" s="1050">
        <f>SUM(AM15:AM16)</f>
        <v>18490</v>
      </c>
      <c r="AN14" s="1050">
        <v>17248</v>
      </c>
      <c r="AO14" s="1050">
        <v>14849</v>
      </c>
      <c r="AP14" s="1050">
        <v>6846</v>
      </c>
      <c r="AQ14" s="1050">
        <v>6885</v>
      </c>
      <c r="AR14" s="1050">
        <v>9086</v>
      </c>
      <c r="AS14" s="1050">
        <v>11894</v>
      </c>
      <c r="AT14" s="1050">
        <v>4177</v>
      </c>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XFB14" s="1669">
        <v>309</v>
      </c>
    </row>
    <row r="15" spans="1:195 16382:16382" s="589" customFormat="1" ht="15" customHeight="1" thickBot="1">
      <c r="A15" s="241"/>
      <c r="B15" s="1691" t="str">
        <f>INDEX(tblTrans[[English]:[Polski]],MATCH(XFB15,tblTrans[ID],0),LangSelID)</f>
        <v>- listed</v>
      </c>
      <c r="C15" s="1094">
        <v>22217</v>
      </c>
      <c r="D15" s="1095">
        <v>14727</v>
      </c>
      <c r="E15" s="1095">
        <v>18240</v>
      </c>
      <c r="F15" s="1096">
        <v>12237</v>
      </c>
      <c r="G15" s="1094">
        <v>14285</v>
      </c>
      <c r="H15" s="1095">
        <v>5914</v>
      </c>
      <c r="I15" s="1095">
        <v>2488</v>
      </c>
      <c r="J15" s="1097">
        <v>4263</v>
      </c>
      <c r="K15" s="1098">
        <v>13576</v>
      </c>
      <c r="L15" s="1095">
        <v>4270</v>
      </c>
      <c r="M15" s="1095">
        <v>6884</v>
      </c>
      <c r="N15" s="1096">
        <v>8188</v>
      </c>
      <c r="O15" s="1094">
        <v>9358</v>
      </c>
      <c r="P15" s="1095">
        <v>7359</v>
      </c>
      <c r="Q15" s="1095">
        <v>7082</v>
      </c>
      <c r="R15" s="1097">
        <v>6801</v>
      </c>
      <c r="S15" s="1098">
        <v>9965</v>
      </c>
      <c r="T15" s="1095">
        <v>16849</v>
      </c>
      <c r="U15" s="1095">
        <v>10465</v>
      </c>
      <c r="V15" s="1096">
        <v>4697</v>
      </c>
      <c r="W15" s="1094">
        <v>4389</v>
      </c>
      <c r="X15" s="1095">
        <v>11874</v>
      </c>
      <c r="Y15" s="1095">
        <v>4642</v>
      </c>
      <c r="Z15" s="1097">
        <v>3479</v>
      </c>
      <c r="AA15" s="1098">
        <v>3834</v>
      </c>
      <c r="AB15" s="1095">
        <v>9925</v>
      </c>
      <c r="AC15" s="1095">
        <v>8719</v>
      </c>
      <c r="AD15" s="1096">
        <v>10986</v>
      </c>
      <c r="AE15" s="1094">
        <v>2437</v>
      </c>
      <c r="AF15" s="1095">
        <v>4627</v>
      </c>
      <c r="AG15" s="1095">
        <v>3777</v>
      </c>
      <c r="AH15" s="1097">
        <v>6893</v>
      </c>
      <c r="AI15" s="1097">
        <v>11105</v>
      </c>
      <c r="AJ15" s="1097">
        <v>16137</v>
      </c>
      <c r="AK15" s="1097">
        <v>13379</v>
      </c>
      <c r="AL15" s="1097">
        <v>10459</v>
      </c>
      <c r="AM15" s="1097">
        <v>12618</v>
      </c>
      <c r="AN15" s="1097">
        <v>11639</v>
      </c>
      <c r="AO15" s="1097">
        <v>12229</v>
      </c>
      <c r="AP15" s="1097">
        <v>4192</v>
      </c>
      <c r="AQ15" s="1097">
        <v>4232</v>
      </c>
      <c r="AR15" s="1097">
        <v>6549</v>
      </c>
      <c r="AS15" s="1097">
        <v>9357</v>
      </c>
      <c r="AT15" s="1097">
        <v>4022</v>
      </c>
      <c r="XFB15" s="589">
        <v>310</v>
      </c>
    </row>
    <row r="16" spans="1:195 16382:16382" s="514" customFormat="1" ht="15" customHeight="1" thickBot="1">
      <c r="A16" s="263"/>
      <c r="B16" s="1052" t="str">
        <f>INDEX(tblTrans[[English]:[Polski]],MATCH(XFB16,tblTrans[ID],0),LangSelID)</f>
        <v>- unlisted</v>
      </c>
      <c r="C16" s="1103">
        <v>0</v>
      </c>
      <c r="D16" s="1104">
        <v>256</v>
      </c>
      <c r="E16" s="1104">
        <v>0</v>
      </c>
      <c r="F16" s="1105">
        <v>0</v>
      </c>
      <c r="G16" s="1103">
        <v>0</v>
      </c>
      <c r="H16" s="1104">
        <v>0</v>
      </c>
      <c r="I16" s="1104">
        <v>0</v>
      </c>
      <c r="J16" s="1106"/>
      <c r="K16" s="1107"/>
      <c r="L16" s="1104"/>
      <c r="M16" s="1104"/>
      <c r="N16" s="1105"/>
      <c r="O16" s="1103">
        <v>0</v>
      </c>
      <c r="P16" s="1104">
        <v>0</v>
      </c>
      <c r="Q16" s="1104"/>
      <c r="R16" s="1106"/>
      <c r="S16" s="1107"/>
      <c r="T16" s="1104"/>
      <c r="U16" s="1104">
        <v>0</v>
      </c>
      <c r="V16" s="1105">
        <v>6415</v>
      </c>
      <c r="W16" s="1103">
        <v>6599</v>
      </c>
      <c r="X16" s="1104">
        <v>6460</v>
      </c>
      <c r="Y16" s="1104">
        <v>10262</v>
      </c>
      <c r="Z16" s="1106">
        <v>10284</v>
      </c>
      <c r="AA16" s="1101">
        <v>20920</v>
      </c>
      <c r="AB16" s="1054">
        <v>22750</v>
      </c>
      <c r="AC16" s="1054">
        <v>23142</v>
      </c>
      <c r="AD16" s="1055">
        <v>30216</v>
      </c>
      <c r="AE16" s="1053">
        <v>32632</v>
      </c>
      <c r="AF16" s="1054">
        <v>32900</v>
      </c>
      <c r="AG16" s="1054">
        <v>34380</v>
      </c>
      <c r="AH16" s="1100">
        <v>21550</v>
      </c>
      <c r="AI16" s="1100">
        <v>21732</v>
      </c>
      <c r="AJ16" s="1100">
        <v>21759</v>
      </c>
      <c r="AK16" s="1108">
        <v>7514</v>
      </c>
      <c r="AL16" s="1108">
        <v>7488</v>
      </c>
      <c r="AM16" s="1108">
        <v>5872</v>
      </c>
      <c r="AN16" s="1108">
        <v>5609</v>
      </c>
      <c r="AO16" s="1108">
        <v>2620</v>
      </c>
      <c r="AP16" s="1108">
        <v>2654</v>
      </c>
      <c r="AQ16" s="1108">
        <v>2653</v>
      </c>
      <c r="AR16" s="1108">
        <v>2537</v>
      </c>
      <c r="AS16" s="1108">
        <v>2537</v>
      </c>
      <c r="AT16" s="1108">
        <v>155</v>
      </c>
      <c r="XFB16" s="1669">
        <v>311</v>
      </c>
    </row>
    <row r="17" spans="1:195 16382:16382" s="86" customFormat="1" ht="15" customHeight="1" thickBot="1">
      <c r="A17" s="106"/>
      <c r="B17" s="880" t="str">
        <f>INDEX(tblTrans[[English]:[Polski]],MATCH(XFB17,tblTrans[ID],0),LangSelID)</f>
        <v>Debt and equity securities, including:</v>
      </c>
      <c r="C17" s="724">
        <f t="shared" ref="C17:K17" si="4">C14+C4</f>
        <v>3321072</v>
      </c>
      <c r="D17" s="724">
        <f t="shared" si="4"/>
        <v>5703120</v>
      </c>
      <c r="E17" s="724">
        <f t="shared" si="4"/>
        <v>5744220</v>
      </c>
      <c r="F17" s="724">
        <f t="shared" si="4"/>
        <v>6160913</v>
      </c>
      <c r="G17" s="724">
        <f t="shared" si="4"/>
        <v>4165205</v>
      </c>
      <c r="H17" s="724">
        <f t="shared" si="4"/>
        <v>6742111</v>
      </c>
      <c r="I17" s="724">
        <f t="shared" si="4"/>
        <v>5404870</v>
      </c>
      <c r="J17" s="724">
        <f t="shared" si="4"/>
        <v>6989817</v>
      </c>
      <c r="K17" s="724">
        <f t="shared" si="4"/>
        <v>6908840</v>
      </c>
      <c r="L17" s="724">
        <f>L14+L4</f>
        <v>6676990</v>
      </c>
      <c r="M17" s="724">
        <f>M14+M4</f>
        <v>4726310</v>
      </c>
      <c r="N17" s="724">
        <f>N14+N4</f>
        <v>5721405</v>
      </c>
      <c r="O17" s="724">
        <f>O14+O4</f>
        <v>1734585</v>
      </c>
      <c r="P17" s="724">
        <f>P4+P14</f>
        <v>1405353</v>
      </c>
      <c r="Q17" s="724">
        <f>Q4+Q14</f>
        <v>1175782</v>
      </c>
      <c r="R17" s="724">
        <v>1831503</v>
      </c>
      <c r="S17" s="724">
        <v>1190274</v>
      </c>
      <c r="T17" s="724">
        <f t="shared" ref="T17:AH17" si="5">T4+T14</f>
        <v>905525</v>
      </c>
      <c r="U17" s="724">
        <f t="shared" si="5"/>
        <v>989728</v>
      </c>
      <c r="V17" s="724">
        <f t="shared" si="5"/>
        <v>2584314</v>
      </c>
      <c r="W17" s="724">
        <f t="shared" si="5"/>
        <v>2359143</v>
      </c>
      <c r="X17" s="724">
        <f t="shared" si="5"/>
        <v>1806708</v>
      </c>
      <c r="Y17" s="724">
        <f t="shared" si="5"/>
        <v>1680829</v>
      </c>
      <c r="Z17" s="724">
        <f t="shared" si="5"/>
        <v>1477022</v>
      </c>
      <c r="AA17" s="724">
        <f t="shared" si="5"/>
        <v>1795975</v>
      </c>
      <c r="AB17" s="724">
        <f t="shared" si="5"/>
        <v>1159196</v>
      </c>
      <c r="AC17" s="724">
        <f t="shared" si="5"/>
        <v>2115535</v>
      </c>
      <c r="AD17" s="724">
        <f t="shared" si="5"/>
        <v>1150886</v>
      </c>
      <c r="AE17" s="724">
        <f t="shared" si="5"/>
        <v>1429069</v>
      </c>
      <c r="AF17" s="724">
        <f t="shared" si="5"/>
        <v>1741743</v>
      </c>
      <c r="AG17" s="724">
        <f t="shared" si="5"/>
        <v>1402650</v>
      </c>
      <c r="AH17" s="724">
        <f t="shared" si="5"/>
        <v>763064</v>
      </c>
      <c r="AI17" s="724">
        <v>1180071</v>
      </c>
      <c r="AJ17" s="724">
        <v>2812471</v>
      </c>
      <c r="AK17" s="1050">
        <v>2637559</v>
      </c>
      <c r="AL17" s="1050">
        <v>1163944</v>
      </c>
      <c r="AM17" s="1050">
        <f>SUM(AM18:AM19)</f>
        <v>2043083</v>
      </c>
      <c r="AN17" s="1050">
        <v>2597284</v>
      </c>
      <c r="AO17" s="1050">
        <v>2561125</v>
      </c>
      <c r="AP17" s="1050">
        <v>557541</v>
      </c>
      <c r="AQ17" s="1050">
        <v>2849810</v>
      </c>
      <c r="AR17" s="1050">
        <v>3233150</v>
      </c>
      <c r="AS17" s="1050">
        <v>4177242</v>
      </c>
      <c r="AT17" s="1050">
        <v>3800634</v>
      </c>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GK17" s="172"/>
      <c r="GL17" s="172"/>
      <c r="GM17" s="172"/>
      <c r="XFB17" s="589">
        <v>312</v>
      </c>
    </row>
    <row r="18" spans="1:195 16382:16382" s="590" customFormat="1" ht="15" customHeight="1" thickBot="1">
      <c r="A18" s="271"/>
      <c r="B18" s="1195" t="str">
        <f>INDEX(tblTrans[[English]:[Polski]],MATCH(XFB18,tblTrans[ID],0),LangSelID)</f>
        <v>- Trading Securities without pledge</v>
      </c>
      <c r="C18" s="1109">
        <v>2205295</v>
      </c>
      <c r="D18" s="1110">
        <v>3244158</v>
      </c>
      <c r="E18" s="1110">
        <v>3741156</v>
      </c>
      <c r="F18" s="1111">
        <v>3516149</v>
      </c>
      <c r="G18" s="1109">
        <v>1473055</v>
      </c>
      <c r="H18" s="1110">
        <v>4334367</v>
      </c>
      <c r="I18" s="1110">
        <v>2787928</v>
      </c>
      <c r="J18" s="1112">
        <v>4257982</v>
      </c>
      <c r="K18" s="1113">
        <v>3987946</v>
      </c>
      <c r="L18" s="1110">
        <v>4183725</v>
      </c>
      <c r="M18" s="1110">
        <v>4200312</v>
      </c>
      <c r="N18" s="1111">
        <v>4624621</v>
      </c>
      <c r="O18" s="1109">
        <v>1487220</v>
      </c>
      <c r="P18" s="1110">
        <v>835309</v>
      </c>
      <c r="Q18" s="1110">
        <v>966667</v>
      </c>
      <c r="R18" s="1112">
        <v>1065190</v>
      </c>
      <c r="S18" s="1113">
        <v>674387</v>
      </c>
      <c r="T18" s="1110">
        <v>657012</v>
      </c>
      <c r="U18" s="1110">
        <v>766471</v>
      </c>
      <c r="V18" s="1111">
        <v>1565656</v>
      </c>
      <c r="W18" s="1109">
        <v>1784556</v>
      </c>
      <c r="X18" s="1110">
        <v>1394668</v>
      </c>
      <c r="Y18" s="1110">
        <v>1448992</v>
      </c>
      <c r="Z18" s="1112">
        <v>991559</v>
      </c>
      <c r="AA18" s="1113">
        <v>1234846</v>
      </c>
      <c r="AB18" s="1110">
        <v>866528</v>
      </c>
      <c r="AC18" s="1110">
        <v>811918</v>
      </c>
      <c r="AD18" s="1111">
        <v>550040</v>
      </c>
      <c r="AE18" s="1109">
        <f>AE17-AE19</f>
        <v>640073</v>
      </c>
      <c r="AF18" s="1110">
        <f>AF17-AF19</f>
        <v>421244</v>
      </c>
      <c r="AG18" s="1110">
        <f>AG17-AG19</f>
        <v>486812</v>
      </c>
      <c r="AH18" s="1112">
        <v>510786</v>
      </c>
      <c r="AI18" s="1112">
        <v>699933</v>
      </c>
      <c r="AJ18" s="1112">
        <v>1123189</v>
      </c>
      <c r="AK18" s="1114">
        <v>958476</v>
      </c>
      <c r="AL18" s="1114">
        <v>565909</v>
      </c>
      <c r="AM18" s="1114">
        <v>499802</v>
      </c>
      <c r="AN18" s="1114">
        <v>2112048</v>
      </c>
      <c r="AO18" s="1114">
        <v>1175407</v>
      </c>
      <c r="AP18" s="1114">
        <v>540844</v>
      </c>
      <c r="AQ18" s="1114">
        <v>2396832</v>
      </c>
      <c r="AR18" s="1114">
        <v>2193128</v>
      </c>
      <c r="AS18" s="1114">
        <v>2873861</v>
      </c>
      <c r="AT18" s="1114">
        <v>3046371</v>
      </c>
      <c r="XFB18" s="1669">
        <v>313</v>
      </c>
    </row>
    <row r="19" spans="1:195 16382:16382" s="589" customFormat="1" ht="15" customHeight="1">
      <c r="A19" s="241"/>
      <c r="B19" s="1195" t="str">
        <f>INDEX(tblTrans[[English]:[Polski]],MATCH(XFB19,tblTrans[ID],0),LangSelID)</f>
        <v>- Pledged assets</v>
      </c>
      <c r="C19" s="1115">
        <v>1115777</v>
      </c>
      <c r="D19" s="1116">
        <v>2458962</v>
      </c>
      <c r="E19" s="1116">
        <v>2003064</v>
      </c>
      <c r="F19" s="1117">
        <v>2644764</v>
      </c>
      <c r="G19" s="1115">
        <v>2692150</v>
      </c>
      <c r="H19" s="1116">
        <v>2407744</v>
      </c>
      <c r="I19" s="1116">
        <v>2616942</v>
      </c>
      <c r="J19" s="1118">
        <v>2731835</v>
      </c>
      <c r="K19" s="1119">
        <v>2870647</v>
      </c>
      <c r="L19" s="1116">
        <v>2493265</v>
      </c>
      <c r="M19" s="1116">
        <v>525998</v>
      </c>
      <c r="N19" s="1117">
        <v>1096784</v>
      </c>
      <c r="O19" s="1115">
        <v>247365</v>
      </c>
      <c r="P19" s="1116">
        <v>570044</v>
      </c>
      <c r="Q19" s="1116">
        <v>209115</v>
      </c>
      <c r="R19" s="1118">
        <v>766313</v>
      </c>
      <c r="S19" s="1119">
        <v>515887</v>
      </c>
      <c r="T19" s="1116">
        <v>248513</v>
      </c>
      <c r="U19" s="1116">
        <v>223257</v>
      </c>
      <c r="V19" s="1117">
        <v>1018658</v>
      </c>
      <c r="W19" s="1115">
        <v>574587</v>
      </c>
      <c r="X19" s="1116">
        <v>412040</v>
      </c>
      <c r="Y19" s="1116">
        <v>231837</v>
      </c>
      <c r="Z19" s="1118">
        <v>485463</v>
      </c>
      <c r="AA19" s="1119">
        <v>561129</v>
      </c>
      <c r="AB19" s="1116">
        <v>292668</v>
      </c>
      <c r="AC19" s="1116">
        <f>AC17-AC18</f>
        <v>1303617</v>
      </c>
      <c r="AD19" s="1117">
        <f>AD17-AD18</f>
        <v>600846</v>
      </c>
      <c r="AE19" s="1115">
        <v>788996</v>
      </c>
      <c r="AF19" s="1116">
        <v>1320499</v>
      </c>
      <c r="AG19" s="1116">
        <v>915838</v>
      </c>
      <c r="AH19" s="1118">
        <v>252278</v>
      </c>
      <c r="AI19" s="1118">
        <v>480138</v>
      </c>
      <c r="AJ19" s="1118">
        <v>1689282</v>
      </c>
      <c r="AK19" s="1120">
        <v>1679083</v>
      </c>
      <c r="AL19" s="1120">
        <v>598035</v>
      </c>
      <c r="AM19" s="1120">
        <v>1543281</v>
      </c>
      <c r="AN19" s="1120">
        <v>485236</v>
      </c>
      <c r="AO19" s="1120">
        <v>1385718</v>
      </c>
      <c r="AP19" s="1120">
        <v>16697</v>
      </c>
      <c r="AQ19" s="1120">
        <v>452978</v>
      </c>
      <c r="AR19" s="1120">
        <v>1040022</v>
      </c>
      <c r="AS19" s="1120">
        <v>1303381</v>
      </c>
      <c r="AT19" s="1120">
        <v>754263</v>
      </c>
      <c r="XFB19" s="589">
        <v>314</v>
      </c>
    </row>
    <row r="20" spans="1:195 16382:16382">
      <c r="B20" s="583"/>
    </row>
    <row r="21" spans="1:195 16382:16382">
      <c r="V21" s="232"/>
    </row>
    <row r="22" spans="1:195 16382:16382" s="170" customFormat="1">
      <c r="A22" s="203"/>
      <c r="B22" s="233"/>
    </row>
    <row r="23" spans="1:195 16382:16382">
      <c r="B23" s="584"/>
    </row>
    <row r="24" spans="1:195 16382:16382">
      <c r="B24" s="583"/>
    </row>
    <row r="25" spans="1:195 16382:16382">
      <c r="B25" s="585"/>
    </row>
    <row r="26" spans="1:195 16382:16382">
      <c r="B26" s="586"/>
    </row>
    <row r="27" spans="1:195 16382:16382">
      <c r="B27" s="586"/>
    </row>
    <row r="28" spans="1:195 16382:16382">
      <c r="B28" s="587"/>
    </row>
    <row r="29" spans="1:195 16382:16382">
      <c r="B29" s="587"/>
    </row>
    <row r="30" spans="1:195 16382:16382">
      <c r="B30" s="583"/>
    </row>
    <row r="31" spans="1:195 16382:16382">
      <c r="B31" s="587"/>
    </row>
    <row r="32" spans="1:195 16382:16382">
      <c r="B32" s="587"/>
    </row>
    <row r="33" spans="2:2">
      <c r="B33" s="587"/>
    </row>
    <row r="34" spans="2:2">
      <c r="B34" s="583"/>
    </row>
    <row r="35" spans="2:2">
      <c r="B35" s="587"/>
    </row>
    <row r="36" spans="2:2">
      <c r="B36" s="583"/>
    </row>
    <row r="37" spans="2:2">
      <c r="B37" s="587"/>
    </row>
    <row r="38" spans="2:2">
      <c r="B38" s="587"/>
    </row>
    <row r="39" spans="2:2">
      <c r="B39" s="587"/>
    </row>
    <row r="40" spans="2:2">
      <c r="B40" s="587"/>
    </row>
    <row r="41" spans="2:2">
      <c r="B41" s="588"/>
    </row>
    <row r="42" spans="2:2">
      <c r="B42" s="587"/>
    </row>
    <row r="43" spans="2:2">
      <c r="B43" s="587"/>
    </row>
    <row r="44" spans="2:2">
      <c r="B44" s="588"/>
    </row>
    <row r="45" spans="2:2">
      <c r="B45" s="583"/>
    </row>
    <row r="46" spans="2:2">
      <c r="B46" s="583"/>
    </row>
    <row r="48" spans="2:2">
      <c r="B48" s="583"/>
    </row>
    <row r="50" spans="2:2">
      <c r="B50" s="583"/>
    </row>
    <row r="51" spans="2:2">
      <c r="B51" s="585"/>
    </row>
    <row r="52" spans="2:2">
      <c r="B52" s="587"/>
    </row>
    <row r="53" spans="2:2">
      <c r="B53" s="587"/>
    </row>
    <row r="54" spans="2:2">
      <c r="B54" s="587"/>
    </row>
    <row r="55" spans="2:2">
      <c r="B55" s="587"/>
    </row>
    <row r="56" spans="2:2">
      <c r="B56" s="585"/>
    </row>
    <row r="57" spans="2:2">
      <c r="B57" s="587"/>
    </row>
    <row r="58" spans="2:2">
      <c r="B58" s="587"/>
    </row>
    <row r="59" spans="2:2">
      <c r="B59" s="583"/>
    </row>
    <row r="61" spans="2:2">
      <c r="B61" s="583"/>
    </row>
    <row r="63" spans="2:2">
      <c r="B63" s="583"/>
    </row>
    <row r="64" spans="2:2">
      <c r="B64" s="587"/>
    </row>
    <row r="65" spans="2:2">
      <c r="B65" s="583"/>
    </row>
    <row r="69" spans="2:2">
      <c r="B69" s="583"/>
    </row>
    <row r="70" spans="2:2">
      <c r="B70" s="583"/>
    </row>
    <row r="71" spans="2:2">
      <c r="B71" s="585"/>
    </row>
    <row r="72" spans="2:2">
      <c r="B72" s="587"/>
    </row>
    <row r="73" spans="2:2">
      <c r="B73" s="587"/>
    </row>
    <row r="74" spans="2:2">
      <c r="B74" s="587"/>
    </row>
    <row r="75" spans="2:2">
      <c r="B75" s="587"/>
    </row>
    <row r="76" spans="2:2">
      <c r="B76" s="583"/>
    </row>
    <row r="77" spans="2:2">
      <c r="B77" s="587"/>
    </row>
    <row r="78" spans="2:2">
      <c r="B78" s="587"/>
    </row>
    <row r="79" spans="2:2">
      <c r="B79" s="587"/>
    </row>
    <row r="80" spans="2:2">
      <c r="B80" s="583"/>
    </row>
    <row r="81" spans="2:2">
      <c r="B81" s="587"/>
    </row>
    <row r="82" spans="2:2">
      <c r="B82" s="583"/>
    </row>
    <row r="83" spans="2:2">
      <c r="B83" s="587"/>
    </row>
    <row r="84" spans="2:2">
      <c r="B84" s="587"/>
    </row>
    <row r="85" spans="2:2">
      <c r="B85" s="587"/>
    </row>
    <row r="86" spans="2:2">
      <c r="B86" s="587"/>
    </row>
    <row r="87" spans="2:2">
      <c r="B87" s="588"/>
    </row>
    <row r="88" spans="2:2">
      <c r="B88" s="587"/>
    </row>
    <row r="89" spans="2:2">
      <c r="B89" s="587"/>
    </row>
    <row r="90" spans="2:2">
      <c r="B90" s="588"/>
    </row>
    <row r="91" spans="2:2">
      <c r="B91" s="583"/>
    </row>
    <row r="92" spans="2:2">
      <c r="B92" s="583"/>
    </row>
    <row r="94" spans="2:2">
      <c r="B94" s="583"/>
    </row>
    <row r="96" spans="2:2">
      <c r="B96" s="583"/>
    </row>
    <row r="97" spans="2:2">
      <c r="B97" s="585"/>
    </row>
    <row r="98" spans="2:2">
      <c r="B98" s="587"/>
    </row>
    <row r="99" spans="2:2">
      <c r="B99" s="587"/>
    </row>
    <row r="100" spans="2:2">
      <c r="B100" s="587"/>
    </row>
    <row r="101" spans="2:2">
      <c r="B101" s="587"/>
    </row>
    <row r="102" spans="2:2">
      <c r="B102" s="585"/>
    </row>
    <row r="103" spans="2:2">
      <c r="B103" s="587"/>
    </row>
    <row r="104" spans="2:2">
      <c r="B104" s="587"/>
    </row>
    <row r="105" spans="2:2">
      <c r="B105" s="583"/>
    </row>
    <row r="107" spans="2:2">
      <c r="B107" s="583"/>
    </row>
    <row r="109" spans="2:2">
      <c r="B109" s="583"/>
    </row>
    <row r="110" spans="2:2">
      <c r="B110" s="587"/>
    </row>
    <row r="111" spans="2:2">
      <c r="B111" s="583"/>
    </row>
    <row r="115" spans="2:2">
      <c r="B115" s="583"/>
    </row>
    <row r="116" spans="2:2">
      <c r="B116" s="583"/>
    </row>
    <row r="117" spans="2:2">
      <c r="B117" s="585"/>
    </row>
    <row r="118" spans="2:2">
      <c r="B118" s="587"/>
    </row>
    <row r="119" spans="2:2">
      <c r="B119" s="587"/>
    </row>
    <row r="120" spans="2:2">
      <c r="B120" s="587"/>
    </row>
    <row r="121" spans="2:2">
      <c r="B121" s="587"/>
    </row>
    <row r="122" spans="2:2">
      <c r="B122" s="583"/>
    </row>
    <row r="123" spans="2:2">
      <c r="B123" s="587"/>
    </row>
    <row r="124" spans="2:2">
      <c r="B124" s="587"/>
    </row>
    <row r="125" spans="2:2">
      <c r="B125" s="587"/>
    </row>
    <row r="126" spans="2:2">
      <c r="B126" s="583"/>
    </row>
    <row r="127" spans="2:2">
      <c r="B127" s="587"/>
    </row>
    <row r="128" spans="2:2">
      <c r="B128" s="583"/>
    </row>
    <row r="129" spans="2:2">
      <c r="B129" s="587"/>
    </row>
    <row r="130" spans="2:2">
      <c r="B130" s="587"/>
    </row>
    <row r="131" spans="2:2">
      <c r="B131" s="587"/>
    </row>
    <row r="132" spans="2:2">
      <c r="B132" s="587"/>
    </row>
    <row r="133" spans="2:2">
      <c r="B133" s="588"/>
    </row>
    <row r="134" spans="2:2">
      <c r="B134" s="587"/>
    </row>
    <row r="135" spans="2:2">
      <c r="B135" s="587"/>
    </row>
    <row r="136" spans="2:2">
      <c r="B136" s="588"/>
    </row>
    <row r="137" spans="2:2">
      <c r="B137" s="583"/>
    </row>
    <row r="138" spans="2:2">
      <c r="B138" s="583"/>
    </row>
    <row r="140" spans="2:2">
      <c r="B140" s="583"/>
    </row>
    <row r="142" spans="2:2">
      <c r="B142" s="583"/>
    </row>
    <row r="143" spans="2:2">
      <c r="B143" s="585"/>
    </row>
    <row r="144" spans="2:2">
      <c r="B144" s="587"/>
    </row>
    <row r="145" spans="2:2">
      <c r="B145" s="587"/>
    </row>
    <row r="146" spans="2:2">
      <c r="B146" s="587"/>
    </row>
    <row r="147" spans="2:2">
      <c r="B147" s="587"/>
    </row>
    <row r="148" spans="2:2">
      <c r="B148" s="585"/>
    </row>
    <row r="149" spans="2:2">
      <c r="B149" s="587"/>
    </row>
    <row r="150" spans="2:2">
      <c r="B150" s="587"/>
    </row>
    <row r="151" spans="2:2">
      <c r="B151" s="583"/>
    </row>
    <row r="153" spans="2:2">
      <c r="B153" s="583"/>
    </row>
    <row r="155" spans="2:2">
      <c r="B155" s="583"/>
    </row>
    <row r="156" spans="2:2">
      <c r="B156" s="587"/>
    </row>
    <row r="157" spans="2:2">
      <c r="B157" s="583"/>
    </row>
  </sheetData>
  <mergeCells count="3">
    <mergeCell ref="A1:B1"/>
    <mergeCell ref="W1:Z1"/>
    <mergeCell ref="AA1:AG1"/>
  </mergeCells>
  <phoneticPr fontId="2" type="noConversion"/>
  <pageMargins left="0.17" right="0.17" top="1" bottom="1" header="0.5" footer="0.5"/>
  <pageSetup paperSize="9" orientation="landscape" r:id="rId1"/>
  <headerFooter alignWithMargins="0"/>
  <ignoredErrors>
    <ignoredError sqref="AK14 AM1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B1071"/>
  <sheetViews>
    <sheetView zoomScale="90" zoomScaleNormal="90" workbookViewId="0">
      <pane xSplit="1" ySplit="2" topLeftCell="B3" activePane="bottomRight" state="frozen"/>
      <selection pane="topRight" activeCell="C1" sqref="C1"/>
      <selection pane="bottomLeft" activeCell="A4" sqref="A4"/>
      <selection pane="bottomRight" activeCell="AS1" sqref="AS1"/>
    </sheetView>
  </sheetViews>
  <sheetFormatPr defaultRowHeight="11.25" outlineLevelCol="1"/>
  <cols>
    <col min="1" max="1" width="63.5703125" style="6" bestFit="1" customWidth="1"/>
    <col min="2" max="7" width="12.7109375" style="22" hidden="1" customWidth="1" outlineLevel="1"/>
    <col min="8" max="10" width="12.7109375" style="1" hidden="1" customWidth="1" outlineLevel="1"/>
    <col min="11" max="11" width="12.7109375" style="38" hidden="1" customWidth="1" outlineLevel="1"/>
    <col min="12" max="13" width="12.7109375" style="1" hidden="1" customWidth="1" outlineLevel="1"/>
    <col min="14" max="14" width="13.5703125" style="1" hidden="1" customWidth="1" outlineLevel="1"/>
    <col min="15" max="16" width="13.5703125" style="38" hidden="1" customWidth="1" outlineLevel="1"/>
    <col min="17" max="28" width="13.5703125" style="1" hidden="1" customWidth="1" outlineLevel="1"/>
    <col min="29" max="33" width="13.7109375" style="1" hidden="1" customWidth="1" outlineLevel="1"/>
    <col min="34" max="34" width="14" style="1" customWidth="1" collapsed="1"/>
    <col min="35" max="42" width="14" style="1" customWidth="1"/>
    <col min="43" max="44" width="13.85546875" style="1" customWidth="1"/>
    <col min="45" max="45" width="13.7109375" style="1" customWidth="1"/>
    <col min="46" max="16381" width="9.140625" style="1"/>
    <col min="16382" max="16382" width="9.140625" style="1" hidden="1" customWidth="1"/>
    <col min="16383" max="16384" width="0" style="1" hidden="1" customWidth="1"/>
  </cols>
  <sheetData>
    <row r="1" spans="1:192 16382:16382" s="86" customFormat="1" ht="33" customHeight="1" thickBot="1">
      <c r="A1" s="1926" t="str">
        <f>INDEX(tblTrans[[English]:[Polski]],MATCH(XFB1,tblTrans[ID],0),LangSelID)</f>
        <v>Loans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XFB1" s="169">
        <v>315</v>
      </c>
    </row>
    <row r="2" spans="1:192 16382:16382" s="174" customFormat="1" ht="18" customHeight="1">
      <c r="A2" s="536"/>
      <c r="B2" s="390"/>
      <c r="C2" s="225" t="s">
        <v>8</v>
      </c>
      <c r="D2" s="225" t="s">
        <v>7</v>
      </c>
      <c r="E2" s="391" t="s">
        <v>4</v>
      </c>
      <c r="F2" s="392" t="s">
        <v>5</v>
      </c>
      <c r="G2" s="225" t="s">
        <v>37</v>
      </c>
      <c r="H2" s="225" t="s">
        <v>38</v>
      </c>
      <c r="I2" s="389" t="s">
        <v>39</v>
      </c>
      <c r="J2" s="390" t="s">
        <v>41</v>
      </c>
      <c r="K2" s="225" t="s">
        <v>47</v>
      </c>
      <c r="L2" s="225" t="s">
        <v>48</v>
      </c>
      <c r="M2" s="391" t="s">
        <v>50</v>
      </c>
      <c r="N2" s="392" t="s">
        <v>51</v>
      </c>
      <c r="O2" s="225" t="s">
        <v>49</v>
      </c>
      <c r="P2" s="225" t="s">
        <v>56</v>
      </c>
      <c r="Q2" s="389" t="s">
        <v>57</v>
      </c>
      <c r="R2" s="390" t="s">
        <v>58</v>
      </c>
      <c r="S2" s="225" t="s">
        <v>59</v>
      </c>
      <c r="T2" s="225" t="s">
        <v>60</v>
      </c>
      <c r="U2" s="391" t="s">
        <v>72</v>
      </c>
      <c r="V2" s="392" t="s">
        <v>73</v>
      </c>
      <c r="W2" s="225" t="s">
        <v>74</v>
      </c>
      <c r="X2" s="225" t="s">
        <v>75</v>
      </c>
      <c r="Y2" s="389" t="s">
        <v>77</v>
      </c>
      <c r="Z2" s="390" t="s">
        <v>78</v>
      </c>
      <c r="AA2" s="225" t="s">
        <v>80</v>
      </c>
      <c r="AB2" s="225" t="s">
        <v>81</v>
      </c>
      <c r="AC2" s="391" t="s">
        <v>82</v>
      </c>
      <c r="AD2" s="392" t="s">
        <v>83</v>
      </c>
      <c r="AE2" s="225" t="s">
        <v>87</v>
      </c>
      <c r="AF2" s="225" t="s">
        <v>88</v>
      </c>
      <c r="AG2" s="391" t="s">
        <v>90</v>
      </c>
      <c r="AH2" s="391" t="s">
        <v>103</v>
      </c>
      <c r="AI2" s="391" t="s">
        <v>107</v>
      </c>
      <c r="AJ2" s="391" t="s">
        <v>120</v>
      </c>
      <c r="AK2" s="391" t="s">
        <v>545</v>
      </c>
      <c r="AL2" s="391" t="s">
        <v>551</v>
      </c>
      <c r="AM2" s="391" t="s">
        <v>569</v>
      </c>
      <c r="AN2" s="391" t="s">
        <v>988</v>
      </c>
      <c r="AO2" s="391" t="s">
        <v>1640</v>
      </c>
      <c r="AP2" s="391" t="s">
        <v>1653</v>
      </c>
      <c r="AQ2" s="391" t="s">
        <v>1673</v>
      </c>
      <c r="AR2" s="391" t="s">
        <v>1693</v>
      </c>
      <c r="AS2" s="391" t="s">
        <v>1714</v>
      </c>
    </row>
    <row r="3" spans="1:192 16382:16382" ht="14.25" customHeight="1" thickBot="1">
      <c r="A3" s="591"/>
      <c r="B3" s="405"/>
      <c r="C3" s="226"/>
      <c r="D3" s="226"/>
      <c r="E3" s="407"/>
      <c r="F3" s="413"/>
      <c r="G3" s="226"/>
      <c r="H3" s="227"/>
      <c r="I3" s="381"/>
      <c r="J3" s="383"/>
      <c r="K3" s="227"/>
      <c r="L3" s="227"/>
      <c r="M3" s="379"/>
      <c r="N3" s="356"/>
      <c r="O3" s="227"/>
      <c r="P3" s="227"/>
      <c r="Q3" s="381"/>
      <c r="R3" s="383"/>
      <c r="S3" s="227"/>
      <c r="T3" s="227"/>
      <c r="U3" s="379"/>
      <c r="V3" s="356"/>
      <c r="W3" s="227"/>
      <c r="X3" s="227"/>
      <c r="Y3" s="381"/>
      <c r="Z3" s="383"/>
      <c r="AA3" s="227"/>
      <c r="AB3" s="227"/>
      <c r="AC3" s="379"/>
      <c r="AD3" s="365"/>
      <c r="AE3" s="228"/>
      <c r="AF3" s="228"/>
      <c r="AG3" s="368"/>
      <c r="AH3" s="368"/>
      <c r="AI3" s="368"/>
      <c r="AJ3" s="368"/>
      <c r="AK3" s="368"/>
      <c r="AL3" s="368"/>
      <c r="AM3" s="368"/>
      <c r="AN3" s="368"/>
      <c r="AO3" s="368"/>
      <c r="AP3" s="368"/>
      <c r="AQ3" s="368"/>
      <c r="AR3" s="368"/>
      <c r="AS3" s="368"/>
    </row>
    <row r="4" spans="1:192 16382:16382" s="86" customFormat="1" ht="15.75" customHeight="1" thickBot="1">
      <c r="A4" s="723" t="str">
        <f>INDEX(tblTrans[[English]:[Polski]],MATCH(XFB4,tblTrans[ID],0),LangSelID)</f>
        <v>Loans and advances to individuals</v>
      </c>
      <c r="B4" s="723"/>
      <c r="C4" s="724">
        <v>6484304</v>
      </c>
      <c r="D4" s="724">
        <v>7688973</v>
      </c>
      <c r="E4" s="724">
        <v>8882742</v>
      </c>
      <c r="F4" s="724">
        <v>9899976</v>
      </c>
      <c r="G4" s="724">
        <v>10510614</v>
      </c>
      <c r="H4" s="724">
        <v>12710898</v>
      </c>
      <c r="I4" s="724">
        <v>13876425</v>
      </c>
      <c r="J4" s="724">
        <v>15204003</v>
      </c>
      <c r="K4" s="724">
        <v>17107095</v>
      </c>
      <c r="L4" s="724">
        <v>19824143</v>
      </c>
      <c r="M4" s="724">
        <v>26653688</v>
      </c>
      <c r="N4" s="724">
        <v>29919150</v>
      </c>
      <c r="O4" s="724">
        <v>28937733</v>
      </c>
      <c r="P4" s="724">
        <v>28387976</v>
      </c>
      <c r="Q4" s="724">
        <v>28855129</v>
      </c>
      <c r="R4" s="724">
        <v>28760913</v>
      </c>
      <c r="S4" s="724">
        <v>32863045</v>
      </c>
      <c r="T4" s="724">
        <v>31830372</v>
      </c>
      <c r="U4" s="724">
        <v>33658660</v>
      </c>
      <c r="V4" s="724">
        <v>33534755</v>
      </c>
      <c r="W4" s="724">
        <v>35258446</v>
      </c>
      <c r="X4" s="724">
        <v>38291758</v>
      </c>
      <c r="Y4" s="724">
        <v>38688979</v>
      </c>
      <c r="Z4" s="724">
        <v>37430736</v>
      </c>
      <c r="AA4" s="724">
        <v>38683808</v>
      </c>
      <c r="AB4" s="724">
        <v>37813935</v>
      </c>
      <c r="AC4" s="724">
        <v>37704084</v>
      </c>
      <c r="AD4" s="724">
        <v>38120654</v>
      </c>
      <c r="AE4" s="724">
        <v>39042037</v>
      </c>
      <c r="AF4" s="724">
        <v>38855400</v>
      </c>
      <c r="AG4" s="724">
        <v>38307915</v>
      </c>
      <c r="AH4" s="724">
        <v>38972546</v>
      </c>
      <c r="AI4" s="724">
        <v>39664158</v>
      </c>
      <c r="AJ4" s="724">
        <v>40554970</v>
      </c>
      <c r="AK4" s="724">
        <v>41560477</v>
      </c>
      <c r="AL4" s="724">
        <v>43787510</v>
      </c>
      <c r="AM4" s="724">
        <v>45328730</v>
      </c>
      <c r="AN4" s="724">
        <v>45381447</v>
      </c>
      <c r="AO4" s="724">
        <v>46258683</v>
      </c>
      <c r="AP4" s="724">
        <v>46511010</v>
      </c>
      <c r="AQ4" s="724">
        <v>48272191</v>
      </c>
      <c r="AR4" s="724">
        <v>48119192</v>
      </c>
      <c r="AS4" s="724">
        <v>48949829</v>
      </c>
      <c r="AT4" s="1"/>
      <c r="AU4" s="1"/>
      <c r="AV4" s="1"/>
      <c r="AW4" s="1"/>
      <c r="AX4" s="1"/>
      <c r="AY4" s="1"/>
      <c r="AZ4" s="1"/>
      <c r="BA4" s="1"/>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XFB4" s="169">
        <v>316</v>
      </c>
    </row>
    <row r="5" spans="1:192 16382:16382" s="202" customFormat="1" ht="15.75" customHeight="1">
      <c r="A5" s="1121" t="str">
        <f>INDEX(tblTrans[[English]:[Polski]],MATCH(XFB5,tblTrans[ID],0),LangSelID)</f>
        <v xml:space="preserve">     current accounts</v>
      </c>
      <c r="B5" s="1094"/>
      <c r="C5" s="1095"/>
      <c r="D5" s="1095"/>
      <c r="E5" s="1097">
        <v>1511069</v>
      </c>
      <c r="F5" s="1098"/>
      <c r="G5" s="1095"/>
      <c r="H5" s="1095"/>
      <c r="I5" s="1096">
        <v>2301686</v>
      </c>
      <c r="J5" s="1094"/>
      <c r="K5" s="1095"/>
      <c r="L5" s="1095"/>
      <c r="M5" s="1097">
        <v>3564876</v>
      </c>
      <c r="N5" s="1098"/>
      <c r="O5" s="1095"/>
      <c r="P5" s="1095"/>
      <c r="Q5" s="1096">
        <v>4236226</v>
      </c>
      <c r="R5" s="1094"/>
      <c r="S5" s="1095"/>
      <c r="T5" s="1095"/>
      <c r="U5" s="1097">
        <v>4358940</v>
      </c>
      <c r="V5" s="1098"/>
      <c r="W5" s="1095">
        <v>4118424</v>
      </c>
      <c r="X5" s="1095">
        <v>4398745</v>
      </c>
      <c r="Y5" s="1096">
        <v>4133068</v>
      </c>
      <c r="Z5" s="1094"/>
      <c r="AA5" s="1095">
        <v>4432662</v>
      </c>
      <c r="AB5" s="1095">
        <v>4499361</v>
      </c>
      <c r="AC5" s="1097">
        <v>4600545</v>
      </c>
      <c r="AD5" s="1098">
        <v>4755303</v>
      </c>
      <c r="AE5" s="1095">
        <v>4840815</v>
      </c>
      <c r="AF5" s="1095">
        <v>5053682</v>
      </c>
      <c r="AG5" s="1097">
        <v>4978854</v>
      </c>
      <c r="AH5" s="1097">
        <v>5147638</v>
      </c>
      <c r="AI5" s="1097">
        <v>5343170</v>
      </c>
      <c r="AJ5" s="1097">
        <v>5472126</v>
      </c>
      <c r="AK5" s="1097">
        <v>5442653</v>
      </c>
      <c r="AL5" s="1097">
        <v>5612783</v>
      </c>
      <c r="AM5" s="1097">
        <v>5800143</v>
      </c>
      <c r="AN5" s="1097">
        <v>5922211</v>
      </c>
      <c r="AO5" s="1097">
        <v>5897129</v>
      </c>
      <c r="AP5" s="1097">
        <v>6033935</v>
      </c>
      <c r="AQ5" s="1097">
        <v>6276593</v>
      </c>
      <c r="AR5" s="1097">
        <v>6505968</v>
      </c>
      <c r="AS5" s="1097">
        <v>6458369</v>
      </c>
      <c r="AT5" s="1"/>
      <c r="AU5" s="1"/>
      <c r="AV5" s="1"/>
      <c r="AW5" s="1"/>
      <c r="AX5" s="1"/>
      <c r="AY5" s="1"/>
      <c r="AZ5" s="1"/>
      <c r="BA5" s="1"/>
      <c r="XFB5" s="202">
        <v>317</v>
      </c>
    </row>
    <row r="6" spans="1:192 16382:16382" s="202" customFormat="1" ht="15.75" customHeight="1">
      <c r="A6" s="1099" t="str">
        <f>INDEX(tblTrans[[English]:[Polski]],MATCH(XFB6,tblTrans[ID],0),LangSelID)</f>
        <v xml:space="preserve">     term loans, including:</v>
      </c>
      <c r="B6" s="830"/>
      <c r="C6" s="831"/>
      <c r="D6" s="831"/>
      <c r="E6" s="832">
        <v>7371673</v>
      </c>
      <c r="F6" s="833"/>
      <c r="G6" s="831"/>
      <c r="H6" s="831"/>
      <c r="I6" s="834">
        <v>11574739</v>
      </c>
      <c r="J6" s="830"/>
      <c r="K6" s="831"/>
      <c r="L6" s="831"/>
      <c r="M6" s="832">
        <v>23088812</v>
      </c>
      <c r="N6" s="833"/>
      <c r="O6" s="831"/>
      <c r="P6" s="831"/>
      <c r="Q6" s="834">
        <v>24618903</v>
      </c>
      <c r="R6" s="830"/>
      <c r="S6" s="831"/>
      <c r="T6" s="831"/>
      <c r="U6" s="832">
        <v>29299720</v>
      </c>
      <c r="V6" s="833"/>
      <c r="W6" s="831">
        <v>31140022</v>
      </c>
      <c r="X6" s="831">
        <v>34170304</v>
      </c>
      <c r="Y6" s="834">
        <v>34555911</v>
      </c>
      <c r="Z6" s="830"/>
      <c r="AA6" s="831">
        <v>34251146</v>
      </c>
      <c r="AB6" s="831">
        <v>33314574</v>
      </c>
      <c r="AC6" s="832">
        <v>33103539</v>
      </c>
      <c r="AD6" s="833">
        <v>33365351</v>
      </c>
      <c r="AE6" s="831">
        <v>34201222</v>
      </c>
      <c r="AF6" s="831">
        <v>33801718</v>
      </c>
      <c r="AG6" s="832">
        <v>33329061</v>
      </c>
      <c r="AH6" s="832">
        <v>33824908</v>
      </c>
      <c r="AI6" s="832">
        <v>34320988</v>
      </c>
      <c r="AJ6" s="832">
        <v>35082844</v>
      </c>
      <c r="AK6" s="832">
        <v>36117824</v>
      </c>
      <c r="AL6" s="832">
        <v>38174727</v>
      </c>
      <c r="AM6" s="832">
        <v>39528587</v>
      </c>
      <c r="AN6" s="832">
        <v>39459236</v>
      </c>
      <c r="AO6" s="832">
        <v>40361554</v>
      </c>
      <c r="AP6" s="832">
        <v>40477075</v>
      </c>
      <c r="AQ6" s="832">
        <v>41995598</v>
      </c>
      <c r="AR6" s="832">
        <v>41613224</v>
      </c>
      <c r="AS6" s="832">
        <v>42491460</v>
      </c>
      <c r="AT6" s="1"/>
      <c r="AU6" s="1"/>
      <c r="AV6" s="1"/>
      <c r="AW6" s="1"/>
      <c r="AX6" s="1"/>
      <c r="AY6" s="1"/>
      <c r="AZ6" s="1"/>
      <c r="BA6" s="1"/>
      <c r="XFB6" s="169">
        <v>318</v>
      </c>
    </row>
    <row r="7" spans="1:192 16382:16382" s="202" customFormat="1" ht="15.75" customHeight="1" thickBot="1">
      <c r="A7" s="1122" t="str">
        <f>INDEX(tblTrans[[English]:[Polski]],MATCH(XFB7,tblTrans[ID],0),LangSelID)</f>
        <v xml:space="preserve">         housing and mortgage loans</v>
      </c>
      <c r="B7" s="1053"/>
      <c r="C7" s="1054"/>
      <c r="D7" s="1054"/>
      <c r="E7" s="1100">
        <v>6724211</v>
      </c>
      <c r="F7" s="1101"/>
      <c r="G7" s="1054"/>
      <c r="H7" s="1054"/>
      <c r="I7" s="1055">
        <v>10622334</v>
      </c>
      <c r="J7" s="1053"/>
      <c r="K7" s="1054"/>
      <c r="L7" s="1054"/>
      <c r="M7" s="1100">
        <v>21489562</v>
      </c>
      <c r="N7" s="1101"/>
      <c r="O7" s="1054"/>
      <c r="P7" s="1054"/>
      <c r="Q7" s="1055">
        <v>22469413</v>
      </c>
      <c r="R7" s="1053"/>
      <c r="S7" s="1054"/>
      <c r="T7" s="1054"/>
      <c r="U7" s="1100">
        <v>26306644</v>
      </c>
      <c r="V7" s="1101"/>
      <c r="W7" s="1054">
        <v>27791189</v>
      </c>
      <c r="X7" s="1054">
        <v>30601315</v>
      </c>
      <c r="Y7" s="1055">
        <v>30942423</v>
      </c>
      <c r="Z7" s="1053"/>
      <c r="AA7" s="1054">
        <v>30460655</v>
      </c>
      <c r="AB7" s="1054">
        <v>29398716</v>
      </c>
      <c r="AC7" s="1100">
        <v>29093843</v>
      </c>
      <c r="AD7" s="1101">
        <v>29293033</v>
      </c>
      <c r="AE7" s="1054">
        <v>29830150</v>
      </c>
      <c r="AF7" s="1054">
        <v>29259376</v>
      </c>
      <c r="AG7" s="1100">
        <v>28692896</v>
      </c>
      <c r="AH7" s="1100">
        <v>29025752</v>
      </c>
      <c r="AI7" s="1100">
        <v>29169136</v>
      </c>
      <c r="AJ7" s="1100">
        <v>29713814</v>
      </c>
      <c r="AK7" s="1100">
        <v>30510513</v>
      </c>
      <c r="AL7" s="1100">
        <v>32410981</v>
      </c>
      <c r="AM7" s="1100">
        <v>33521442</v>
      </c>
      <c r="AN7" s="1100">
        <v>33361007</v>
      </c>
      <c r="AO7" s="1100">
        <v>34184208</v>
      </c>
      <c r="AP7" s="1100">
        <v>34107363</v>
      </c>
      <c r="AQ7" s="1100">
        <v>35220185</v>
      </c>
      <c r="AR7" s="1100">
        <v>34624536</v>
      </c>
      <c r="AS7" s="1100">
        <v>35369113</v>
      </c>
      <c r="AT7" s="1"/>
      <c r="AU7" s="1"/>
      <c r="AV7" s="1"/>
      <c r="AW7" s="1"/>
      <c r="AX7" s="1"/>
      <c r="AY7" s="1"/>
      <c r="AZ7" s="1"/>
      <c r="BA7" s="1"/>
      <c r="XFB7" s="202">
        <v>319</v>
      </c>
    </row>
    <row r="8" spans="1:192 16382:16382" s="86" customFormat="1" ht="15.75" customHeight="1" thickBot="1">
      <c r="A8" s="723" t="str">
        <f>INDEX(tblTrans[[English]:[Polski]],MATCH(XFB8,tblTrans[ID],0),LangSelID)</f>
        <v>Loans and advances to corporate entities</v>
      </c>
      <c r="B8" s="723"/>
      <c r="C8" s="724">
        <v>14061185</v>
      </c>
      <c r="D8" s="724">
        <v>14398025</v>
      </c>
      <c r="E8" s="724">
        <v>14241341</v>
      </c>
      <c r="F8" s="724">
        <v>15492495</v>
      </c>
      <c r="G8" s="724">
        <v>18150561</v>
      </c>
      <c r="H8" s="724">
        <v>18575705</v>
      </c>
      <c r="I8" s="724">
        <v>19477259</v>
      </c>
      <c r="J8" s="724">
        <v>21750284</v>
      </c>
      <c r="K8" s="724">
        <v>22278656</v>
      </c>
      <c r="L8" s="724">
        <v>23310853</v>
      </c>
      <c r="M8" s="724">
        <v>25016257</v>
      </c>
      <c r="N8" s="724">
        <v>26124475</v>
      </c>
      <c r="O8" s="724">
        <v>26230823</v>
      </c>
      <c r="P8" s="724">
        <v>24799076</v>
      </c>
      <c r="Q8" s="724">
        <v>23433995</v>
      </c>
      <c r="R8" s="724">
        <v>22574442</v>
      </c>
      <c r="S8" s="724">
        <v>23190545</v>
      </c>
      <c r="T8" s="724">
        <v>23199561</v>
      </c>
      <c r="U8" s="724">
        <v>25574028</v>
      </c>
      <c r="V8" s="724">
        <v>24639427</v>
      </c>
      <c r="W8" s="724">
        <v>24292416</v>
      </c>
      <c r="X8" s="724">
        <v>25764556</v>
      </c>
      <c r="Y8" s="724">
        <v>27890298</v>
      </c>
      <c r="Z8" s="724">
        <v>26766245</v>
      </c>
      <c r="AA8" s="724">
        <v>28374430</v>
      </c>
      <c r="AB8" s="724">
        <v>30727195</v>
      </c>
      <c r="AC8" s="724">
        <v>28405403</v>
      </c>
      <c r="AD8" s="724">
        <v>27921566</v>
      </c>
      <c r="AE8" s="724">
        <v>32523288</v>
      </c>
      <c r="AF8" s="724">
        <v>30210970</v>
      </c>
      <c r="AG8" s="724">
        <v>29475274</v>
      </c>
      <c r="AH8" s="724">
        <v>31884169</v>
      </c>
      <c r="AI8" s="724">
        <v>30564478</v>
      </c>
      <c r="AJ8" s="724">
        <v>31534790</v>
      </c>
      <c r="AK8" s="724">
        <v>32841046</v>
      </c>
      <c r="AL8" s="724">
        <v>35339970</v>
      </c>
      <c r="AM8" s="724">
        <v>32226547</v>
      </c>
      <c r="AN8" s="724">
        <v>34959482</v>
      </c>
      <c r="AO8" s="724">
        <v>33446644</v>
      </c>
      <c r="AP8" s="724">
        <v>32805430</v>
      </c>
      <c r="AQ8" s="724">
        <v>33936902</v>
      </c>
      <c r="AR8" s="724">
        <v>34528046</v>
      </c>
      <c r="AS8" s="724">
        <v>34174289</v>
      </c>
      <c r="AT8" s="1"/>
      <c r="AU8" s="1"/>
      <c r="AV8" s="1"/>
      <c r="AW8" s="1"/>
      <c r="AX8" s="1"/>
      <c r="AY8" s="1"/>
      <c r="AZ8" s="1"/>
      <c r="BA8" s="1"/>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EB8" s="172"/>
      <c r="EC8" s="172"/>
      <c r="ED8" s="172"/>
      <c r="EE8" s="172"/>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172"/>
      <c r="FQ8" s="172"/>
      <c r="FR8" s="172"/>
      <c r="FS8" s="172"/>
      <c r="FT8" s="172"/>
      <c r="FU8" s="172"/>
      <c r="FV8" s="172"/>
      <c r="FW8" s="172"/>
      <c r="FX8" s="172"/>
      <c r="FY8" s="172"/>
      <c r="FZ8" s="172"/>
      <c r="GA8" s="172"/>
      <c r="GB8" s="172"/>
      <c r="GC8" s="172"/>
      <c r="GD8" s="172"/>
      <c r="GE8" s="172"/>
      <c r="GF8" s="172"/>
      <c r="GG8" s="172"/>
      <c r="GH8" s="172"/>
      <c r="GI8" s="172"/>
      <c r="GJ8" s="172"/>
      <c r="XFB8" s="169">
        <v>320</v>
      </c>
    </row>
    <row r="9" spans="1:192 16382:16382" s="202" customFormat="1" ht="15.75" customHeight="1">
      <c r="A9" s="1121" t="str">
        <f>INDEX(tblTrans[[English]:[Polski]],MATCH(XFB9,tblTrans[ID],0),LangSelID)</f>
        <v xml:space="preserve">     current accounts</v>
      </c>
      <c r="B9" s="1094"/>
      <c r="C9" s="1095"/>
      <c r="D9" s="1095"/>
      <c r="E9" s="1097">
        <v>1962930</v>
      </c>
      <c r="F9" s="1098"/>
      <c r="G9" s="1095"/>
      <c r="H9" s="1095"/>
      <c r="I9" s="1096">
        <v>2768093</v>
      </c>
      <c r="J9" s="1094"/>
      <c r="K9" s="1095"/>
      <c r="L9" s="1095"/>
      <c r="M9" s="1097">
        <v>3757743</v>
      </c>
      <c r="N9" s="1098"/>
      <c r="O9" s="1095"/>
      <c r="P9" s="1095"/>
      <c r="Q9" s="1096">
        <v>3249607</v>
      </c>
      <c r="R9" s="1094"/>
      <c r="S9" s="1095"/>
      <c r="T9" s="1095"/>
      <c r="U9" s="1097">
        <v>3117916</v>
      </c>
      <c r="V9" s="1098"/>
      <c r="W9" s="1095">
        <v>3539114</v>
      </c>
      <c r="X9" s="1095">
        <v>3655187</v>
      </c>
      <c r="Y9" s="1096">
        <v>3795095</v>
      </c>
      <c r="Z9" s="1094">
        <v>4078451</v>
      </c>
      <c r="AA9" s="1095">
        <v>5254471</v>
      </c>
      <c r="AB9" s="1095">
        <v>5033191</v>
      </c>
      <c r="AC9" s="1097">
        <v>4255092</v>
      </c>
      <c r="AD9" s="1098">
        <v>4179044</v>
      </c>
      <c r="AE9" s="1095">
        <v>4422438</v>
      </c>
      <c r="AF9" s="1095">
        <v>4270661</v>
      </c>
      <c r="AG9" s="1097">
        <v>3597377</v>
      </c>
      <c r="AH9" s="1097">
        <v>3977337</v>
      </c>
      <c r="AI9" s="1097">
        <v>4203981</v>
      </c>
      <c r="AJ9" s="1097">
        <v>4055931</v>
      </c>
      <c r="AK9" s="1097">
        <v>3701490</v>
      </c>
      <c r="AL9" s="1097">
        <v>4242006</v>
      </c>
      <c r="AM9" s="1097">
        <v>4218458</v>
      </c>
      <c r="AN9" s="1097">
        <v>4437598</v>
      </c>
      <c r="AO9" s="1097">
        <v>3976187</v>
      </c>
      <c r="AP9" s="1097">
        <v>4727546</v>
      </c>
      <c r="AQ9" s="1097">
        <v>4725577</v>
      </c>
      <c r="AR9" s="1097">
        <v>4735447</v>
      </c>
      <c r="AS9" s="1097">
        <v>4125405</v>
      </c>
      <c r="AT9" s="1"/>
      <c r="AU9" s="1"/>
      <c r="AV9" s="1"/>
      <c r="AW9" s="1"/>
      <c r="AX9" s="1"/>
      <c r="AY9" s="1"/>
      <c r="AZ9" s="1"/>
      <c r="BA9" s="1"/>
      <c r="XFB9" s="202">
        <v>321</v>
      </c>
    </row>
    <row r="10" spans="1:192 16382:16382" s="202" customFormat="1" ht="15.75" customHeight="1">
      <c r="A10" s="1099" t="str">
        <f>INDEX(tblTrans[[English]:[Polski]],MATCH(XFB10,tblTrans[ID],0),LangSelID)</f>
        <v xml:space="preserve">     term loans</v>
      </c>
      <c r="B10" s="830"/>
      <c r="C10" s="831"/>
      <c r="D10" s="831"/>
      <c r="E10" s="832">
        <v>10480665</v>
      </c>
      <c r="F10" s="833"/>
      <c r="G10" s="831"/>
      <c r="H10" s="831"/>
      <c r="I10" s="834">
        <v>14234717</v>
      </c>
      <c r="J10" s="830"/>
      <c r="K10" s="831"/>
      <c r="L10" s="831"/>
      <c r="M10" s="832">
        <v>18740334</v>
      </c>
      <c r="N10" s="833"/>
      <c r="O10" s="831"/>
      <c r="P10" s="831"/>
      <c r="Q10" s="834">
        <v>17904615</v>
      </c>
      <c r="R10" s="830"/>
      <c r="S10" s="831"/>
      <c r="T10" s="831"/>
      <c r="U10" s="832">
        <v>17126558</v>
      </c>
      <c r="V10" s="833"/>
      <c r="W10" s="831">
        <v>17797374</v>
      </c>
      <c r="X10" s="831">
        <v>18805931</v>
      </c>
      <c r="Y10" s="834">
        <v>21660288</v>
      </c>
      <c r="Z10" s="830">
        <v>21111154</v>
      </c>
      <c r="AA10" s="831">
        <v>21800516</v>
      </c>
      <c r="AB10" s="831">
        <v>21584263</v>
      </c>
      <c r="AC10" s="832">
        <v>20897898</v>
      </c>
      <c r="AD10" s="833">
        <v>20661472</v>
      </c>
      <c r="AE10" s="831">
        <v>21598628</v>
      </c>
      <c r="AF10" s="831">
        <v>21412485</v>
      </c>
      <c r="AG10" s="832">
        <v>21076873</v>
      </c>
      <c r="AH10" s="832">
        <v>21471176</v>
      </c>
      <c r="AI10" s="832">
        <v>22283841</v>
      </c>
      <c r="AJ10" s="832">
        <v>23283929</v>
      </c>
      <c r="AK10" s="832">
        <v>23977679</v>
      </c>
      <c r="AL10" s="832">
        <v>24140348</v>
      </c>
      <c r="AM10" s="832">
        <v>25752358</v>
      </c>
      <c r="AN10" s="832">
        <v>26442684</v>
      </c>
      <c r="AO10" s="832">
        <v>26976422</v>
      </c>
      <c r="AP10" s="832">
        <v>26585648</v>
      </c>
      <c r="AQ10" s="832">
        <v>27424522</v>
      </c>
      <c r="AR10" s="832">
        <v>28005900</v>
      </c>
      <c r="AS10" s="832">
        <v>28147643</v>
      </c>
      <c r="AT10" s="1"/>
      <c r="AU10" s="1"/>
      <c r="AV10" s="1"/>
      <c r="AW10" s="1"/>
      <c r="AX10" s="1"/>
      <c r="AY10" s="1"/>
      <c r="AZ10" s="1"/>
      <c r="BA10" s="1"/>
      <c r="XFB10" s="169">
        <v>322</v>
      </c>
    </row>
    <row r="11" spans="1:192 16382:16382" s="202" customFormat="1" ht="15.75" customHeight="1">
      <c r="A11" s="1099" t="str">
        <f>INDEX(tblTrans[[English]:[Polski]],MATCH(XFB11,tblTrans[ID],0),LangSelID)</f>
        <v xml:space="preserve">         corporate and institutional enterprises</v>
      </c>
      <c r="B11" s="830"/>
      <c r="C11" s="831"/>
      <c r="D11" s="831"/>
      <c r="E11" s="832">
        <v>2311750</v>
      </c>
      <c r="F11" s="833"/>
      <c r="G11" s="831"/>
      <c r="H11" s="831"/>
      <c r="I11" s="834">
        <v>2962818</v>
      </c>
      <c r="J11" s="830"/>
      <c r="K11" s="831"/>
      <c r="L11" s="831"/>
      <c r="M11" s="832">
        <v>4035266</v>
      </c>
      <c r="N11" s="833"/>
      <c r="O11" s="831"/>
      <c r="P11" s="831"/>
      <c r="Q11" s="834">
        <v>3501742</v>
      </c>
      <c r="R11" s="830"/>
      <c r="S11" s="831"/>
      <c r="T11" s="831"/>
      <c r="U11" s="832">
        <v>3329593</v>
      </c>
      <c r="V11" s="833"/>
      <c r="W11" s="831">
        <v>4047586</v>
      </c>
      <c r="X11" s="831">
        <v>4591496</v>
      </c>
      <c r="Y11" s="834">
        <v>6390251</v>
      </c>
      <c r="Z11" s="830">
        <v>6673877</v>
      </c>
      <c r="AA11" s="831">
        <v>6815463</v>
      </c>
      <c r="AB11" s="831">
        <v>6561728</v>
      </c>
      <c r="AC11" s="832">
        <v>5857708</v>
      </c>
      <c r="AD11" s="833">
        <v>5591343</v>
      </c>
      <c r="AE11" s="831">
        <v>5640919</v>
      </c>
      <c r="AF11" s="831">
        <v>5459624</v>
      </c>
      <c r="AG11" s="832">
        <v>5115320</v>
      </c>
      <c r="AH11" s="832">
        <v>5156682</v>
      </c>
      <c r="AI11" s="832">
        <v>5396534</v>
      </c>
      <c r="AJ11" s="832">
        <v>5704843</v>
      </c>
      <c r="AK11" s="832">
        <v>5751583</v>
      </c>
      <c r="AL11" s="832">
        <v>5660987</v>
      </c>
      <c r="AM11" s="832">
        <v>5843425</v>
      </c>
      <c r="AN11" s="832">
        <v>5617195</v>
      </c>
      <c r="AO11" s="832">
        <v>5825318</v>
      </c>
      <c r="AP11" s="832">
        <v>5179461</v>
      </c>
      <c r="AQ11" s="832">
        <v>5293658</v>
      </c>
      <c r="AR11" s="832">
        <v>5172154</v>
      </c>
      <c r="AS11" s="832">
        <v>4916928</v>
      </c>
      <c r="AT11" s="1"/>
      <c r="AU11" s="1"/>
      <c r="AV11" s="1"/>
      <c r="AW11" s="1"/>
      <c r="AX11" s="1"/>
      <c r="AY11" s="1"/>
      <c r="AZ11" s="1"/>
      <c r="BA11" s="1"/>
      <c r="XFB11" s="202">
        <v>323</v>
      </c>
    </row>
    <row r="12" spans="1:192 16382:16382" s="202" customFormat="1" ht="15.75" customHeight="1">
      <c r="A12" s="1099" t="str">
        <f>INDEX(tblTrans[[English]:[Polski]],MATCH(XFB12,tblTrans[ID],0),LangSelID)</f>
        <v xml:space="preserve">         medium and small enterprises</v>
      </c>
      <c r="B12" s="830"/>
      <c r="C12" s="831"/>
      <c r="D12" s="831"/>
      <c r="E12" s="832">
        <v>8168915</v>
      </c>
      <c r="F12" s="833"/>
      <c r="G12" s="831"/>
      <c r="H12" s="831"/>
      <c r="I12" s="834">
        <v>11271899</v>
      </c>
      <c r="J12" s="830"/>
      <c r="K12" s="831"/>
      <c r="L12" s="831"/>
      <c r="M12" s="832">
        <v>14705068</v>
      </c>
      <c r="N12" s="833"/>
      <c r="O12" s="831"/>
      <c r="P12" s="831"/>
      <c r="Q12" s="834">
        <v>14402873</v>
      </c>
      <c r="R12" s="830"/>
      <c r="S12" s="831"/>
      <c r="T12" s="831"/>
      <c r="U12" s="832">
        <v>13796965</v>
      </c>
      <c r="V12" s="833"/>
      <c r="W12" s="831">
        <v>13749788</v>
      </c>
      <c r="X12" s="831">
        <v>14214435</v>
      </c>
      <c r="Y12" s="834">
        <v>15270037</v>
      </c>
      <c r="Z12" s="830">
        <v>14437277</v>
      </c>
      <c r="AA12" s="831">
        <v>14985053</v>
      </c>
      <c r="AB12" s="831">
        <v>15022535</v>
      </c>
      <c r="AC12" s="832">
        <v>15040190</v>
      </c>
      <c r="AD12" s="833">
        <v>15070129</v>
      </c>
      <c r="AE12" s="831">
        <v>15957709</v>
      </c>
      <c r="AF12" s="831">
        <v>15952861</v>
      </c>
      <c r="AG12" s="832">
        <v>15961553</v>
      </c>
      <c r="AH12" s="832">
        <v>16314494</v>
      </c>
      <c r="AI12" s="832">
        <v>16887307</v>
      </c>
      <c r="AJ12" s="832">
        <v>17579086</v>
      </c>
      <c r="AK12" s="832">
        <v>18226096</v>
      </c>
      <c r="AL12" s="832">
        <v>18479361</v>
      </c>
      <c r="AM12" s="832">
        <v>19908933</v>
      </c>
      <c r="AN12" s="832">
        <v>20825489</v>
      </c>
      <c r="AO12" s="832">
        <v>21151104</v>
      </c>
      <c r="AP12" s="832">
        <v>21406187</v>
      </c>
      <c r="AQ12" s="832">
        <v>22130864</v>
      </c>
      <c r="AR12" s="832">
        <v>22833746</v>
      </c>
      <c r="AS12" s="832">
        <v>23230715</v>
      </c>
      <c r="AT12" s="1"/>
      <c r="AU12" s="1"/>
      <c r="AV12" s="1"/>
      <c r="AW12" s="1"/>
      <c r="AX12" s="1"/>
      <c r="AY12" s="1"/>
      <c r="AZ12" s="1"/>
      <c r="BA12" s="1"/>
      <c r="XFB12" s="169">
        <v>324</v>
      </c>
    </row>
    <row r="13" spans="1:192 16382:16382" s="202" customFormat="1" ht="15.75" customHeight="1">
      <c r="A13" s="1099" t="str">
        <f>INDEX(tblTrans[[English]:[Polski]],MATCH(XFB13,tblTrans[ID],0),LangSelID)</f>
        <v xml:space="preserve">     reverse repo/buy-sell-back transactions</v>
      </c>
      <c r="B13" s="830"/>
      <c r="C13" s="831"/>
      <c r="D13" s="831"/>
      <c r="E13" s="832">
        <v>40436</v>
      </c>
      <c r="F13" s="833"/>
      <c r="G13" s="831"/>
      <c r="H13" s="831"/>
      <c r="I13" s="834">
        <v>669018</v>
      </c>
      <c r="J13" s="830"/>
      <c r="K13" s="831"/>
      <c r="L13" s="831"/>
      <c r="M13" s="832">
        <v>407579</v>
      </c>
      <c r="N13" s="833"/>
      <c r="O13" s="831"/>
      <c r="P13" s="831"/>
      <c r="Q13" s="834">
        <v>353808</v>
      </c>
      <c r="R13" s="830"/>
      <c r="S13" s="831"/>
      <c r="T13" s="831"/>
      <c r="U13" s="832">
        <v>3338317</v>
      </c>
      <c r="V13" s="833"/>
      <c r="W13" s="831">
        <v>1958531</v>
      </c>
      <c r="X13" s="831">
        <v>1839049</v>
      </c>
      <c r="Y13" s="834">
        <v>1153508</v>
      </c>
      <c r="Z13" s="830">
        <v>285646</v>
      </c>
      <c r="AA13" s="831">
        <v>474621</v>
      </c>
      <c r="AB13" s="831">
        <v>2763871</v>
      </c>
      <c r="AC13" s="832">
        <v>2024380</v>
      </c>
      <c r="AD13" s="833">
        <v>1765649</v>
      </c>
      <c r="AE13" s="831">
        <v>5080882</v>
      </c>
      <c r="AF13" s="831">
        <v>3006449</v>
      </c>
      <c r="AG13" s="832">
        <v>3287066</v>
      </c>
      <c r="AH13" s="832">
        <v>4927498</v>
      </c>
      <c r="AI13" s="832">
        <v>2652320</v>
      </c>
      <c r="AJ13" s="832">
        <v>2738616</v>
      </c>
      <c r="AK13" s="832">
        <v>3838553</v>
      </c>
      <c r="AL13" s="832">
        <v>5612272</v>
      </c>
      <c r="AM13" s="832">
        <v>842093</v>
      </c>
      <c r="AN13" s="832">
        <v>2654156</v>
      </c>
      <c r="AO13" s="832">
        <v>1031029</v>
      </c>
      <c r="AP13" s="832">
        <v>4002</v>
      </c>
      <c r="AQ13" s="832">
        <v>131734</v>
      </c>
      <c r="AR13" s="832">
        <v>62129</v>
      </c>
      <c r="AS13" s="832">
        <v>56676</v>
      </c>
      <c r="AT13" s="1"/>
      <c r="AU13" s="1"/>
      <c r="AV13" s="1"/>
      <c r="AW13" s="1"/>
      <c r="AX13" s="1"/>
      <c r="AY13" s="1"/>
      <c r="AZ13" s="1"/>
      <c r="BA13" s="1"/>
      <c r="XFB13" s="202">
        <v>325</v>
      </c>
    </row>
    <row r="14" spans="1:192 16382:16382" s="202" customFormat="1" ht="15.75" customHeight="1" thickBot="1">
      <c r="A14" s="1122" t="str">
        <f>INDEX(tblTrans[[English]:[Polski]],MATCH(XFB14,tblTrans[ID],0),LangSelID)</f>
        <v xml:space="preserve">     other</v>
      </c>
      <c r="B14" s="1053"/>
      <c r="C14" s="1054"/>
      <c r="D14" s="1054"/>
      <c r="E14" s="1100">
        <v>1757310</v>
      </c>
      <c r="F14" s="1101"/>
      <c r="G14" s="1054"/>
      <c r="H14" s="1054"/>
      <c r="I14" s="1055">
        <v>1805431</v>
      </c>
      <c r="J14" s="1053"/>
      <c r="K14" s="1054"/>
      <c r="L14" s="1054"/>
      <c r="M14" s="1100">
        <v>2110601</v>
      </c>
      <c r="N14" s="1101"/>
      <c r="O14" s="1054"/>
      <c r="P14" s="1054"/>
      <c r="Q14" s="1055">
        <v>1925965</v>
      </c>
      <c r="R14" s="1053"/>
      <c r="S14" s="1054"/>
      <c r="T14" s="1054"/>
      <c r="U14" s="1100">
        <v>1991237</v>
      </c>
      <c r="V14" s="1101"/>
      <c r="W14" s="1054">
        <v>1012665</v>
      </c>
      <c r="X14" s="1054">
        <v>1187098</v>
      </c>
      <c r="Y14" s="1055">
        <v>1281407</v>
      </c>
      <c r="Z14" s="1053">
        <v>1290994</v>
      </c>
      <c r="AA14" s="1054">
        <v>844822</v>
      </c>
      <c r="AB14" s="1054">
        <v>1345870</v>
      </c>
      <c r="AC14" s="1100">
        <v>1228033</v>
      </c>
      <c r="AD14" s="1101">
        <v>1315401</v>
      </c>
      <c r="AE14" s="1054">
        <v>1421340</v>
      </c>
      <c r="AF14" s="1054">
        <v>1521375</v>
      </c>
      <c r="AG14" s="1100">
        <v>1513958</v>
      </c>
      <c r="AH14" s="1100">
        <v>1508158</v>
      </c>
      <c r="AI14" s="1100">
        <v>1424336</v>
      </c>
      <c r="AJ14" s="1100">
        <v>1456314</v>
      </c>
      <c r="AK14" s="1100">
        <v>1323324</v>
      </c>
      <c r="AL14" s="1100">
        <v>1345344</v>
      </c>
      <c r="AM14" s="1100">
        <v>1413638</v>
      </c>
      <c r="AN14" s="1100">
        <v>1425044</v>
      </c>
      <c r="AO14" s="1100">
        <v>1463006</v>
      </c>
      <c r="AP14" s="1100">
        <v>1488234</v>
      </c>
      <c r="AQ14" s="1100">
        <v>1655069</v>
      </c>
      <c r="AR14" s="1100">
        <v>1724570</v>
      </c>
      <c r="AS14" s="1100">
        <v>1844565</v>
      </c>
      <c r="AT14" s="1"/>
      <c r="AU14" s="1"/>
      <c r="AV14" s="1"/>
      <c r="AW14" s="1"/>
      <c r="AX14" s="1"/>
      <c r="AY14" s="1"/>
      <c r="AZ14" s="1"/>
      <c r="BA14" s="1"/>
      <c r="XFB14" s="169">
        <v>326</v>
      </c>
    </row>
    <row r="15" spans="1:192 16382:16382" s="86" customFormat="1" ht="15.75" customHeight="1" thickBot="1">
      <c r="A15" s="723" t="str">
        <f>INDEX(tblTrans[[English]:[Polski]],MATCH(XFB15,tblTrans[ID],0),LangSelID)</f>
        <v>Loans and advances to public sector</v>
      </c>
      <c r="B15" s="723"/>
      <c r="C15" s="724">
        <v>1856284</v>
      </c>
      <c r="D15" s="724">
        <v>1338079</v>
      </c>
      <c r="E15" s="724">
        <v>429443</v>
      </c>
      <c r="F15" s="724">
        <v>1012207</v>
      </c>
      <c r="G15" s="724">
        <v>942989</v>
      </c>
      <c r="H15" s="724">
        <v>839413</v>
      </c>
      <c r="I15" s="724">
        <v>599155</v>
      </c>
      <c r="J15" s="724">
        <v>602946</v>
      </c>
      <c r="K15" s="724">
        <v>596447</v>
      </c>
      <c r="L15" s="724">
        <v>666718</v>
      </c>
      <c r="M15" s="724">
        <v>663580</v>
      </c>
      <c r="N15" s="724">
        <v>667431</v>
      </c>
      <c r="O15" s="724">
        <v>642180</v>
      </c>
      <c r="P15" s="724">
        <v>649911</v>
      </c>
      <c r="Q15" s="724">
        <v>1327936</v>
      </c>
      <c r="R15" s="724">
        <v>1083735</v>
      </c>
      <c r="S15" s="724">
        <v>1141732</v>
      </c>
      <c r="T15" s="724">
        <v>1443863</v>
      </c>
      <c r="U15" s="724">
        <v>1923019</v>
      </c>
      <c r="V15" s="724">
        <v>1936222</v>
      </c>
      <c r="W15" s="724">
        <v>2032354</v>
      </c>
      <c r="X15" s="724">
        <v>2156803</v>
      </c>
      <c r="Y15" s="724">
        <v>3178356</v>
      </c>
      <c r="Z15" s="724">
        <v>2973691</v>
      </c>
      <c r="AA15" s="724">
        <v>2780245</v>
      </c>
      <c r="AB15" s="724">
        <v>2797789</v>
      </c>
      <c r="AC15" s="724">
        <v>2698549</v>
      </c>
      <c r="AD15" s="724">
        <v>2574540</v>
      </c>
      <c r="AE15" s="724">
        <v>2438813</v>
      </c>
      <c r="AF15" s="724">
        <v>2353393</v>
      </c>
      <c r="AG15" s="724">
        <v>2177976</v>
      </c>
      <c r="AH15" s="724">
        <v>2022301</v>
      </c>
      <c r="AI15" s="724">
        <v>1881573</v>
      </c>
      <c r="AJ15" s="724">
        <v>1921507</v>
      </c>
      <c r="AK15" s="724">
        <v>1924395</v>
      </c>
      <c r="AL15" s="724">
        <v>1790450</v>
      </c>
      <c r="AM15" s="724">
        <v>1661475</v>
      </c>
      <c r="AN15" s="724">
        <v>1631140</v>
      </c>
      <c r="AO15" s="724">
        <v>1520728</v>
      </c>
      <c r="AP15" s="724">
        <v>1430531</v>
      </c>
      <c r="AQ15" s="724">
        <v>1357033</v>
      </c>
      <c r="AR15" s="724">
        <v>1310185</v>
      </c>
      <c r="AS15" s="724">
        <v>1228230</v>
      </c>
      <c r="AT15" s="1"/>
      <c r="AU15" s="1"/>
      <c r="AV15" s="1"/>
      <c r="AW15" s="1"/>
      <c r="AX15" s="1"/>
      <c r="AY15" s="1"/>
      <c r="AZ15" s="1"/>
      <c r="BA15" s="1"/>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XFB15" s="202">
        <v>327</v>
      </c>
    </row>
    <row r="16" spans="1:192 16382:16382" s="86" customFormat="1" ht="15.75" customHeight="1" thickBot="1">
      <c r="A16" s="723" t="str">
        <f>INDEX(tblTrans[[English]:[Polski]],MATCH(XFB16,tblTrans[ID],0),LangSelID)</f>
        <v>Other receivables</v>
      </c>
      <c r="B16" s="723"/>
      <c r="C16" s="724">
        <v>218835</v>
      </c>
      <c r="D16" s="724">
        <v>153682</v>
      </c>
      <c r="E16" s="724">
        <v>328250</v>
      </c>
      <c r="F16" s="724">
        <v>243532</v>
      </c>
      <c r="G16" s="724">
        <v>248823</v>
      </c>
      <c r="H16" s="724">
        <v>361510</v>
      </c>
      <c r="I16" s="724">
        <v>412529</v>
      </c>
      <c r="J16" s="724">
        <v>338121</v>
      </c>
      <c r="K16" s="724">
        <v>374245</v>
      </c>
      <c r="L16" s="724">
        <v>355056</v>
      </c>
      <c r="M16" s="724">
        <v>668684</v>
      </c>
      <c r="N16" s="724">
        <v>539091</v>
      </c>
      <c r="O16" s="724">
        <v>583230</v>
      </c>
      <c r="P16" s="724">
        <v>603643</v>
      </c>
      <c r="Q16" s="724">
        <v>816521</v>
      </c>
      <c r="R16" s="724">
        <v>620696</v>
      </c>
      <c r="S16" s="724">
        <v>710647</v>
      </c>
      <c r="T16" s="724">
        <v>530446</v>
      </c>
      <c r="U16" s="724">
        <v>668115</v>
      </c>
      <c r="V16" s="724">
        <v>620018</v>
      </c>
      <c r="W16" s="724">
        <v>741371</v>
      </c>
      <c r="X16" s="724">
        <v>594110</v>
      </c>
      <c r="Y16" s="724">
        <v>482167</v>
      </c>
      <c r="Z16" s="724">
        <v>411938</v>
      </c>
      <c r="AA16" s="724">
        <v>490158</v>
      </c>
      <c r="AB16" s="724">
        <v>371305</v>
      </c>
      <c r="AC16" s="724">
        <v>667327</v>
      </c>
      <c r="AD16" s="724">
        <v>443015</v>
      </c>
      <c r="AE16" s="724">
        <v>422190</v>
      </c>
      <c r="AF16" s="724">
        <v>547764</v>
      </c>
      <c r="AG16" s="724">
        <v>620627</v>
      </c>
      <c r="AH16" s="724">
        <v>510551</v>
      </c>
      <c r="AI16" s="724">
        <v>621462</v>
      </c>
      <c r="AJ16" s="724">
        <v>686563</v>
      </c>
      <c r="AK16" s="724">
        <v>1047273</v>
      </c>
      <c r="AL16" s="724">
        <v>964987</v>
      </c>
      <c r="AM16" s="724">
        <v>1043880</v>
      </c>
      <c r="AN16" s="724">
        <v>476991</v>
      </c>
      <c r="AO16" s="724">
        <v>183355</v>
      </c>
      <c r="AP16" s="724">
        <v>178140</v>
      </c>
      <c r="AQ16" s="724">
        <v>296038</v>
      </c>
      <c r="AR16" s="724">
        <v>241433</v>
      </c>
      <c r="AS16" s="724">
        <v>228424</v>
      </c>
      <c r="AT16" s="1"/>
      <c r="AU16" s="1"/>
      <c r="AV16" s="1"/>
      <c r="AW16" s="1"/>
      <c r="AX16" s="1"/>
      <c r="AY16" s="1"/>
      <c r="AZ16" s="1"/>
      <c r="BA16" s="1"/>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72"/>
      <c r="CI16" s="172"/>
      <c r="CJ16" s="172"/>
      <c r="CK16" s="172"/>
      <c r="CL16" s="172"/>
      <c r="CM16" s="172"/>
      <c r="CN16" s="172"/>
      <c r="CO16" s="172"/>
      <c r="CP16" s="172"/>
      <c r="CQ16" s="172"/>
      <c r="CR16" s="172"/>
      <c r="CS16" s="172"/>
      <c r="CT16" s="172"/>
      <c r="CU16" s="172"/>
      <c r="CV16" s="172"/>
      <c r="CW16" s="172"/>
      <c r="CX16" s="172"/>
      <c r="CY16" s="172"/>
      <c r="CZ16" s="172"/>
      <c r="DA16" s="172"/>
      <c r="DB16" s="172"/>
      <c r="DC16" s="172"/>
      <c r="DD16" s="172"/>
      <c r="DE16" s="172"/>
      <c r="DF16" s="172"/>
      <c r="DG16" s="172"/>
      <c r="DH16" s="172"/>
      <c r="DI16" s="172"/>
      <c r="DJ16" s="172"/>
      <c r="DK16" s="172"/>
      <c r="DL16" s="172"/>
      <c r="DM16" s="172"/>
      <c r="DN16" s="172"/>
      <c r="DO16" s="172"/>
      <c r="DP16" s="172"/>
      <c r="DQ16" s="172"/>
      <c r="DR16" s="172"/>
      <c r="DS16" s="172"/>
      <c r="DT16" s="172"/>
      <c r="DU16" s="172"/>
      <c r="DV16" s="172"/>
      <c r="DW16" s="172"/>
      <c r="DX16" s="172"/>
      <c r="DY16" s="172"/>
      <c r="DZ16" s="172"/>
      <c r="EA16" s="172"/>
      <c r="EB16" s="172"/>
      <c r="EC16" s="172"/>
      <c r="ED16" s="172"/>
      <c r="EE16" s="172"/>
      <c r="EF16" s="172"/>
      <c r="EG16" s="172"/>
      <c r="EH16" s="172"/>
      <c r="EI16" s="172"/>
      <c r="EJ16" s="172"/>
      <c r="EK16" s="172"/>
      <c r="EL16" s="172"/>
      <c r="EM16" s="172"/>
      <c r="EN16" s="172"/>
      <c r="EO16" s="172"/>
      <c r="EP16" s="172"/>
      <c r="EQ16" s="172"/>
      <c r="ER16" s="172"/>
      <c r="ES16" s="172"/>
      <c r="ET16" s="172"/>
      <c r="EU16" s="172"/>
      <c r="EV16" s="172"/>
      <c r="EW16" s="172"/>
      <c r="EX16" s="172"/>
      <c r="EY16" s="172"/>
      <c r="EZ16" s="172"/>
      <c r="FA16" s="172"/>
      <c r="FB16" s="172"/>
      <c r="FC16" s="172"/>
      <c r="FD16" s="172"/>
      <c r="FE16" s="172"/>
      <c r="FF16" s="172"/>
      <c r="FG16" s="172"/>
      <c r="FH16" s="172"/>
      <c r="FI16" s="172"/>
      <c r="FJ16" s="172"/>
      <c r="FK16" s="172"/>
      <c r="FL16" s="172"/>
      <c r="FM16" s="172"/>
      <c r="FN16" s="172"/>
      <c r="FO16" s="172"/>
      <c r="FP16" s="172"/>
      <c r="FQ16" s="172"/>
      <c r="FR16" s="172"/>
      <c r="FS16" s="172"/>
      <c r="FT16" s="172"/>
      <c r="FU16" s="172"/>
      <c r="FV16" s="172"/>
      <c r="FW16" s="172"/>
      <c r="FX16" s="172"/>
      <c r="FY16" s="172"/>
      <c r="FZ16" s="172"/>
      <c r="GA16" s="172"/>
      <c r="GB16" s="172"/>
      <c r="GC16" s="172"/>
      <c r="GD16" s="172"/>
      <c r="GE16" s="172"/>
      <c r="GF16" s="172"/>
      <c r="GG16" s="172"/>
      <c r="GH16" s="172"/>
      <c r="GI16" s="172"/>
      <c r="GJ16" s="172"/>
      <c r="XFB16" s="169">
        <v>328</v>
      </c>
    </row>
    <row r="17" spans="1:192 16382:16382" s="86" customFormat="1" ht="15.75" customHeight="1" thickBot="1">
      <c r="A17" s="723" t="str">
        <f>INDEX(tblTrans[[English]:[Polski]],MATCH(XFB17,tblTrans[ID],0),LangSelID)</f>
        <v>Total (gross) loans and advances to customers</v>
      </c>
      <c r="B17" s="723"/>
      <c r="C17" s="724">
        <v>22620608</v>
      </c>
      <c r="D17" s="724">
        <v>23578759</v>
      </c>
      <c r="E17" s="724">
        <v>23881776</v>
      </c>
      <c r="F17" s="724">
        <v>26648210</v>
      </c>
      <c r="G17" s="724">
        <v>29852987</v>
      </c>
      <c r="H17" s="724">
        <v>32487526</v>
      </c>
      <c r="I17" s="724">
        <v>34365368</v>
      </c>
      <c r="J17" s="724">
        <v>37895354</v>
      </c>
      <c r="K17" s="724">
        <v>40356443</v>
      </c>
      <c r="L17" s="724">
        <v>44156770</v>
      </c>
      <c r="M17" s="724">
        <v>53002209</v>
      </c>
      <c r="N17" s="724">
        <v>57250147</v>
      </c>
      <c r="O17" s="724">
        <v>56393966</v>
      </c>
      <c r="P17" s="724">
        <v>54440606</v>
      </c>
      <c r="Q17" s="724">
        <v>54433581</v>
      </c>
      <c r="R17" s="724">
        <v>53039786</v>
      </c>
      <c r="S17" s="724">
        <v>57905969</v>
      </c>
      <c r="T17" s="724">
        <v>57004242</v>
      </c>
      <c r="U17" s="724">
        <v>61823822</v>
      </c>
      <c r="V17" s="724">
        <v>60730422</v>
      </c>
      <c r="W17" s="724">
        <v>62324587</v>
      </c>
      <c r="X17" s="724">
        <v>66807227</v>
      </c>
      <c r="Y17" s="724">
        <v>70239800</v>
      </c>
      <c r="Z17" s="724">
        <v>67582610</v>
      </c>
      <c r="AA17" s="724">
        <v>70328641</v>
      </c>
      <c r="AB17" s="724">
        <v>71710224</v>
      </c>
      <c r="AC17" s="724">
        <v>69475363</v>
      </c>
      <c r="AD17" s="724">
        <v>69059775</v>
      </c>
      <c r="AE17" s="724">
        <v>74426328</v>
      </c>
      <c r="AF17" s="724">
        <v>71967527</v>
      </c>
      <c r="AG17" s="724">
        <v>70581792</v>
      </c>
      <c r="AH17" s="724">
        <v>73389567</v>
      </c>
      <c r="AI17" s="724">
        <v>72731671</v>
      </c>
      <c r="AJ17" s="724">
        <v>74697830</v>
      </c>
      <c r="AK17" s="724">
        <v>77373191</v>
      </c>
      <c r="AL17" s="724">
        <v>81882917</v>
      </c>
      <c r="AM17" s="724">
        <v>80260632</v>
      </c>
      <c r="AN17" s="724">
        <v>82449060</v>
      </c>
      <c r="AO17" s="724">
        <v>81409410</v>
      </c>
      <c r="AP17" s="724">
        <v>80925111</v>
      </c>
      <c r="AQ17" s="724">
        <v>83862164</v>
      </c>
      <c r="AR17" s="724">
        <v>84198856</v>
      </c>
      <c r="AS17" s="724">
        <v>84580772</v>
      </c>
      <c r="AT17" s="1"/>
      <c r="AU17" s="1"/>
      <c r="AV17" s="1"/>
      <c r="AW17" s="1"/>
      <c r="AX17" s="1"/>
      <c r="AY17" s="1"/>
      <c r="AZ17" s="1"/>
      <c r="BA17" s="1"/>
      <c r="BB17" s="172"/>
      <c r="BC17" s="172"/>
      <c r="BD17" s="172"/>
      <c r="BE17" s="172"/>
      <c r="BF17" s="172"/>
      <c r="BG17" s="172"/>
      <c r="BH17" s="172"/>
      <c r="BI17" s="172"/>
      <c r="BJ17" s="172"/>
      <c r="BK17" s="172"/>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172"/>
      <c r="CH17" s="172"/>
      <c r="CI17" s="172"/>
      <c r="CJ17" s="172"/>
      <c r="CK17" s="172"/>
      <c r="CL17" s="172"/>
      <c r="CM17" s="172"/>
      <c r="CN17" s="172"/>
      <c r="CO17" s="172"/>
      <c r="CP17" s="172"/>
      <c r="CQ17" s="172"/>
      <c r="CR17" s="172"/>
      <c r="CS17" s="172"/>
      <c r="CT17" s="172"/>
      <c r="CU17" s="172"/>
      <c r="CV17" s="172"/>
      <c r="CW17" s="172"/>
      <c r="CX17" s="172"/>
      <c r="CY17" s="172"/>
      <c r="CZ17" s="172"/>
      <c r="DA17" s="172"/>
      <c r="DB17" s="172"/>
      <c r="DC17" s="172"/>
      <c r="DD17" s="172"/>
      <c r="DE17" s="172"/>
      <c r="DF17" s="172"/>
      <c r="DG17" s="172"/>
      <c r="DH17" s="172"/>
      <c r="DI17" s="172"/>
      <c r="DJ17" s="172"/>
      <c r="DK17" s="172"/>
      <c r="DL17" s="172"/>
      <c r="DM17" s="172"/>
      <c r="DN17" s="172"/>
      <c r="DO17" s="172"/>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c r="EV17" s="172"/>
      <c r="EW17" s="172"/>
      <c r="EX17" s="172"/>
      <c r="EY17" s="172"/>
      <c r="EZ17" s="172"/>
      <c r="FA17" s="172"/>
      <c r="FB17" s="172"/>
      <c r="FC17" s="172"/>
      <c r="FD17" s="172"/>
      <c r="FE17" s="172"/>
      <c r="FF17" s="172"/>
      <c r="FG17" s="172"/>
      <c r="FH17" s="172"/>
      <c r="FI17" s="172"/>
      <c r="FJ17" s="172"/>
      <c r="FK17" s="172"/>
      <c r="FL17" s="172"/>
      <c r="FM17" s="172"/>
      <c r="FN17" s="172"/>
      <c r="FO17" s="172"/>
      <c r="FP17" s="172"/>
      <c r="FQ17" s="172"/>
      <c r="FR17" s="172"/>
      <c r="FS17" s="172"/>
      <c r="FT17" s="172"/>
      <c r="FU17" s="172"/>
      <c r="FV17" s="172"/>
      <c r="FW17" s="172"/>
      <c r="FX17" s="172"/>
      <c r="FY17" s="172"/>
      <c r="FZ17" s="172"/>
      <c r="GA17" s="172"/>
      <c r="GB17" s="172"/>
      <c r="GC17" s="172"/>
      <c r="GD17" s="172"/>
      <c r="GE17" s="172"/>
      <c r="GF17" s="172"/>
      <c r="GG17" s="172"/>
      <c r="GH17" s="172"/>
      <c r="GI17" s="172"/>
      <c r="GJ17" s="172"/>
      <c r="XFB17" s="202">
        <v>329</v>
      </c>
    </row>
    <row r="18" spans="1:192 16382:16382" s="589" customFormat="1" ht="15.75" customHeight="1" thickBot="1">
      <c r="A18" s="593" t="str">
        <f>INDEX(tblTrans[[English]:[Polski]],MATCH(XFB18,tblTrans[ID],0),LangSelID)</f>
        <v>Provision for loans and advances to customers (negative amount)</v>
      </c>
      <c r="B18" s="520"/>
      <c r="C18" s="521">
        <v>-893664</v>
      </c>
      <c r="D18" s="521">
        <v>-896078</v>
      </c>
      <c r="E18" s="522">
        <v>-837082</v>
      </c>
      <c r="F18" s="523">
        <v>-834975</v>
      </c>
      <c r="G18" s="521">
        <v>-833485</v>
      </c>
      <c r="H18" s="521">
        <v>-855494</v>
      </c>
      <c r="I18" s="524">
        <v>-682703</v>
      </c>
      <c r="J18" s="520">
        <v>-664021</v>
      </c>
      <c r="K18" s="521">
        <v>-704765</v>
      </c>
      <c r="L18" s="521">
        <v>-737984</v>
      </c>
      <c r="M18" s="522">
        <v>-859732</v>
      </c>
      <c r="N18" s="523">
        <v>-1089857</v>
      </c>
      <c r="O18" s="521">
        <v>-1499969</v>
      </c>
      <c r="P18" s="521">
        <v>-1742770</v>
      </c>
      <c r="Q18" s="524">
        <v>-1964769</v>
      </c>
      <c r="R18" s="520">
        <v>-2134158</v>
      </c>
      <c r="S18" s="521">
        <v>-2324858</v>
      </c>
      <c r="T18" s="521">
        <v>-2416030</v>
      </c>
      <c r="U18" s="522">
        <v>-2449771</v>
      </c>
      <c r="V18" s="523">
        <v>-2531220</v>
      </c>
      <c r="W18" s="521">
        <v>-2214330</v>
      </c>
      <c r="X18" s="521">
        <v>-2357272</v>
      </c>
      <c r="Y18" s="524">
        <v>-2388284</v>
      </c>
      <c r="Z18" s="520">
        <v>-2454368</v>
      </c>
      <c r="AA18" s="521">
        <v>-2546580</v>
      </c>
      <c r="AB18" s="521">
        <v>-2630290</v>
      </c>
      <c r="AC18" s="522">
        <v>-2528533</v>
      </c>
      <c r="AD18" s="523">
        <v>-2486427</v>
      </c>
      <c r="AE18" s="521">
        <v>-2629374</v>
      </c>
      <c r="AF18" s="521">
        <v>-2760864</v>
      </c>
      <c r="AG18" s="522">
        <v>-2371407</v>
      </c>
      <c r="AH18" s="522">
        <v>-2466537</v>
      </c>
      <c r="AI18" s="522">
        <v>-2594494</v>
      </c>
      <c r="AJ18" s="522">
        <v>-2739429</v>
      </c>
      <c r="AK18" s="522">
        <v>-2790841</v>
      </c>
      <c r="AL18" s="522">
        <v>-2905865</v>
      </c>
      <c r="AM18" s="522">
        <v>-3019034</v>
      </c>
      <c r="AN18" s="522">
        <v>-3041849</v>
      </c>
      <c r="AO18" s="522">
        <v>-2975864</v>
      </c>
      <c r="AP18" s="522">
        <v>-2984333</v>
      </c>
      <c r="AQ18" s="522">
        <v>-3087355</v>
      </c>
      <c r="AR18" s="522">
        <v>-3189226</v>
      </c>
      <c r="AS18" s="522">
        <v>-2817495</v>
      </c>
      <c r="AT18" s="1"/>
      <c r="AU18" s="1"/>
      <c r="AV18" s="1"/>
      <c r="AW18" s="1"/>
      <c r="AX18" s="1"/>
      <c r="AY18" s="1"/>
      <c r="AZ18" s="1"/>
      <c r="BA18" s="1"/>
      <c r="BB18" s="1"/>
      <c r="BC18" s="1"/>
      <c r="BD18" s="1"/>
      <c r="BE18" s="1"/>
      <c r="BF18" s="1"/>
      <c r="XFB18" s="169">
        <v>330</v>
      </c>
    </row>
    <row r="19" spans="1:192 16382:16382" s="86" customFormat="1" ht="15.75" customHeight="1" thickBot="1">
      <c r="A19" s="723" t="str">
        <f>INDEX(tblTrans[[English]:[Polski]],MATCH(XFB19,tblTrans[ID],0),LangSelID)</f>
        <v>Total (net) loans and advances to customers</v>
      </c>
      <c r="B19" s="723"/>
      <c r="C19" s="724">
        <v>21726944</v>
      </c>
      <c r="D19" s="724">
        <v>22682681</v>
      </c>
      <c r="E19" s="724">
        <v>23044694</v>
      </c>
      <c r="F19" s="724">
        <v>25813235</v>
      </c>
      <c r="G19" s="724">
        <v>29019502</v>
      </c>
      <c r="H19" s="724">
        <v>31632032</v>
      </c>
      <c r="I19" s="724">
        <v>33682665</v>
      </c>
      <c r="J19" s="724">
        <v>37231333</v>
      </c>
      <c r="K19" s="724">
        <v>39651678</v>
      </c>
      <c r="L19" s="724">
        <v>43418786</v>
      </c>
      <c r="M19" s="724">
        <v>52142477</v>
      </c>
      <c r="N19" s="724">
        <v>56160290</v>
      </c>
      <c r="O19" s="724">
        <v>54893997</v>
      </c>
      <c r="P19" s="724">
        <v>52697836</v>
      </c>
      <c r="Q19" s="724">
        <v>52468812</v>
      </c>
      <c r="R19" s="724">
        <v>50905628</v>
      </c>
      <c r="S19" s="724">
        <v>55581111</v>
      </c>
      <c r="T19" s="724">
        <v>54588212</v>
      </c>
      <c r="U19" s="724">
        <v>59374051</v>
      </c>
      <c r="V19" s="724">
        <v>58199202</v>
      </c>
      <c r="W19" s="724">
        <v>60110257</v>
      </c>
      <c r="X19" s="724">
        <v>64449955</v>
      </c>
      <c r="Y19" s="724">
        <v>67851516</v>
      </c>
      <c r="Z19" s="724">
        <v>65128242</v>
      </c>
      <c r="AA19" s="724">
        <v>67782061</v>
      </c>
      <c r="AB19" s="724">
        <v>69079934</v>
      </c>
      <c r="AC19" s="724">
        <v>66946830</v>
      </c>
      <c r="AD19" s="724">
        <v>66573348</v>
      </c>
      <c r="AE19" s="724">
        <v>71796954</v>
      </c>
      <c r="AF19" s="724">
        <v>69206663</v>
      </c>
      <c r="AG19" s="724">
        <v>68210385</v>
      </c>
      <c r="AH19" s="724">
        <v>70923030</v>
      </c>
      <c r="AI19" s="724">
        <v>70137177</v>
      </c>
      <c r="AJ19" s="724">
        <v>71958401</v>
      </c>
      <c r="AK19" s="724">
        <v>74582350</v>
      </c>
      <c r="AL19" s="724">
        <v>78977052</v>
      </c>
      <c r="AM19" s="724">
        <v>77241598</v>
      </c>
      <c r="AN19" s="724">
        <v>79407211</v>
      </c>
      <c r="AO19" s="724">
        <v>78433546</v>
      </c>
      <c r="AP19" s="724">
        <v>77940778</v>
      </c>
      <c r="AQ19" s="724">
        <v>80774809</v>
      </c>
      <c r="AR19" s="724">
        <v>81009630</v>
      </c>
      <c r="AS19" s="724">
        <v>81763277</v>
      </c>
      <c r="AT19" s="1"/>
      <c r="AU19" s="1"/>
      <c r="AV19" s="1"/>
      <c r="AW19" s="1"/>
      <c r="AX19" s="1"/>
      <c r="AY19" s="1"/>
      <c r="AZ19" s="1"/>
      <c r="BA19" s="1"/>
      <c r="BB19" s="1"/>
      <c r="BC19" s="1"/>
      <c r="BD19" s="1"/>
      <c r="BE19" s="1"/>
      <c r="BF19" s="1"/>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XFB19" s="202">
        <v>331</v>
      </c>
    </row>
    <row r="20" spans="1:192 16382:16382">
      <c r="A20" s="592"/>
      <c r="B20" s="23"/>
      <c r="C20" s="23"/>
      <c r="D20" s="23"/>
      <c r="E20" s="23"/>
      <c r="F20" s="23"/>
      <c r="G20" s="23"/>
      <c r="W20" s="38"/>
    </row>
    <row r="21" spans="1:192 16382:16382">
      <c r="A21" s="592"/>
      <c r="B21" s="23"/>
      <c r="C21" s="23"/>
      <c r="D21" s="23"/>
      <c r="E21" s="23"/>
      <c r="F21" s="23"/>
      <c r="G21" s="23"/>
      <c r="H21" s="3"/>
      <c r="R21" s="3"/>
      <c r="S21" s="3"/>
      <c r="T21" s="46"/>
      <c r="U21" s="46"/>
      <c r="V21" s="46"/>
      <c r="W21" s="38"/>
      <c r="AH21" s="1368"/>
      <c r="AI21" s="1368"/>
      <c r="AJ21" s="1368"/>
      <c r="AK21" s="1368"/>
      <c r="AL21" s="1368"/>
      <c r="AM21" s="1368"/>
      <c r="AN21" s="1368"/>
      <c r="AO21" s="1368"/>
    </row>
    <row r="22" spans="1:192 16382:16382">
      <c r="A22" s="21"/>
      <c r="B22" s="24"/>
      <c r="C22" s="24"/>
      <c r="D22" s="24"/>
      <c r="E22" s="24"/>
      <c r="F22" s="24"/>
      <c r="G22" s="24"/>
      <c r="H22" s="36"/>
      <c r="I22" s="36"/>
      <c r="J22" s="36"/>
      <c r="K22" s="36"/>
      <c r="L22" s="36"/>
      <c r="M22" s="36"/>
      <c r="O22" s="36"/>
      <c r="P22" s="36"/>
      <c r="R22" s="36"/>
      <c r="S22" s="3"/>
      <c r="T22" s="46"/>
      <c r="U22" s="46"/>
      <c r="V22" s="46"/>
    </row>
    <row r="23" spans="1:192 16382:16382">
      <c r="B23" s="25"/>
      <c r="C23" s="25"/>
      <c r="D23" s="25"/>
      <c r="E23" s="25"/>
      <c r="F23" s="23"/>
      <c r="G23" s="23"/>
      <c r="K23" s="39"/>
      <c r="O23" s="3"/>
      <c r="P23" s="39"/>
      <c r="R23" s="3"/>
    </row>
    <row r="24" spans="1:192 16382:16382">
      <c r="C24" s="23"/>
      <c r="D24" s="23"/>
      <c r="E24" s="23"/>
      <c r="F24" s="23"/>
      <c r="G24" s="4"/>
      <c r="H24" s="34"/>
      <c r="J24" s="4"/>
      <c r="K24" s="39"/>
      <c r="O24" s="3"/>
      <c r="P24" s="3"/>
      <c r="Q24" s="3"/>
      <c r="R24" s="3"/>
      <c r="S24" s="3"/>
      <c r="T24" s="3"/>
      <c r="U24" s="3"/>
      <c r="V24" s="3"/>
    </row>
    <row r="25" spans="1:192 16382:16382">
      <c r="B25" s="23"/>
      <c r="C25" s="23"/>
      <c r="D25" s="23"/>
      <c r="F25" s="23"/>
      <c r="G25" s="4"/>
      <c r="H25" s="34"/>
      <c r="K25" s="39"/>
      <c r="O25" s="3"/>
      <c r="P25" s="39"/>
      <c r="R25" s="3"/>
    </row>
    <row r="26" spans="1:192 16382:16382">
      <c r="B26" s="25"/>
      <c r="C26" s="25"/>
      <c r="D26" s="25"/>
      <c r="E26" s="25"/>
      <c r="F26" s="25"/>
      <c r="G26" s="4"/>
      <c r="H26" s="34"/>
      <c r="K26" s="39"/>
      <c r="O26" s="3"/>
      <c r="P26" s="39"/>
      <c r="Q26" s="3"/>
      <c r="R26" s="3"/>
      <c r="U26" s="3"/>
      <c r="V26" s="3"/>
    </row>
    <row r="27" spans="1:192 16382:16382">
      <c r="B27" s="25"/>
      <c r="C27" s="25"/>
      <c r="D27" s="25"/>
      <c r="E27" s="25"/>
      <c r="F27" s="25"/>
      <c r="G27" s="25"/>
      <c r="K27" s="39"/>
      <c r="O27" s="41"/>
      <c r="P27" s="40"/>
      <c r="Q27" s="3"/>
      <c r="R27" s="3"/>
      <c r="U27" s="3"/>
      <c r="V27" s="3"/>
    </row>
    <row r="28" spans="1:192 16382:16382">
      <c r="B28" s="25"/>
      <c r="C28" s="25"/>
      <c r="D28" s="25"/>
      <c r="E28" s="25"/>
      <c r="F28" s="25"/>
      <c r="G28" s="25"/>
      <c r="J28" s="4"/>
      <c r="K28" s="39"/>
      <c r="M28" s="4"/>
      <c r="O28" s="41"/>
      <c r="P28" s="39"/>
      <c r="R28" s="3"/>
    </row>
    <row r="29" spans="1:192 16382:16382">
      <c r="B29" s="25"/>
      <c r="C29" s="25"/>
      <c r="D29" s="25"/>
      <c r="E29" s="25"/>
      <c r="F29" s="25"/>
      <c r="G29" s="25"/>
      <c r="Q29" s="38"/>
      <c r="R29" s="38"/>
      <c r="S29" s="38"/>
      <c r="T29" s="38"/>
      <c r="U29" s="38"/>
      <c r="V29" s="38"/>
    </row>
    <row r="30" spans="1:192 16382:16382">
      <c r="B30" s="25"/>
      <c r="C30" s="25"/>
      <c r="D30" s="25"/>
      <c r="E30" s="25"/>
      <c r="F30" s="25"/>
      <c r="G30" s="25"/>
      <c r="Q30" s="38"/>
      <c r="R30" s="38"/>
      <c r="S30" s="38"/>
      <c r="T30" s="38"/>
      <c r="U30" s="38"/>
      <c r="V30" s="38"/>
    </row>
    <row r="31" spans="1:192 16382:16382">
      <c r="B31" s="25"/>
      <c r="C31" s="25"/>
      <c r="D31" s="25"/>
      <c r="E31" s="25"/>
      <c r="F31" s="25"/>
      <c r="G31" s="25"/>
      <c r="Q31" s="38"/>
      <c r="R31" s="38"/>
      <c r="S31" s="38"/>
      <c r="T31" s="38"/>
      <c r="U31" s="38"/>
      <c r="V31" s="38"/>
    </row>
    <row r="32" spans="1:192 16382:16382">
      <c r="B32" s="25"/>
      <c r="C32" s="25"/>
      <c r="D32" s="25"/>
      <c r="E32" s="25"/>
      <c r="F32" s="25"/>
      <c r="G32" s="25"/>
      <c r="Q32" s="38"/>
      <c r="R32" s="38"/>
      <c r="S32" s="38"/>
      <c r="T32" s="38"/>
      <c r="U32" s="38"/>
      <c r="V32" s="38"/>
    </row>
    <row r="33" spans="2:22">
      <c r="B33" s="25"/>
      <c r="C33" s="25"/>
      <c r="D33" s="25"/>
      <c r="E33" s="25"/>
      <c r="F33" s="25"/>
      <c r="G33" s="25"/>
      <c r="Q33" s="38"/>
      <c r="R33" s="38"/>
      <c r="S33" s="38"/>
      <c r="T33" s="38"/>
      <c r="U33" s="38"/>
      <c r="V33" s="38"/>
    </row>
    <row r="34" spans="2:22">
      <c r="B34" s="25"/>
      <c r="C34" s="25"/>
      <c r="D34" s="25"/>
      <c r="E34" s="25"/>
      <c r="F34" s="25"/>
      <c r="G34" s="25"/>
      <c r="Q34" s="38"/>
      <c r="R34" s="38"/>
      <c r="S34" s="38"/>
      <c r="T34" s="38"/>
      <c r="U34" s="38"/>
      <c r="V34" s="38"/>
    </row>
    <row r="35" spans="2:22">
      <c r="B35" s="25"/>
      <c r="C35" s="25"/>
      <c r="D35" s="25"/>
      <c r="E35" s="25"/>
      <c r="F35" s="25"/>
      <c r="G35" s="25"/>
      <c r="Q35" s="38"/>
      <c r="R35" s="38"/>
      <c r="S35" s="38"/>
      <c r="T35" s="38"/>
      <c r="U35" s="38"/>
      <c r="V35" s="38"/>
    </row>
    <row r="36" spans="2:22">
      <c r="B36" s="25"/>
      <c r="C36" s="25"/>
      <c r="D36" s="25"/>
      <c r="E36" s="25"/>
      <c r="F36" s="25"/>
      <c r="G36" s="25"/>
      <c r="Q36" s="38"/>
      <c r="R36" s="38"/>
      <c r="S36" s="38"/>
      <c r="T36" s="38"/>
      <c r="U36" s="38"/>
      <c r="V36" s="38"/>
    </row>
    <row r="37" spans="2:22">
      <c r="B37" s="25"/>
      <c r="C37" s="25"/>
      <c r="D37" s="25"/>
      <c r="E37" s="25"/>
      <c r="F37" s="25"/>
      <c r="G37" s="25"/>
      <c r="Q37" s="38"/>
      <c r="R37" s="38"/>
      <c r="S37" s="38"/>
      <c r="T37" s="38"/>
      <c r="U37" s="38"/>
      <c r="V37" s="38"/>
    </row>
    <row r="38" spans="2:22">
      <c r="B38" s="25"/>
      <c r="C38" s="25"/>
      <c r="D38" s="25"/>
      <c r="E38" s="25"/>
      <c r="F38" s="25"/>
      <c r="G38" s="25"/>
      <c r="Q38" s="38"/>
      <c r="R38" s="38"/>
      <c r="S38" s="38"/>
      <c r="T38" s="38"/>
      <c r="U38" s="38"/>
      <c r="V38" s="38"/>
    </row>
    <row r="39" spans="2:22">
      <c r="B39" s="25"/>
      <c r="C39" s="25"/>
      <c r="D39" s="25"/>
      <c r="E39" s="25"/>
      <c r="F39" s="25"/>
      <c r="G39" s="25"/>
      <c r="Q39" s="38"/>
      <c r="R39" s="38"/>
      <c r="S39" s="38"/>
      <c r="T39" s="38"/>
      <c r="U39" s="38"/>
      <c r="V39" s="38"/>
    </row>
    <row r="40" spans="2:22">
      <c r="B40" s="25"/>
      <c r="C40" s="25"/>
      <c r="D40" s="25"/>
      <c r="E40" s="25"/>
      <c r="F40" s="25"/>
      <c r="G40" s="25"/>
    </row>
    <row r="41" spans="2:22">
      <c r="B41" s="25"/>
      <c r="C41" s="25"/>
      <c r="D41" s="25"/>
      <c r="E41" s="25"/>
      <c r="F41" s="25"/>
      <c r="G41" s="25"/>
    </row>
    <row r="42" spans="2:22">
      <c r="B42" s="25"/>
      <c r="C42" s="25"/>
      <c r="D42" s="25"/>
      <c r="E42" s="25"/>
      <c r="F42" s="25"/>
      <c r="G42" s="25"/>
    </row>
    <row r="43" spans="2:22">
      <c r="B43" s="25"/>
      <c r="C43" s="25"/>
      <c r="D43" s="25"/>
      <c r="E43" s="25"/>
      <c r="F43" s="25"/>
      <c r="G43" s="25"/>
    </row>
    <row r="44" spans="2:22">
      <c r="B44" s="25"/>
      <c r="C44" s="25"/>
      <c r="D44" s="25"/>
      <c r="E44" s="25"/>
      <c r="F44" s="25"/>
      <c r="G44" s="25"/>
    </row>
    <row r="45" spans="2:22">
      <c r="B45" s="25"/>
      <c r="C45" s="25"/>
      <c r="D45" s="25"/>
      <c r="E45" s="25"/>
      <c r="F45" s="25"/>
      <c r="G45" s="25"/>
    </row>
    <row r="46" spans="2:22">
      <c r="B46" s="25"/>
      <c r="C46" s="25"/>
      <c r="D46" s="25"/>
      <c r="E46" s="25"/>
      <c r="F46" s="25"/>
      <c r="G46" s="25"/>
    </row>
    <row r="47" spans="2:22">
      <c r="B47" s="25"/>
      <c r="C47" s="25"/>
      <c r="D47" s="25"/>
      <c r="E47" s="25"/>
      <c r="F47" s="25"/>
      <c r="G47" s="25"/>
    </row>
    <row r="48" spans="2:22">
      <c r="B48" s="25"/>
      <c r="C48" s="25"/>
      <c r="D48" s="25"/>
      <c r="E48" s="25"/>
      <c r="F48" s="25"/>
      <c r="G48" s="25"/>
    </row>
    <row r="49" spans="2:7">
      <c r="B49" s="25"/>
      <c r="C49" s="25"/>
      <c r="D49" s="25"/>
      <c r="E49" s="25"/>
      <c r="F49" s="25"/>
      <c r="G49" s="25"/>
    </row>
    <row r="50" spans="2:7">
      <c r="B50" s="25"/>
      <c r="C50" s="25"/>
      <c r="D50" s="25"/>
      <c r="E50" s="25"/>
      <c r="F50" s="25"/>
      <c r="G50" s="25"/>
    </row>
    <row r="51" spans="2:7">
      <c r="B51" s="25"/>
      <c r="C51" s="25"/>
      <c r="D51" s="25"/>
      <c r="E51" s="25"/>
      <c r="F51" s="25"/>
      <c r="G51" s="25"/>
    </row>
    <row r="52" spans="2:7">
      <c r="B52" s="25"/>
      <c r="C52" s="25"/>
      <c r="D52" s="25"/>
      <c r="E52" s="25"/>
      <c r="F52" s="25"/>
      <c r="G52" s="25"/>
    </row>
    <row r="53" spans="2:7">
      <c r="B53" s="25"/>
      <c r="C53" s="25"/>
      <c r="D53" s="25"/>
      <c r="E53" s="25"/>
      <c r="F53" s="25"/>
      <c r="G53" s="25"/>
    </row>
    <row r="54" spans="2:7">
      <c r="B54" s="25"/>
      <c r="C54" s="25"/>
      <c r="D54" s="25"/>
      <c r="E54" s="25"/>
      <c r="F54" s="25"/>
      <c r="G54" s="25"/>
    </row>
    <row r="55" spans="2:7">
      <c r="B55" s="25"/>
      <c r="C55" s="25"/>
      <c r="D55" s="25"/>
      <c r="E55" s="25"/>
      <c r="F55" s="25"/>
      <c r="G55" s="25"/>
    </row>
    <row r="56" spans="2:7">
      <c r="B56" s="25"/>
      <c r="C56" s="25"/>
      <c r="D56" s="25"/>
      <c r="E56" s="25"/>
      <c r="F56" s="25"/>
      <c r="G56" s="25"/>
    </row>
    <row r="57" spans="2:7">
      <c r="B57" s="25"/>
      <c r="C57" s="25"/>
      <c r="D57" s="25"/>
      <c r="E57" s="25"/>
      <c r="F57" s="25"/>
      <c r="G57" s="25"/>
    </row>
    <row r="58" spans="2:7">
      <c r="B58" s="25"/>
      <c r="C58" s="25"/>
      <c r="D58" s="25"/>
      <c r="E58" s="25"/>
      <c r="F58" s="25"/>
      <c r="G58" s="25"/>
    </row>
    <row r="59" spans="2:7">
      <c r="B59" s="25"/>
      <c r="C59" s="25"/>
      <c r="D59" s="25"/>
      <c r="E59" s="25"/>
      <c r="F59" s="25"/>
      <c r="G59" s="25"/>
    </row>
    <row r="60" spans="2:7">
      <c r="B60" s="25"/>
      <c r="C60" s="25"/>
      <c r="D60" s="25"/>
      <c r="E60" s="25"/>
      <c r="F60" s="25"/>
      <c r="G60" s="25"/>
    </row>
    <row r="61" spans="2:7">
      <c r="B61" s="25"/>
      <c r="C61" s="25"/>
      <c r="D61" s="25"/>
      <c r="E61" s="25"/>
      <c r="F61" s="25"/>
      <c r="G61" s="25"/>
    </row>
    <row r="62" spans="2:7">
      <c r="B62" s="25"/>
      <c r="C62" s="25"/>
      <c r="D62" s="25"/>
      <c r="E62" s="25"/>
      <c r="F62" s="25"/>
      <c r="G62" s="25"/>
    </row>
    <row r="63" spans="2:7">
      <c r="B63" s="25"/>
      <c r="C63" s="25"/>
      <c r="D63" s="25"/>
      <c r="E63" s="25"/>
      <c r="F63" s="25"/>
      <c r="G63" s="25"/>
    </row>
    <row r="64" spans="2:7">
      <c r="B64" s="25"/>
      <c r="C64" s="25"/>
      <c r="D64" s="25"/>
      <c r="E64" s="25"/>
      <c r="F64" s="25"/>
      <c r="G64" s="25"/>
    </row>
    <row r="65" spans="2:7">
      <c r="B65" s="25"/>
      <c r="C65" s="25"/>
      <c r="D65" s="25"/>
      <c r="E65" s="25"/>
      <c r="F65" s="25"/>
      <c r="G65" s="25"/>
    </row>
    <row r="66" spans="2:7">
      <c r="B66" s="25"/>
      <c r="C66" s="25"/>
      <c r="D66" s="25"/>
      <c r="E66" s="25"/>
      <c r="F66" s="25"/>
      <c r="G66" s="25"/>
    </row>
    <row r="67" spans="2:7">
      <c r="B67" s="25"/>
      <c r="C67" s="25"/>
      <c r="D67" s="25"/>
      <c r="E67" s="25"/>
      <c r="F67" s="25"/>
      <c r="G67" s="25"/>
    </row>
    <row r="68" spans="2:7">
      <c r="B68" s="25"/>
      <c r="C68" s="25"/>
      <c r="D68" s="25"/>
      <c r="E68" s="25"/>
      <c r="F68" s="25"/>
      <c r="G68" s="25"/>
    </row>
    <row r="69" spans="2:7">
      <c r="B69" s="25"/>
      <c r="C69" s="25"/>
      <c r="D69" s="25"/>
      <c r="E69" s="25"/>
      <c r="F69" s="25"/>
      <c r="G69" s="25"/>
    </row>
    <row r="70" spans="2:7">
      <c r="B70" s="25"/>
      <c r="C70" s="25"/>
      <c r="D70" s="25"/>
      <c r="E70" s="25"/>
      <c r="F70" s="25"/>
      <c r="G70" s="25"/>
    </row>
    <row r="71" spans="2:7">
      <c r="B71" s="25"/>
      <c r="C71" s="25"/>
      <c r="D71" s="25"/>
      <c r="E71" s="25"/>
      <c r="F71" s="25"/>
      <c r="G71" s="25"/>
    </row>
    <row r="72" spans="2:7">
      <c r="B72" s="25"/>
      <c r="C72" s="25"/>
      <c r="D72" s="25"/>
      <c r="E72" s="25"/>
      <c r="F72" s="25"/>
      <c r="G72" s="25"/>
    </row>
    <row r="73" spans="2:7">
      <c r="B73" s="25"/>
      <c r="C73" s="25"/>
      <c r="D73" s="25"/>
      <c r="E73" s="25"/>
      <c r="F73" s="25"/>
      <c r="G73" s="25"/>
    </row>
    <row r="74" spans="2:7">
      <c r="B74" s="25"/>
      <c r="C74" s="25"/>
      <c r="D74" s="25"/>
      <c r="E74" s="25"/>
      <c r="F74" s="25"/>
      <c r="G74" s="25"/>
    </row>
    <row r="75" spans="2:7">
      <c r="B75" s="25"/>
      <c r="C75" s="25"/>
      <c r="D75" s="25"/>
      <c r="E75" s="25"/>
      <c r="F75" s="25"/>
      <c r="G75" s="25"/>
    </row>
    <row r="76" spans="2:7">
      <c r="B76" s="25"/>
      <c r="C76" s="25"/>
      <c r="D76" s="25"/>
      <c r="E76" s="25"/>
      <c r="F76" s="25"/>
      <c r="G76" s="25"/>
    </row>
    <row r="77" spans="2:7">
      <c r="B77" s="25"/>
      <c r="C77" s="25"/>
      <c r="D77" s="25"/>
      <c r="E77" s="25"/>
      <c r="F77" s="25"/>
      <c r="G77" s="25"/>
    </row>
    <row r="78" spans="2:7">
      <c r="B78" s="25"/>
      <c r="C78" s="25"/>
      <c r="D78" s="25"/>
      <c r="E78" s="25"/>
      <c r="F78" s="25"/>
      <c r="G78" s="25"/>
    </row>
    <row r="79" spans="2:7">
      <c r="B79" s="25"/>
      <c r="C79" s="25"/>
      <c r="D79" s="25"/>
      <c r="E79" s="25"/>
      <c r="F79" s="25"/>
      <c r="G79" s="25"/>
    </row>
    <row r="80" spans="2:7">
      <c r="B80" s="25"/>
      <c r="C80" s="25"/>
      <c r="D80" s="25"/>
      <c r="E80" s="25"/>
      <c r="F80" s="25"/>
      <c r="G80" s="25"/>
    </row>
    <row r="81" spans="2:7">
      <c r="B81" s="25"/>
      <c r="C81" s="25"/>
      <c r="D81" s="25"/>
      <c r="E81" s="25"/>
      <c r="F81" s="25"/>
      <c r="G81" s="25"/>
    </row>
    <row r="82" spans="2:7">
      <c r="B82" s="25"/>
      <c r="C82" s="25"/>
      <c r="D82" s="25"/>
      <c r="E82" s="25"/>
      <c r="F82" s="25"/>
      <c r="G82" s="25"/>
    </row>
    <row r="83" spans="2:7">
      <c r="B83" s="25"/>
      <c r="C83" s="25"/>
      <c r="D83" s="25"/>
      <c r="E83" s="25"/>
      <c r="F83" s="25"/>
      <c r="G83" s="25"/>
    </row>
    <row r="84" spans="2:7">
      <c r="B84" s="25"/>
      <c r="C84" s="25"/>
      <c r="D84" s="25"/>
      <c r="E84" s="25"/>
      <c r="F84" s="25"/>
      <c r="G84" s="25"/>
    </row>
    <row r="85" spans="2:7">
      <c r="B85" s="25"/>
      <c r="C85" s="25"/>
      <c r="D85" s="25"/>
      <c r="E85" s="25"/>
      <c r="F85" s="25"/>
      <c r="G85" s="25"/>
    </row>
    <row r="86" spans="2:7">
      <c r="B86" s="25"/>
      <c r="C86" s="25"/>
      <c r="D86" s="25"/>
      <c r="E86" s="25"/>
      <c r="F86" s="25"/>
      <c r="G86" s="25"/>
    </row>
    <row r="87" spans="2:7">
      <c r="B87" s="25"/>
      <c r="C87" s="25"/>
      <c r="D87" s="25"/>
      <c r="E87" s="25"/>
      <c r="F87" s="25"/>
      <c r="G87" s="25"/>
    </row>
    <row r="88" spans="2:7">
      <c r="B88" s="25"/>
      <c r="C88" s="25"/>
      <c r="D88" s="25"/>
      <c r="E88" s="25"/>
      <c r="F88" s="25"/>
      <c r="G88" s="25"/>
    </row>
    <row r="89" spans="2:7">
      <c r="B89" s="25"/>
      <c r="C89" s="25"/>
      <c r="D89" s="25"/>
      <c r="E89" s="25"/>
      <c r="F89" s="25"/>
      <c r="G89" s="25"/>
    </row>
    <row r="90" spans="2:7">
      <c r="B90" s="25"/>
      <c r="C90" s="25"/>
      <c r="D90" s="25"/>
      <c r="E90" s="25"/>
      <c r="F90" s="25"/>
      <c r="G90" s="25"/>
    </row>
    <row r="91" spans="2:7">
      <c r="B91" s="25"/>
      <c r="C91" s="25"/>
      <c r="D91" s="25"/>
      <c r="E91" s="25"/>
      <c r="F91" s="25"/>
      <c r="G91" s="25"/>
    </row>
    <row r="92" spans="2:7">
      <c r="B92" s="25"/>
      <c r="C92" s="25"/>
      <c r="D92" s="25"/>
      <c r="E92" s="25"/>
      <c r="F92" s="25"/>
      <c r="G92" s="25"/>
    </row>
    <row r="93" spans="2:7">
      <c r="B93" s="25"/>
      <c r="C93" s="25"/>
      <c r="D93" s="25"/>
      <c r="E93" s="25"/>
      <c r="F93" s="25"/>
      <c r="G93" s="25"/>
    </row>
    <row r="94" spans="2:7">
      <c r="B94" s="25"/>
      <c r="C94" s="25"/>
      <c r="D94" s="25"/>
      <c r="E94" s="25"/>
      <c r="F94" s="25"/>
      <c r="G94" s="25"/>
    </row>
    <row r="95" spans="2:7">
      <c r="B95" s="25"/>
      <c r="C95" s="25"/>
      <c r="D95" s="25"/>
      <c r="E95" s="25"/>
      <c r="F95" s="25"/>
      <c r="G95" s="25"/>
    </row>
    <row r="96" spans="2:7">
      <c r="B96" s="25"/>
      <c r="C96" s="25"/>
      <c r="D96" s="25"/>
      <c r="E96" s="25"/>
      <c r="F96" s="25"/>
      <c r="G96" s="25"/>
    </row>
    <row r="97" spans="2:7">
      <c r="B97" s="25"/>
      <c r="C97" s="25"/>
      <c r="D97" s="25"/>
      <c r="E97" s="25"/>
      <c r="F97" s="25"/>
      <c r="G97" s="25"/>
    </row>
    <row r="98" spans="2:7">
      <c r="B98" s="25"/>
      <c r="C98" s="25"/>
      <c r="D98" s="25"/>
      <c r="E98" s="25"/>
      <c r="F98" s="25"/>
      <c r="G98" s="25"/>
    </row>
    <row r="99" spans="2:7">
      <c r="B99" s="25"/>
      <c r="C99" s="25"/>
      <c r="D99" s="25"/>
      <c r="E99" s="25"/>
      <c r="F99" s="25"/>
      <c r="G99" s="25"/>
    </row>
    <row r="100" spans="2:7">
      <c r="B100" s="25"/>
      <c r="C100" s="25"/>
      <c r="D100" s="25"/>
      <c r="E100" s="25"/>
      <c r="F100" s="25"/>
      <c r="G100" s="25"/>
    </row>
    <row r="101" spans="2:7">
      <c r="B101" s="25"/>
      <c r="C101" s="25"/>
      <c r="D101" s="25"/>
      <c r="E101" s="25"/>
      <c r="F101" s="25"/>
      <c r="G101" s="25"/>
    </row>
    <row r="102" spans="2:7">
      <c r="B102" s="25"/>
      <c r="C102" s="25"/>
      <c r="D102" s="25"/>
      <c r="E102" s="25"/>
      <c r="F102" s="25"/>
      <c r="G102" s="25"/>
    </row>
    <row r="103" spans="2:7">
      <c r="B103" s="25"/>
      <c r="C103" s="25"/>
      <c r="D103" s="25"/>
      <c r="E103" s="25"/>
      <c r="F103" s="25"/>
      <c r="G103" s="25"/>
    </row>
    <row r="104" spans="2:7">
      <c r="B104" s="25"/>
      <c r="C104" s="25"/>
      <c r="D104" s="25"/>
      <c r="E104" s="25"/>
      <c r="F104" s="25"/>
      <c r="G104" s="25"/>
    </row>
    <row r="105" spans="2:7">
      <c r="B105" s="25"/>
      <c r="C105" s="25"/>
      <c r="D105" s="25"/>
      <c r="E105" s="25"/>
      <c r="F105" s="25"/>
      <c r="G105" s="25"/>
    </row>
    <row r="106" spans="2:7">
      <c r="B106" s="25"/>
      <c r="C106" s="25"/>
      <c r="D106" s="25"/>
      <c r="E106" s="25"/>
      <c r="F106" s="25"/>
      <c r="G106" s="25"/>
    </row>
    <row r="107" spans="2:7">
      <c r="B107" s="25"/>
      <c r="C107" s="25"/>
      <c r="D107" s="25"/>
      <c r="E107" s="25"/>
      <c r="F107" s="25"/>
      <c r="G107" s="25"/>
    </row>
    <row r="108" spans="2:7">
      <c r="B108" s="25"/>
      <c r="C108" s="25"/>
      <c r="D108" s="25"/>
      <c r="E108" s="25"/>
      <c r="F108" s="25"/>
      <c r="G108" s="25"/>
    </row>
    <row r="109" spans="2:7">
      <c r="B109" s="25"/>
      <c r="C109" s="25"/>
      <c r="D109" s="25"/>
      <c r="E109" s="25"/>
      <c r="F109" s="25"/>
      <c r="G109" s="25"/>
    </row>
    <row r="110" spans="2:7">
      <c r="B110" s="25"/>
      <c r="C110" s="25"/>
      <c r="D110" s="25"/>
      <c r="E110" s="25"/>
      <c r="F110" s="25"/>
      <c r="G110" s="25"/>
    </row>
    <row r="111" spans="2:7">
      <c r="B111" s="25"/>
      <c r="C111" s="25"/>
      <c r="D111" s="25"/>
      <c r="E111" s="25"/>
      <c r="F111" s="25"/>
      <c r="G111" s="25"/>
    </row>
    <row r="112" spans="2:7">
      <c r="B112" s="25"/>
      <c r="C112" s="25"/>
      <c r="D112" s="25"/>
      <c r="E112" s="25"/>
      <c r="F112" s="25"/>
      <c r="G112" s="25"/>
    </row>
    <row r="113" spans="2:7">
      <c r="B113" s="25"/>
      <c r="C113" s="25"/>
      <c r="D113" s="25"/>
      <c r="E113" s="25"/>
      <c r="F113" s="25"/>
      <c r="G113" s="25"/>
    </row>
    <row r="114" spans="2:7">
      <c r="B114" s="25"/>
      <c r="C114" s="25"/>
      <c r="D114" s="25"/>
      <c r="E114" s="25"/>
      <c r="F114" s="25"/>
      <c r="G114" s="25"/>
    </row>
    <row r="115" spans="2:7">
      <c r="B115" s="25"/>
      <c r="C115" s="25"/>
      <c r="D115" s="25"/>
      <c r="E115" s="25"/>
      <c r="F115" s="25"/>
      <c r="G115" s="25"/>
    </row>
    <row r="116" spans="2:7">
      <c r="B116" s="25"/>
      <c r="C116" s="25"/>
      <c r="D116" s="25"/>
      <c r="E116" s="25"/>
      <c r="F116" s="25"/>
      <c r="G116" s="25"/>
    </row>
    <row r="117" spans="2:7">
      <c r="B117" s="25"/>
      <c r="C117" s="25"/>
      <c r="D117" s="25"/>
      <c r="E117" s="25"/>
      <c r="F117" s="25"/>
      <c r="G117" s="25"/>
    </row>
    <row r="118" spans="2:7">
      <c r="B118" s="25"/>
      <c r="C118" s="25"/>
      <c r="D118" s="25"/>
      <c r="E118" s="25"/>
      <c r="F118" s="25"/>
      <c r="G118" s="25"/>
    </row>
    <row r="119" spans="2:7">
      <c r="B119" s="25"/>
      <c r="C119" s="25"/>
      <c r="D119" s="25"/>
      <c r="E119" s="25"/>
      <c r="F119" s="25"/>
      <c r="G119" s="25"/>
    </row>
    <row r="120" spans="2:7">
      <c r="B120" s="25"/>
      <c r="C120" s="25"/>
      <c r="D120" s="25"/>
      <c r="E120" s="25"/>
      <c r="F120" s="25"/>
      <c r="G120" s="25"/>
    </row>
    <row r="121" spans="2:7">
      <c r="B121" s="25"/>
      <c r="C121" s="25"/>
      <c r="D121" s="25"/>
      <c r="E121" s="25"/>
      <c r="F121" s="25"/>
      <c r="G121" s="25"/>
    </row>
    <row r="122" spans="2:7">
      <c r="B122" s="25"/>
      <c r="C122" s="25"/>
      <c r="D122" s="25"/>
      <c r="E122" s="25"/>
      <c r="F122" s="25"/>
      <c r="G122" s="25"/>
    </row>
    <row r="123" spans="2:7">
      <c r="B123" s="25"/>
      <c r="C123" s="25"/>
      <c r="D123" s="25"/>
      <c r="E123" s="25"/>
      <c r="F123" s="25"/>
      <c r="G123" s="25"/>
    </row>
    <row r="124" spans="2:7">
      <c r="B124" s="25"/>
      <c r="C124" s="25"/>
      <c r="D124" s="25"/>
      <c r="E124" s="25"/>
      <c r="F124" s="25"/>
      <c r="G124" s="25"/>
    </row>
    <row r="125" spans="2:7">
      <c r="B125" s="25"/>
      <c r="C125" s="25"/>
      <c r="D125" s="25"/>
      <c r="E125" s="25"/>
      <c r="F125" s="25"/>
      <c r="G125" s="25"/>
    </row>
    <row r="126" spans="2:7">
      <c r="B126" s="25"/>
      <c r="C126" s="25"/>
      <c r="D126" s="25"/>
      <c r="E126" s="25"/>
      <c r="F126" s="25"/>
      <c r="G126" s="25"/>
    </row>
    <row r="127" spans="2:7">
      <c r="B127" s="25"/>
      <c r="C127" s="25"/>
      <c r="D127" s="25"/>
      <c r="E127" s="25"/>
      <c r="F127" s="25"/>
      <c r="G127" s="25"/>
    </row>
    <row r="128" spans="2:7">
      <c r="B128" s="25"/>
      <c r="C128" s="25"/>
      <c r="D128" s="25"/>
      <c r="E128" s="25"/>
      <c r="F128" s="25"/>
      <c r="G128" s="25"/>
    </row>
    <row r="129" spans="2:7">
      <c r="B129" s="25"/>
      <c r="C129" s="25"/>
      <c r="D129" s="25"/>
      <c r="E129" s="25"/>
      <c r="F129" s="25"/>
      <c r="G129" s="25"/>
    </row>
    <row r="130" spans="2:7">
      <c r="B130" s="25"/>
      <c r="C130" s="25"/>
      <c r="D130" s="25"/>
      <c r="E130" s="25"/>
      <c r="F130" s="25"/>
      <c r="G130" s="25"/>
    </row>
    <row r="131" spans="2:7">
      <c r="B131" s="25"/>
      <c r="C131" s="25"/>
      <c r="D131" s="25"/>
      <c r="E131" s="25"/>
      <c r="F131" s="25"/>
      <c r="G131" s="25"/>
    </row>
    <row r="132" spans="2:7">
      <c r="B132" s="25"/>
      <c r="C132" s="25"/>
      <c r="D132" s="25"/>
      <c r="E132" s="25"/>
      <c r="F132" s="25"/>
      <c r="G132" s="25"/>
    </row>
    <row r="133" spans="2:7">
      <c r="B133" s="25"/>
      <c r="C133" s="25"/>
      <c r="D133" s="25"/>
      <c r="E133" s="25"/>
      <c r="F133" s="25"/>
      <c r="G133" s="25"/>
    </row>
    <row r="134" spans="2:7">
      <c r="B134" s="25"/>
      <c r="C134" s="25"/>
      <c r="D134" s="25"/>
      <c r="E134" s="25"/>
      <c r="F134" s="25"/>
      <c r="G134" s="25"/>
    </row>
    <row r="135" spans="2:7">
      <c r="B135" s="25"/>
      <c r="C135" s="25"/>
      <c r="D135" s="25"/>
      <c r="E135" s="25"/>
      <c r="F135" s="25"/>
      <c r="G135" s="25"/>
    </row>
    <row r="136" spans="2:7">
      <c r="B136" s="25"/>
      <c r="C136" s="25"/>
      <c r="D136" s="25"/>
      <c r="E136" s="25"/>
      <c r="F136" s="25"/>
      <c r="G136" s="25"/>
    </row>
    <row r="137" spans="2:7">
      <c r="B137" s="25"/>
      <c r="C137" s="25"/>
      <c r="D137" s="25"/>
      <c r="E137" s="25"/>
      <c r="F137" s="25"/>
      <c r="G137" s="25"/>
    </row>
    <row r="138" spans="2:7">
      <c r="B138" s="25"/>
      <c r="C138" s="25"/>
      <c r="D138" s="25"/>
      <c r="E138" s="25"/>
      <c r="F138" s="25"/>
      <c r="G138" s="25"/>
    </row>
    <row r="139" spans="2:7">
      <c r="B139" s="25"/>
      <c r="C139" s="25"/>
      <c r="D139" s="25"/>
      <c r="E139" s="25"/>
      <c r="F139" s="25"/>
      <c r="G139" s="25"/>
    </row>
    <row r="140" spans="2:7">
      <c r="B140" s="25"/>
      <c r="C140" s="25"/>
      <c r="D140" s="25"/>
      <c r="E140" s="25"/>
      <c r="F140" s="25"/>
      <c r="G140" s="25"/>
    </row>
    <row r="141" spans="2:7">
      <c r="B141" s="25"/>
      <c r="C141" s="25"/>
      <c r="D141" s="25"/>
      <c r="E141" s="25"/>
      <c r="F141" s="25"/>
      <c r="G141" s="25"/>
    </row>
    <row r="142" spans="2:7">
      <c r="B142" s="25"/>
      <c r="C142" s="25"/>
      <c r="D142" s="25"/>
      <c r="E142" s="25"/>
      <c r="F142" s="25"/>
      <c r="G142" s="25"/>
    </row>
    <row r="143" spans="2:7">
      <c r="B143" s="25"/>
      <c r="C143" s="25"/>
      <c r="D143" s="25"/>
      <c r="E143" s="25"/>
      <c r="F143" s="25"/>
      <c r="G143" s="25"/>
    </row>
    <row r="144" spans="2:7">
      <c r="B144" s="25"/>
      <c r="C144" s="25"/>
      <c r="D144" s="25"/>
      <c r="E144" s="25"/>
      <c r="F144" s="25"/>
      <c r="G144" s="25"/>
    </row>
    <row r="145" spans="2:7">
      <c r="B145" s="25"/>
      <c r="C145" s="25"/>
      <c r="D145" s="25"/>
      <c r="E145" s="25"/>
      <c r="F145" s="25"/>
      <c r="G145" s="25"/>
    </row>
    <row r="146" spans="2:7">
      <c r="B146" s="25"/>
      <c r="C146" s="25"/>
      <c r="D146" s="25"/>
      <c r="E146" s="25"/>
      <c r="F146" s="25"/>
      <c r="G146" s="25"/>
    </row>
    <row r="147" spans="2:7">
      <c r="B147" s="25"/>
      <c r="C147" s="25"/>
      <c r="D147" s="25"/>
      <c r="E147" s="25"/>
      <c r="F147" s="25"/>
      <c r="G147" s="25"/>
    </row>
    <row r="148" spans="2:7">
      <c r="B148" s="25"/>
      <c r="C148" s="25"/>
      <c r="D148" s="25"/>
      <c r="E148" s="25"/>
      <c r="F148" s="25"/>
      <c r="G148" s="25"/>
    </row>
    <row r="149" spans="2:7">
      <c r="B149" s="25"/>
      <c r="C149" s="25"/>
      <c r="D149" s="25"/>
      <c r="E149" s="25"/>
      <c r="F149" s="25"/>
      <c r="G149" s="25"/>
    </row>
    <row r="150" spans="2:7">
      <c r="B150" s="25"/>
      <c r="C150" s="25"/>
      <c r="D150" s="25"/>
      <c r="E150" s="25"/>
      <c r="F150" s="25"/>
      <c r="G150" s="25"/>
    </row>
    <row r="151" spans="2:7">
      <c r="B151" s="25"/>
      <c r="C151" s="25"/>
      <c r="D151" s="25"/>
      <c r="E151" s="25"/>
      <c r="F151" s="25"/>
      <c r="G151" s="25"/>
    </row>
    <row r="152" spans="2:7">
      <c r="B152" s="25"/>
      <c r="C152" s="25"/>
      <c r="D152" s="25"/>
      <c r="E152" s="25"/>
      <c r="F152" s="25"/>
      <c r="G152" s="25"/>
    </row>
    <row r="153" spans="2:7">
      <c r="B153" s="25"/>
      <c r="C153" s="25"/>
      <c r="D153" s="25"/>
      <c r="E153" s="25"/>
      <c r="F153" s="25"/>
      <c r="G153" s="25"/>
    </row>
    <row r="154" spans="2:7">
      <c r="B154" s="25"/>
      <c r="C154" s="25"/>
      <c r="D154" s="25"/>
      <c r="E154" s="25"/>
      <c r="F154" s="25"/>
      <c r="G154" s="25"/>
    </row>
    <row r="155" spans="2:7">
      <c r="B155" s="25"/>
      <c r="C155" s="25"/>
      <c r="D155" s="25"/>
      <c r="E155" s="25"/>
      <c r="F155" s="25"/>
      <c r="G155" s="25"/>
    </row>
    <row r="156" spans="2:7">
      <c r="B156" s="25"/>
      <c r="C156" s="25"/>
      <c r="D156" s="25"/>
      <c r="E156" s="25"/>
      <c r="F156" s="25"/>
      <c r="G156" s="25"/>
    </row>
    <row r="157" spans="2:7">
      <c r="B157" s="25"/>
      <c r="C157" s="25"/>
      <c r="D157" s="25"/>
      <c r="E157" s="25"/>
      <c r="F157" s="25"/>
      <c r="G157" s="25"/>
    </row>
    <row r="158" spans="2:7">
      <c r="B158" s="25"/>
      <c r="C158" s="25"/>
      <c r="D158" s="25"/>
      <c r="E158" s="25"/>
      <c r="F158" s="25"/>
      <c r="G158" s="25"/>
    </row>
    <row r="159" spans="2:7">
      <c r="B159" s="25"/>
      <c r="C159" s="25"/>
      <c r="D159" s="25"/>
      <c r="E159" s="25"/>
      <c r="F159" s="25"/>
      <c r="G159" s="25"/>
    </row>
    <row r="160" spans="2:7">
      <c r="B160" s="25"/>
      <c r="C160" s="25"/>
      <c r="D160" s="25"/>
      <c r="E160" s="25"/>
      <c r="F160" s="25"/>
      <c r="G160" s="25"/>
    </row>
    <row r="161" spans="2:7">
      <c r="B161" s="25"/>
      <c r="C161" s="25"/>
      <c r="D161" s="25"/>
      <c r="E161" s="25"/>
      <c r="F161" s="25"/>
      <c r="G161" s="25"/>
    </row>
    <row r="162" spans="2:7">
      <c r="B162" s="25"/>
      <c r="C162" s="25"/>
      <c r="D162" s="25"/>
      <c r="E162" s="25"/>
      <c r="F162" s="25"/>
      <c r="G162" s="25"/>
    </row>
    <row r="163" spans="2:7">
      <c r="B163" s="25"/>
      <c r="C163" s="25"/>
      <c r="D163" s="25"/>
      <c r="E163" s="25"/>
      <c r="F163" s="25"/>
      <c r="G163" s="25"/>
    </row>
    <row r="164" spans="2:7">
      <c r="B164" s="25"/>
      <c r="C164" s="25"/>
      <c r="D164" s="25"/>
      <c r="E164" s="25"/>
      <c r="F164" s="25"/>
      <c r="G164" s="25"/>
    </row>
    <row r="165" spans="2:7">
      <c r="B165" s="25"/>
      <c r="C165" s="25"/>
      <c r="D165" s="25"/>
      <c r="E165" s="25"/>
      <c r="F165" s="25"/>
      <c r="G165" s="25"/>
    </row>
    <row r="166" spans="2:7">
      <c r="B166" s="25"/>
      <c r="C166" s="25"/>
      <c r="D166" s="25"/>
      <c r="E166" s="25"/>
      <c r="F166" s="25"/>
      <c r="G166" s="25"/>
    </row>
    <row r="167" spans="2:7">
      <c r="B167" s="25"/>
      <c r="C167" s="25"/>
      <c r="D167" s="25"/>
      <c r="E167" s="25"/>
      <c r="F167" s="25"/>
      <c r="G167" s="25"/>
    </row>
    <row r="168" spans="2:7">
      <c r="B168" s="25"/>
      <c r="C168" s="25"/>
      <c r="D168" s="25"/>
      <c r="E168" s="25"/>
      <c r="F168" s="25"/>
      <c r="G168" s="25"/>
    </row>
    <row r="169" spans="2:7">
      <c r="B169" s="25"/>
      <c r="C169" s="25"/>
      <c r="D169" s="25"/>
      <c r="E169" s="25"/>
      <c r="F169" s="25"/>
      <c r="G169" s="25"/>
    </row>
    <row r="170" spans="2:7">
      <c r="B170" s="25"/>
      <c r="C170" s="25"/>
      <c r="D170" s="25"/>
      <c r="E170" s="25"/>
      <c r="F170" s="25"/>
      <c r="G170" s="25"/>
    </row>
    <row r="171" spans="2:7">
      <c r="B171" s="25"/>
      <c r="C171" s="25"/>
      <c r="D171" s="25"/>
      <c r="E171" s="25"/>
      <c r="F171" s="25"/>
      <c r="G171" s="25"/>
    </row>
    <row r="172" spans="2:7">
      <c r="B172" s="25"/>
      <c r="C172" s="25"/>
      <c r="D172" s="25"/>
      <c r="E172" s="25"/>
      <c r="F172" s="25"/>
      <c r="G172" s="25"/>
    </row>
    <row r="173" spans="2:7">
      <c r="B173" s="25"/>
      <c r="C173" s="25"/>
      <c r="D173" s="25"/>
      <c r="E173" s="25"/>
      <c r="F173" s="25"/>
      <c r="G173" s="25"/>
    </row>
    <row r="174" spans="2:7">
      <c r="B174" s="25"/>
      <c r="C174" s="25"/>
      <c r="D174" s="25"/>
      <c r="E174" s="25"/>
      <c r="F174" s="25"/>
      <c r="G174" s="25"/>
    </row>
    <row r="175" spans="2:7">
      <c r="B175" s="25"/>
      <c r="C175" s="25"/>
      <c r="D175" s="25"/>
      <c r="E175" s="25"/>
      <c r="F175" s="25"/>
      <c r="G175" s="25"/>
    </row>
    <row r="176" spans="2:7">
      <c r="B176" s="25"/>
      <c r="C176" s="25"/>
      <c r="D176" s="25"/>
      <c r="E176" s="25"/>
      <c r="F176" s="25"/>
      <c r="G176" s="25"/>
    </row>
    <row r="177" spans="2:7">
      <c r="B177" s="25"/>
      <c r="C177" s="25"/>
      <c r="D177" s="25"/>
      <c r="E177" s="25"/>
      <c r="F177" s="25"/>
      <c r="G177" s="25"/>
    </row>
    <row r="178" spans="2:7">
      <c r="B178" s="25"/>
      <c r="C178" s="25"/>
      <c r="D178" s="25"/>
      <c r="E178" s="25"/>
      <c r="F178" s="25"/>
      <c r="G178" s="25"/>
    </row>
    <row r="179" spans="2:7">
      <c r="B179" s="25"/>
      <c r="C179" s="25"/>
      <c r="D179" s="25"/>
      <c r="E179" s="25"/>
      <c r="F179" s="25"/>
      <c r="G179" s="25"/>
    </row>
    <row r="180" spans="2:7">
      <c r="B180" s="25"/>
      <c r="C180" s="25"/>
      <c r="D180" s="25"/>
      <c r="E180" s="25"/>
      <c r="F180" s="25"/>
      <c r="G180" s="25"/>
    </row>
    <row r="181" spans="2:7">
      <c r="B181" s="25"/>
      <c r="C181" s="25"/>
      <c r="D181" s="25"/>
      <c r="E181" s="25"/>
      <c r="F181" s="25"/>
      <c r="G181" s="25"/>
    </row>
    <row r="182" spans="2:7">
      <c r="B182" s="25"/>
      <c r="C182" s="25"/>
      <c r="D182" s="25"/>
      <c r="E182" s="25"/>
      <c r="F182" s="25"/>
      <c r="G182" s="25"/>
    </row>
    <row r="183" spans="2:7">
      <c r="B183" s="25"/>
      <c r="C183" s="25"/>
      <c r="D183" s="25"/>
      <c r="E183" s="25"/>
      <c r="F183" s="25"/>
      <c r="G183" s="25"/>
    </row>
    <row r="184" spans="2:7">
      <c r="B184" s="25"/>
      <c r="C184" s="25"/>
      <c r="D184" s="25"/>
      <c r="E184" s="25"/>
      <c r="F184" s="25"/>
      <c r="G184" s="25"/>
    </row>
    <row r="185" spans="2:7">
      <c r="B185" s="25"/>
      <c r="C185" s="25"/>
      <c r="D185" s="25"/>
      <c r="E185" s="25"/>
      <c r="F185" s="25"/>
      <c r="G185" s="25"/>
    </row>
    <row r="186" spans="2:7">
      <c r="B186" s="25"/>
      <c r="C186" s="25"/>
      <c r="D186" s="25"/>
      <c r="E186" s="25"/>
      <c r="F186" s="25"/>
      <c r="G186" s="25"/>
    </row>
    <row r="187" spans="2:7">
      <c r="B187" s="25"/>
      <c r="C187" s="25"/>
      <c r="D187" s="25"/>
      <c r="E187" s="25"/>
      <c r="F187" s="25"/>
      <c r="G187" s="25"/>
    </row>
    <row r="188" spans="2:7">
      <c r="B188" s="25"/>
      <c r="C188" s="25"/>
      <c r="D188" s="25"/>
      <c r="E188" s="25"/>
      <c r="F188" s="25"/>
      <c r="G188" s="25"/>
    </row>
    <row r="189" spans="2:7">
      <c r="B189" s="25"/>
      <c r="C189" s="25"/>
      <c r="D189" s="25"/>
      <c r="E189" s="25"/>
      <c r="F189" s="25"/>
      <c r="G189" s="25"/>
    </row>
    <row r="190" spans="2:7">
      <c r="B190" s="25"/>
      <c r="C190" s="25"/>
      <c r="D190" s="25"/>
      <c r="E190" s="25"/>
      <c r="F190" s="25"/>
      <c r="G190" s="25"/>
    </row>
    <row r="191" spans="2:7">
      <c r="B191" s="25"/>
      <c r="C191" s="25"/>
      <c r="D191" s="25"/>
      <c r="E191" s="25"/>
      <c r="F191" s="25"/>
      <c r="G191" s="25"/>
    </row>
    <row r="192" spans="2:7">
      <c r="B192" s="25"/>
      <c r="C192" s="25"/>
      <c r="D192" s="25"/>
      <c r="E192" s="25"/>
      <c r="F192" s="25"/>
      <c r="G192" s="25"/>
    </row>
    <row r="193" spans="2:7">
      <c r="B193" s="25"/>
      <c r="C193" s="25"/>
      <c r="D193" s="25"/>
      <c r="E193" s="25"/>
      <c r="F193" s="25"/>
      <c r="G193" s="25"/>
    </row>
    <row r="194" spans="2:7">
      <c r="B194" s="25"/>
      <c r="C194" s="25"/>
      <c r="D194" s="25"/>
      <c r="E194" s="25"/>
      <c r="F194" s="25"/>
      <c r="G194" s="25"/>
    </row>
    <row r="195" spans="2:7">
      <c r="B195" s="25"/>
      <c r="C195" s="25"/>
      <c r="D195" s="25"/>
      <c r="E195" s="25"/>
      <c r="F195" s="25"/>
      <c r="G195" s="25"/>
    </row>
    <row r="196" spans="2:7">
      <c r="B196" s="25"/>
      <c r="C196" s="25"/>
      <c r="D196" s="25"/>
      <c r="E196" s="25"/>
      <c r="F196" s="25"/>
      <c r="G196" s="25"/>
    </row>
    <row r="197" spans="2:7">
      <c r="B197" s="25"/>
      <c r="C197" s="25"/>
      <c r="D197" s="25"/>
      <c r="E197" s="25"/>
      <c r="F197" s="25"/>
      <c r="G197" s="25"/>
    </row>
    <row r="198" spans="2:7">
      <c r="B198" s="25"/>
      <c r="C198" s="25"/>
      <c r="D198" s="25"/>
      <c r="E198" s="25"/>
      <c r="F198" s="25"/>
      <c r="G198" s="25"/>
    </row>
    <row r="199" spans="2:7">
      <c r="B199" s="25"/>
      <c r="C199" s="25"/>
      <c r="D199" s="25"/>
      <c r="E199" s="25"/>
      <c r="F199" s="25"/>
      <c r="G199" s="25"/>
    </row>
    <row r="200" spans="2:7">
      <c r="B200" s="25"/>
      <c r="C200" s="25"/>
      <c r="D200" s="25"/>
      <c r="E200" s="25"/>
      <c r="F200" s="25"/>
      <c r="G200" s="25"/>
    </row>
    <row r="201" spans="2:7">
      <c r="B201" s="25"/>
      <c r="C201" s="25"/>
      <c r="D201" s="25"/>
      <c r="E201" s="25"/>
      <c r="F201" s="25"/>
      <c r="G201" s="25"/>
    </row>
    <row r="202" spans="2:7">
      <c r="B202" s="25"/>
      <c r="C202" s="25"/>
      <c r="D202" s="25"/>
      <c r="E202" s="25"/>
      <c r="F202" s="25"/>
      <c r="G202" s="25"/>
    </row>
    <row r="203" spans="2:7">
      <c r="B203" s="25"/>
      <c r="C203" s="25"/>
      <c r="D203" s="25"/>
      <c r="E203" s="25"/>
      <c r="F203" s="25"/>
      <c r="G203" s="25"/>
    </row>
    <row r="204" spans="2:7">
      <c r="B204" s="25"/>
      <c r="C204" s="25"/>
      <c r="D204" s="25"/>
      <c r="E204" s="25"/>
      <c r="F204" s="25"/>
      <c r="G204" s="25"/>
    </row>
    <row r="205" spans="2:7">
      <c r="B205" s="25"/>
      <c r="C205" s="25"/>
      <c r="D205" s="25"/>
      <c r="E205" s="25"/>
      <c r="F205" s="25"/>
      <c r="G205" s="25"/>
    </row>
    <row r="206" spans="2:7">
      <c r="B206" s="25"/>
      <c r="C206" s="25"/>
      <c r="D206" s="25"/>
      <c r="E206" s="25"/>
      <c r="F206" s="25"/>
      <c r="G206" s="25"/>
    </row>
    <row r="207" spans="2:7">
      <c r="B207" s="25"/>
      <c r="C207" s="25"/>
      <c r="D207" s="25"/>
      <c r="E207" s="25"/>
      <c r="F207" s="25"/>
      <c r="G207" s="25"/>
    </row>
    <row r="208" spans="2:7">
      <c r="B208" s="25"/>
      <c r="C208" s="25"/>
      <c r="D208" s="25"/>
      <c r="E208" s="25"/>
      <c r="F208" s="25"/>
      <c r="G208" s="25"/>
    </row>
    <row r="209" spans="2:7">
      <c r="B209" s="25"/>
      <c r="C209" s="25"/>
      <c r="D209" s="25"/>
      <c r="E209" s="25"/>
      <c r="F209" s="25"/>
      <c r="G209" s="25"/>
    </row>
    <row r="210" spans="2:7">
      <c r="B210" s="25"/>
      <c r="C210" s="25"/>
      <c r="D210" s="25"/>
      <c r="E210" s="25"/>
      <c r="F210" s="25"/>
      <c r="G210" s="25"/>
    </row>
    <row r="211" spans="2:7">
      <c r="B211" s="25"/>
      <c r="C211" s="25"/>
      <c r="D211" s="25"/>
      <c r="E211" s="25"/>
      <c r="F211" s="25"/>
      <c r="G211" s="25"/>
    </row>
    <row r="212" spans="2:7">
      <c r="B212" s="25"/>
      <c r="C212" s="25"/>
      <c r="D212" s="25"/>
      <c r="E212" s="25"/>
      <c r="F212" s="25"/>
      <c r="G212" s="25"/>
    </row>
    <row r="213" spans="2:7">
      <c r="B213" s="25"/>
      <c r="C213" s="25"/>
      <c r="D213" s="25"/>
      <c r="E213" s="25"/>
      <c r="F213" s="25"/>
      <c r="G213" s="25"/>
    </row>
    <row r="214" spans="2:7">
      <c r="B214" s="25"/>
      <c r="C214" s="25"/>
      <c r="D214" s="25"/>
      <c r="E214" s="25"/>
      <c r="F214" s="25"/>
      <c r="G214" s="25"/>
    </row>
    <row r="215" spans="2:7">
      <c r="B215" s="25"/>
      <c r="C215" s="25"/>
      <c r="D215" s="25"/>
      <c r="E215" s="25"/>
      <c r="F215" s="25"/>
      <c r="G215" s="25"/>
    </row>
    <row r="216" spans="2:7">
      <c r="B216" s="25"/>
      <c r="C216" s="25"/>
      <c r="D216" s="25"/>
      <c r="E216" s="25"/>
      <c r="F216" s="25"/>
      <c r="G216" s="25"/>
    </row>
    <row r="217" spans="2:7">
      <c r="B217" s="25"/>
      <c r="C217" s="25"/>
      <c r="D217" s="25"/>
      <c r="E217" s="25"/>
      <c r="F217" s="25"/>
      <c r="G217" s="25"/>
    </row>
    <row r="218" spans="2:7">
      <c r="B218" s="25"/>
      <c r="C218" s="25"/>
      <c r="D218" s="25"/>
      <c r="E218" s="25"/>
      <c r="F218" s="25"/>
      <c r="G218" s="25"/>
    </row>
    <row r="219" spans="2:7">
      <c r="B219" s="25"/>
      <c r="C219" s="25"/>
      <c r="D219" s="25"/>
      <c r="E219" s="25"/>
      <c r="F219" s="25"/>
      <c r="G219" s="25"/>
    </row>
    <row r="220" spans="2:7">
      <c r="B220" s="25"/>
      <c r="C220" s="25"/>
      <c r="D220" s="25"/>
      <c r="E220" s="25"/>
      <c r="F220" s="25"/>
      <c r="G220" s="25"/>
    </row>
    <row r="221" spans="2:7">
      <c r="B221" s="25"/>
      <c r="C221" s="25"/>
      <c r="D221" s="25"/>
      <c r="E221" s="25"/>
      <c r="F221" s="25"/>
      <c r="G221" s="25"/>
    </row>
    <row r="222" spans="2:7">
      <c r="B222" s="25"/>
      <c r="C222" s="25"/>
      <c r="D222" s="25"/>
      <c r="E222" s="25"/>
      <c r="F222" s="25"/>
      <c r="G222" s="25"/>
    </row>
    <row r="223" spans="2:7">
      <c r="B223" s="25"/>
      <c r="C223" s="25"/>
      <c r="D223" s="25"/>
      <c r="E223" s="25"/>
      <c r="F223" s="25"/>
      <c r="G223" s="25"/>
    </row>
    <row r="224" spans="2:7">
      <c r="B224" s="25"/>
      <c r="C224" s="25"/>
      <c r="D224" s="25"/>
      <c r="E224" s="25"/>
      <c r="F224" s="25"/>
      <c r="G224" s="25"/>
    </row>
    <row r="225" spans="2:7">
      <c r="B225" s="25"/>
      <c r="C225" s="25"/>
      <c r="D225" s="25"/>
      <c r="E225" s="25"/>
      <c r="F225" s="25"/>
      <c r="G225" s="25"/>
    </row>
    <row r="226" spans="2:7">
      <c r="B226" s="25"/>
      <c r="C226" s="25"/>
      <c r="D226" s="25"/>
      <c r="E226" s="25"/>
      <c r="F226" s="25"/>
      <c r="G226" s="25"/>
    </row>
    <row r="227" spans="2:7">
      <c r="B227" s="25"/>
      <c r="C227" s="25"/>
      <c r="D227" s="25"/>
      <c r="E227" s="25"/>
      <c r="F227" s="25"/>
      <c r="G227" s="25"/>
    </row>
    <row r="228" spans="2:7">
      <c r="B228" s="25"/>
      <c r="C228" s="25"/>
      <c r="D228" s="25"/>
      <c r="E228" s="25"/>
      <c r="F228" s="25"/>
      <c r="G228" s="25"/>
    </row>
    <row r="229" spans="2:7">
      <c r="B229" s="25"/>
      <c r="C229" s="25"/>
      <c r="D229" s="25"/>
      <c r="E229" s="25"/>
      <c r="F229" s="25"/>
      <c r="G229" s="25"/>
    </row>
    <row r="230" spans="2:7">
      <c r="B230" s="25"/>
      <c r="C230" s="25"/>
      <c r="D230" s="25"/>
      <c r="E230" s="25"/>
      <c r="F230" s="25"/>
      <c r="G230" s="25"/>
    </row>
    <row r="231" spans="2:7">
      <c r="B231" s="25"/>
      <c r="C231" s="25"/>
      <c r="D231" s="25"/>
      <c r="E231" s="25"/>
      <c r="F231" s="25"/>
      <c r="G231" s="25"/>
    </row>
    <row r="232" spans="2:7">
      <c r="B232" s="25"/>
      <c r="C232" s="25"/>
      <c r="D232" s="25"/>
      <c r="E232" s="25"/>
      <c r="F232" s="25"/>
      <c r="G232" s="25"/>
    </row>
    <row r="233" spans="2:7">
      <c r="B233" s="25"/>
      <c r="C233" s="25"/>
      <c r="D233" s="25"/>
      <c r="E233" s="25"/>
      <c r="F233" s="25"/>
      <c r="G233" s="25"/>
    </row>
    <row r="234" spans="2:7">
      <c r="B234" s="25"/>
      <c r="C234" s="25"/>
      <c r="D234" s="25"/>
      <c r="E234" s="25"/>
      <c r="F234" s="25"/>
      <c r="G234" s="25"/>
    </row>
    <row r="235" spans="2:7">
      <c r="B235" s="25"/>
      <c r="C235" s="25"/>
      <c r="D235" s="25"/>
      <c r="E235" s="25"/>
      <c r="F235" s="25"/>
      <c r="G235" s="25"/>
    </row>
    <row r="236" spans="2:7">
      <c r="B236" s="25"/>
      <c r="C236" s="25"/>
      <c r="D236" s="25"/>
      <c r="E236" s="25"/>
      <c r="F236" s="25"/>
      <c r="G236" s="25"/>
    </row>
    <row r="237" spans="2:7">
      <c r="B237" s="25"/>
      <c r="C237" s="25"/>
      <c r="D237" s="25"/>
      <c r="E237" s="25"/>
      <c r="F237" s="25"/>
      <c r="G237" s="25"/>
    </row>
    <row r="238" spans="2:7">
      <c r="B238" s="25"/>
      <c r="C238" s="25"/>
      <c r="D238" s="25"/>
      <c r="E238" s="25"/>
      <c r="F238" s="25"/>
      <c r="G238" s="25"/>
    </row>
    <row r="239" spans="2:7">
      <c r="B239" s="25"/>
      <c r="C239" s="25"/>
      <c r="D239" s="25"/>
      <c r="E239" s="25"/>
      <c r="F239" s="25"/>
      <c r="G239" s="25"/>
    </row>
    <row r="240" spans="2:7">
      <c r="B240" s="25"/>
      <c r="C240" s="25"/>
      <c r="D240" s="25"/>
      <c r="E240" s="25"/>
      <c r="F240" s="25"/>
      <c r="G240" s="25"/>
    </row>
    <row r="241" spans="2:7">
      <c r="B241" s="25"/>
      <c r="C241" s="25"/>
      <c r="D241" s="25"/>
      <c r="E241" s="25"/>
      <c r="F241" s="25"/>
      <c r="G241" s="25"/>
    </row>
    <row r="242" spans="2:7">
      <c r="B242" s="25"/>
      <c r="C242" s="25"/>
      <c r="D242" s="25"/>
      <c r="E242" s="25"/>
      <c r="F242" s="25"/>
      <c r="G242" s="25"/>
    </row>
    <row r="243" spans="2:7">
      <c r="B243" s="25"/>
      <c r="C243" s="25"/>
      <c r="D243" s="25"/>
      <c r="E243" s="25"/>
      <c r="F243" s="25"/>
      <c r="G243" s="25"/>
    </row>
    <row r="244" spans="2:7">
      <c r="B244" s="25"/>
      <c r="C244" s="25"/>
      <c r="D244" s="25"/>
      <c r="E244" s="25"/>
      <c r="F244" s="25"/>
      <c r="G244" s="25"/>
    </row>
    <row r="245" spans="2:7">
      <c r="B245" s="25"/>
      <c r="C245" s="25"/>
      <c r="D245" s="25"/>
      <c r="E245" s="25"/>
      <c r="F245" s="25"/>
      <c r="G245" s="25"/>
    </row>
    <row r="246" spans="2:7">
      <c r="B246" s="25"/>
      <c r="C246" s="25"/>
      <c r="D246" s="25"/>
      <c r="E246" s="25"/>
      <c r="F246" s="25"/>
      <c r="G246" s="25"/>
    </row>
    <row r="247" spans="2:7">
      <c r="B247" s="25"/>
      <c r="C247" s="25"/>
      <c r="D247" s="25"/>
      <c r="E247" s="25"/>
      <c r="F247" s="25"/>
      <c r="G247" s="25"/>
    </row>
    <row r="248" spans="2:7">
      <c r="B248" s="25"/>
      <c r="C248" s="25"/>
      <c r="D248" s="25"/>
      <c r="E248" s="25"/>
      <c r="F248" s="25"/>
      <c r="G248" s="25"/>
    </row>
    <row r="249" spans="2:7">
      <c r="B249" s="25"/>
      <c r="C249" s="25"/>
      <c r="D249" s="25"/>
      <c r="E249" s="25"/>
      <c r="F249" s="25"/>
      <c r="G249" s="25"/>
    </row>
    <row r="250" spans="2:7">
      <c r="B250" s="25"/>
      <c r="C250" s="25"/>
      <c r="D250" s="25"/>
      <c r="E250" s="25"/>
      <c r="F250" s="25"/>
      <c r="G250" s="25"/>
    </row>
    <row r="251" spans="2:7">
      <c r="B251" s="25"/>
      <c r="C251" s="25"/>
      <c r="D251" s="25"/>
      <c r="E251" s="25"/>
      <c r="F251" s="25"/>
      <c r="G251" s="25"/>
    </row>
    <row r="252" spans="2:7">
      <c r="B252" s="25"/>
      <c r="C252" s="25"/>
      <c r="D252" s="25"/>
      <c r="E252" s="25"/>
      <c r="F252" s="25"/>
      <c r="G252" s="25"/>
    </row>
    <row r="253" spans="2:7">
      <c r="B253" s="25"/>
      <c r="C253" s="25"/>
      <c r="D253" s="25"/>
      <c r="E253" s="25"/>
      <c r="F253" s="25"/>
      <c r="G253" s="25"/>
    </row>
    <row r="254" spans="2:7">
      <c r="B254" s="25"/>
      <c r="C254" s="25"/>
      <c r="D254" s="25"/>
      <c r="E254" s="25"/>
      <c r="F254" s="25"/>
      <c r="G254" s="25"/>
    </row>
    <row r="255" spans="2:7">
      <c r="B255" s="25"/>
      <c r="C255" s="25"/>
      <c r="D255" s="25"/>
      <c r="E255" s="25"/>
      <c r="F255" s="25"/>
      <c r="G255" s="25"/>
    </row>
    <row r="256" spans="2:7">
      <c r="B256" s="25"/>
      <c r="C256" s="25"/>
      <c r="D256" s="25"/>
      <c r="E256" s="25"/>
      <c r="F256" s="25"/>
      <c r="G256" s="25"/>
    </row>
    <row r="257" spans="2:7">
      <c r="B257" s="25"/>
      <c r="C257" s="25"/>
      <c r="D257" s="25"/>
      <c r="E257" s="25"/>
      <c r="F257" s="25"/>
      <c r="G257" s="25"/>
    </row>
    <row r="258" spans="2:7">
      <c r="B258" s="25"/>
      <c r="C258" s="25"/>
      <c r="D258" s="25"/>
      <c r="E258" s="25"/>
      <c r="F258" s="25"/>
      <c r="G258" s="25"/>
    </row>
    <row r="259" spans="2:7">
      <c r="B259" s="25"/>
      <c r="C259" s="25"/>
      <c r="D259" s="25"/>
      <c r="E259" s="25"/>
      <c r="F259" s="25"/>
      <c r="G259" s="25"/>
    </row>
    <row r="260" spans="2:7">
      <c r="B260" s="25"/>
      <c r="C260" s="25"/>
      <c r="D260" s="25"/>
      <c r="E260" s="25"/>
      <c r="F260" s="25"/>
      <c r="G260" s="25"/>
    </row>
    <row r="261" spans="2:7">
      <c r="B261" s="25"/>
      <c r="C261" s="25"/>
      <c r="D261" s="25"/>
      <c r="E261" s="25"/>
      <c r="F261" s="25"/>
      <c r="G261" s="25"/>
    </row>
    <row r="262" spans="2:7">
      <c r="B262" s="25"/>
      <c r="C262" s="25"/>
      <c r="D262" s="25"/>
      <c r="E262" s="25"/>
      <c r="F262" s="25"/>
      <c r="G262" s="25"/>
    </row>
    <row r="263" spans="2:7">
      <c r="B263" s="25"/>
      <c r="C263" s="25"/>
      <c r="D263" s="25"/>
      <c r="E263" s="25"/>
      <c r="F263" s="25"/>
      <c r="G263" s="25"/>
    </row>
    <row r="264" spans="2:7">
      <c r="B264" s="25"/>
      <c r="C264" s="25"/>
      <c r="D264" s="25"/>
      <c r="E264" s="25"/>
      <c r="F264" s="25"/>
      <c r="G264" s="25"/>
    </row>
    <row r="265" spans="2:7">
      <c r="B265" s="25"/>
      <c r="C265" s="25"/>
      <c r="D265" s="25"/>
      <c r="E265" s="25"/>
      <c r="F265" s="25"/>
      <c r="G265" s="25"/>
    </row>
    <row r="266" spans="2:7">
      <c r="B266" s="25"/>
      <c r="C266" s="25"/>
      <c r="D266" s="25"/>
      <c r="E266" s="25"/>
      <c r="F266" s="25"/>
      <c r="G266" s="25"/>
    </row>
    <row r="267" spans="2:7">
      <c r="B267" s="25"/>
      <c r="C267" s="25"/>
      <c r="D267" s="25"/>
      <c r="E267" s="25"/>
      <c r="F267" s="25"/>
      <c r="G267" s="25"/>
    </row>
    <row r="268" spans="2:7">
      <c r="B268" s="25"/>
      <c r="C268" s="25"/>
      <c r="D268" s="25"/>
      <c r="E268" s="25"/>
      <c r="F268" s="25"/>
      <c r="G268" s="25"/>
    </row>
    <row r="269" spans="2:7">
      <c r="B269" s="25"/>
      <c r="C269" s="25"/>
      <c r="D269" s="25"/>
      <c r="E269" s="25"/>
      <c r="F269" s="25"/>
      <c r="G269" s="25"/>
    </row>
    <row r="270" spans="2:7">
      <c r="B270" s="25"/>
      <c r="C270" s="25"/>
      <c r="D270" s="25"/>
      <c r="E270" s="25"/>
      <c r="F270" s="25"/>
      <c r="G270" s="25"/>
    </row>
    <row r="271" spans="2:7">
      <c r="B271" s="25"/>
      <c r="C271" s="25"/>
      <c r="D271" s="25"/>
      <c r="E271" s="25"/>
      <c r="F271" s="25"/>
      <c r="G271" s="25"/>
    </row>
    <row r="272" spans="2:7">
      <c r="B272" s="25"/>
      <c r="C272" s="25"/>
      <c r="D272" s="25"/>
      <c r="E272" s="25"/>
      <c r="F272" s="25"/>
      <c r="G272" s="25"/>
    </row>
    <row r="273" spans="2:7">
      <c r="B273" s="25"/>
      <c r="C273" s="25"/>
      <c r="D273" s="25"/>
      <c r="E273" s="25"/>
      <c r="F273" s="25"/>
      <c r="G273" s="25"/>
    </row>
    <row r="274" spans="2:7">
      <c r="B274" s="25"/>
      <c r="C274" s="25"/>
      <c r="D274" s="25"/>
      <c r="E274" s="25"/>
      <c r="F274" s="25"/>
      <c r="G274" s="25"/>
    </row>
    <row r="275" spans="2:7">
      <c r="B275" s="25"/>
      <c r="C275" s="25"/>
      <c r="D275" s="25"/>
      <c r="E275" s="25"/>
      <c r="F275" s="25"/>
      <c r="G275" s="25"/>
    </row>
    <row r="276" spans="2:7">
      <c r="B276" s="25"/>
      <c r="C276" s="25"/>
      <c r="D276" s="25"/>
      <c r="E276" s="25"/>
      <c r="F276" s="25"/>
      <c r="G276" s="25"/>
    </row>
    <row r="277" spans="2:7">
      <c r="B277" s="25"/>
      <c r="C277" s="25"/>
      <c r="D277" s="25"/>
      <c r="E277" s="25"/>
      <c r="F277" s="25"/>
      <c r="G277" s="25"/>
    </row>
    <row r="278" spans="2:7">
      <c r="B278" s="25"/>
      <c r="C278" s="25"/>
      <c r="D278" s="25"/>
      <c r="E278" s="25"/>
      <c r="F278" s="25"/>
      <c r="G278" s="25"/>
    </row>
    <row r="279" spans="2:7">
      <c r="B279" s="25"/>
      <c r="C279" s="25"/>
      <c r="D279" s="25"/>
      <c r="E279" s="25"/>
      <c r="F279" s="25"/>
      <c r="G279" s="25"/>
    </row>
    <row r="280" spans="2:7">
      <c r="B280" s="25"/>
      <c r="C280" s="25"/>
      <c r="D280" s="25"/>
      <c r="E280" s="25"/>
      <c r="F280" s="25"/>
      <c r="G280" s="25"/>
    </row>
    <row r="281" spans="2:7">
      <c r="B281" s="25"/>
      <c r="C281" s="25"/>
      <c r="D281" s="25"/>
      <c r="E281" s="25"/>
      <c r="F281" s="25"/>
      <c r="G281" s="25"/>
    </row>
    <row r="282" spans="2:7">
      <c r="B282" s="25"/>
      <c r="C282" s="25"/>
      <c r="D282" s="25"/>
      <c r="E282" s="25"/>
      <c r="F282" s="25"/>
      <c r="G282" s="25"/>
    </row>
    <row r="283" spans="2:7">
      <c r="B283" s="25"/>
      <c r="C283" s="25"/>
      <c r="D283" s="25"/>
      <c r="E283" s="25"/>
      <c r="F283" s="25"/>
      <c r="G283" s="25"/>
    </row>
    <row r="284" spans="2:7">
      <c r="B284" s="25"/>
      <c r="C284" s="25"/>
      <c r="D284" s="25"/>
      <c r="E284" s="25"/>
      <c r="F284" s="25"/>
      <c r="G284" s="25"/>
    </row>
    <row r="285" spans="2:7">
      <c r="B285" s="25"/>
      <c r="C285" s="25"/>
      <c r="D285" s="25"/>
      <c r="E285" s="25"/>
      <c r="F285" s="25"/>
      <c r="G285" s="25"/>
    </row>
    <row r="286" spans="2:7">
      <c r="B286" s="25"/>
      <c r="C286" s="25"/>
      <c r="D286" s="25"/>
      <c r="E286" s="25"/>
      <c r="F286" s="25"/>
      <c r="G286" s="25"/>
    </row>
    <row r="287" spans="2:7">
      <c r="B287" s="25"/>
      <c r="C287" s="25"/>
      <c r="D287" s="25"/>
      <c r="E287" s="25"/>
      <c r="F287" s="25"/>
      <c r="G287" s="25"/>
    </row>
    <row r="288" spans="2:7">
      <c r="B288" s="25"/>
      <c r="C288" s="25"/>
      <c r="D288" s="25"/>
      <c r="E288" s="25"/>
      <c r="F288" s="25"/>
      <c r="G288" s="25"/>
    </row>
    <row r="289" spans="2:7">
      <c r="B289" s="25"/>
      <c r="C289" s="25"/>
      <c r="D289" s="25"/>
      <c r="E289" s="25"/>
      <c r="F289" s="25"/>
      <c r="G289" s="25"/>
    </row>
    <row r="290" spans="2:7">
      <c r="B290" s="25"/>
      <c r="C290" s="25"/>
      <c r="D290" s="25"/>
      <c r="E290" s="25"/>
      <c r="F290" s="25"/>
      <c r="G290" s="25"/>
    </row>
    <row r="291" spans="2:7">
      <c r="B291" s="25"/>
      <c r="C291" s="25"/>
      <c r="D291" s="25"/>
      <c r="E291" s="25"/>
      <c r="F291" s="25"/>
      <c r="G291" s="25"/>
    </row>
    <row r="292" spans="2:7">
      <c r="B292" s="25"/>
      <c r="C292" s="25"/>
      <c r="D292" s="25"/>
      <c r="E292" s="25"/>
      <c r="F292" s="25"/>
      <c r="G292" s="25"/>
    </row>
    <row r="293" spans="2:7">
      <c r="B293" s="25"/>
      <c r="C293" s="25"/>
      <c r="D293" s="25"/>
      <c r="E293" s="25"/>
      <c r="F293" s="25"/>
      <c r="G293" s="25"/>
    </row>
    <row r="294" spans="2:7">
      <c r="B294" s="25"/>
      <c r="C294" s="25"/>
      <c r="D294" s="25"/>
      <c r="E294" s="25"/>
      <c r="F294" s="25"/>
      <c r="G294" s="25"/>
    </row>
    <row r="295" spans="2:7">
      <c r="B295" s="25"/>
      <c r="C295" s="25"/>
      <c r="D295" s="25"/>
      <c r="E295" s="25"/>
      <c r="F295" s="25"/>
      <c r="G295" s="25"/>
    </row>
    <row r="296" spans="2:7">
      <c r="B296" s="25"/>
      <c r="C296" s="25"/>
      <c r="D296" s="25"/>
      <c r="E296" s="25"/>
      <c r="F296" s="25"/>
      <c r="G296" s="25"/>
    </row>
    <row r="297" spans="2:7">
      <c r="B297" s="25"/>
      <c r="C297" s="25"/>
      <c r="D297" s="25"/>
      <c r="E297" s="25"/>
      <c r="F297" s="25"/>
      <c r="G297" s="25"/>
    </row>
    <row r="298" spans="2:7">
      <c r="B298" s="25"/>
      <c r="C298" s="25"/>
      <c r="D298" s="25"/>
      <c r="E298" s="25"/>
      <c r="F298" s="25"/>
      <c r="G298" s="25"/>
    </row>
    <row r="299" spans="2:7">
      <c r="B299" s="25"/>
      <c r="C299" s="25"/>
      <c r="D299" s="25"/>
      <c r="E299" s="25"/>
      <c r="F299" s="25"/>
      <c r="G299" s="25"/>
    </row>
    <row r="300" spans="2:7">
      <c r="B300" s="25"/>
      <c r="C300" s="25"/>
      <c r="D300" s="25"/>
      <c r="E300" s="25"/>
      <c r="F300" s="25"/>
      <c r="G300" s="25"/>
    </row>
    <row r="301" spans="2:7">
      <c r="B301" s="25"/>
      <c r="C301" s="25"/>
      <c r="D301" s="25"/>
      <c r="E301" s="25"/>
      <c r="F301" s="25"/>
      <c r="G301" s="25"/>
    </row>
    <row r="302" spans="2:7">
      <c r="B302" s="25"/>
      <c r="C302" s="25"/>
      <c r="D302" s="25"/>
      <c r="E302" s="25"/>
      <c r="F302" s="25"/>
      <c r="G302" s="25"/>
    </row>
    <row r="303" spans="2:7">
      <c r="B303" s="25"/>
      <c r="C303" s="25"/>
      <c r="D303" s="25"/>
      <c r="E303" s="25"/>
      <c r="F303" s="25"/>
      <c r="G303" s="25"/>
    </row>
    <row r="304" spans="2:7">
      <c r="B304" s="25"/>
      <c r="C304" s="25"/>
      <c r="D304" s="25"/>
      <c r="E304" s="25"/>
      <c r="F304" s="25"/>
      <c r="G304" s="25"/>
    </row>
    <row r="305" spans="2:7">
      <c r="B305" s="25"/>
      <c r="C305" s="25"/>
      <c r="D305" s="25"/>
      <c r="E305" s="25"/>
      <c r="F305" s="25"/>
      <c r="G305" s="25"/>
    </row>
    <row r="306" spans="2:7">
      <c r="B306" s="25"/>
      <c r="C306" s="25"/>
      <c r="D306" s="25"/>
      <c r="E306" s="25"/>
      <c r="F306" s="25"/>
      <c r="G306" s="25"/>
    </row>
    <row r="307" spans="2:7">
      <c r="B307" s="25"/>
      <c r="C307" s="25"/>
      <c r="D307" s="25"/>
      <c r="E307" s="25"/>
      <c r="F307" s="25"/>
      <c r="G307" s="25"/>
    </row>
    <row r="308" spans="2:7">
      <c r="B308" s="25"/>
      <c r="C308" s="25"/>
      <c r="D308" s="25"/>
      <c r="E308" s="25"/>
      <c r="F308" s="25"/>
      <c r="G308" s="25"/>
    </row>
    <row r="309" spans="2:7">
      <c r="B309" s="25"/>
      <c r="C309" s="25"/>
      <c r="D309" s="25"/>
      <c r="E309" s="25"/>
      <c r="F309" s="25"/>
      <c r="G309" s="25"/>
    </row>
    <row r="310" spans="2:7">
      <c r="B310" s="25"/>
      <c r="C310" s="25"/>
      <c r="D310" s="25"/>
      <c r="E310" s="25"/>
      <c r="F310" s="25"/>
      <c r="G310" s="25"/>
    </row>
    <row r="311" spans="2:7">
      <c r="B311" s="25"/>
      <c r="C311" s="25"/>
      <c r="D311" s="25"/>
      <c r="E311" s="25"/>
      <c r="F311" s="25"/>
      <c r="G311" s="25"/>
    </row>
    <row r="312" spans="2:7">
      <c r="B312" s="25"/>
      <c r="C312" s="25"/>
      <c r="D312" s="25"/>
      <c r="E312" s="25"/>
      <c r="F312" s="25"/>
      <c r="G312" s="25"/>
    </row>
    <row r="313" spans="2:7">
      <c r="B313" s="25"/>
      <c r="C313" s="25"/>
      <c r="D313" s="25"/>
      <c r="E313" s="25"/>
      <c r="F313" s="25"/>
      <c r="G313" s="25"/>
    </row>
    <row r="314" spans="2:7">
      <c r="B314" s="25"/>
      <c r="C314" s="25"/>
      <c r="D314" s="25"/>
      <c r="E314" s="25"/>
      <c r="F314" s="25"/>
      <c r="G314" s="25"/>
    </row>
    <row r="315" spans="2:7">
      <c r="B315" s="25"/>
      <c r="C315" s="25"/>
      <c r="D315" s="25"/>
      <c r="E315" s="25"/>
      <c r="F315" s="25"/>
      <c r="G315" s="25"/>
    </row>
    <row r="316" spans="2:7">
      <c r="B316" s="25"/>
      <c r="C316" s="25"/>
      <c r="D316" s="25"/>
      <c r="E316" s="25"/>
      <c r="F316" s="25"/>
      <c r="G316" s="25"/>
    </row>
    <row r="317" spans="2:7">
      <c r="B317" s="25"/>
      <c r="C317" s="25"/>
      <c r="D317" s="25"/>
      <c r="E317" s="25"/>
      <c r="F317" s="25"/>
      <c r="G317" s="25"/>
    </row>
    <row r="318" spans="2:7">
      <c r="B318" s="25"/>
      <c r="C318" s="25"/>
      <c r="D318" s="25"/>
      <c r="E318" s="25"/>
      <c r="F318" s="25"/>
      <c r="G318" s="25"/>
    </row>
    <row r="319" spans="2:7">
      <c r="B319" s="25"/>
      <c r="C319" s="25"/>
      <c r="D319" s="25"/>
      <c r="E319" s="25"/>
      <c r="F319" s="25"/>
      <c r="G319" s="25"/>
    </row>
    <row r="320" spans="2:7">
      <c r="B320" s="25"/>
      <c r="C320" s="25"/>
      <c r="D320" s="25"/>
      <c r="E320" s="25"/>
      <c r="F320" s="25"/>
      <c r="G320" s="25"/>
    </row>
    <row r="321" spans="2:7">
      <c r="B321" s="25"/>
      <c r="C321" s="25"/>
      <c r="D321" s="25"/>
      <c r="E321" s="25"/>
      <c r="F321" s="25"/>
      <c r="G321" s="25"/>
    </row>
    <row r="322" spans="2:7">
      <c r="B322" s="25"/>
      <c r="C322" s="25"/>
      <c r="D322" s="25"/>
      <c r="E322" s="25"/>
      <c r="F322" s="25"/>
      <c r="G322" s="25"/>
    </row>
    <row r="323" spans="2:7">
      <c r="B323" s="25"/>
      <c r="C323" s="25"/>
      <c r="D323" s="25"/>
      <c r="E323" s="25"/>
      <c r="F323" s="25"/>
      <c r="G323" s="25"/>
    </row>
    <row r="324" spans="2:7">
      <c r="B324" s="25"/>
      <c r="C324" s="25"/>
      <c r="D324" s="25"/>
      <c r="E324" s="25"/>
      <c r="F324" s="25"/>
      <c r="G324" s="25"/>
    </row>
    <row r="325" spans="2:7">
      <c r="B325" s="25"/>
      <c r="C325" s="25"/>
      <c r="D325" s="25"/>
      <c r="E325" s="25"/>
      <c r="F325" s="25"/>
      <c r="G325" s="25"/>
    </row>
    <row r="326" spans="2:7">
      <c r="B326" s="25"/>
      <c r="C326" s="25"/>
      <c r="D326" s="25"/>
      <c r="E326" s="25"/>
      <c r="F326" s="25"/>
      <c r="G326" s="25"/>
    </row>
    <row r="327" spans="2:7">
      <c r="B327" s="25"/>
      <c r="C327" s="25"/>
      <c r="D327" s="25"/>
      <c r="E327" s="25"/>
      <c r="F327" s="25"/>
      <c r="G327" s="25"/>
    </row>
    <row r="328" spans="2:7">
      <c r="B328" s="25"/>
      <c r="C328" s="25"/>
      <c r="D328" s="25"/>
      <c r="E328" s="25"/>
      <c r="F328" s="25"/>
      <c r="G328" s="25"/>
    </row>
    <row r="329" spans="2:7">
      <c r="B329" s="25"/>
      <c r="C329" s="25"/>
      <c r="D329" s="25"/>
      <c r="E329" s="25"/>
      <c r="F329" s="25"/>
      <c r="G329" s="25"/>
    </row>
    <row r="330" spans="2:7">
      <c r="B330" s="25"/>
      <c r="C330" s="25"/>
      <c r="D330" s="25"/>
      <c r="E330" s="25"/>
      <c r="F330" s="25"/>
      <c r="G330" s="25"/>
    </row>
    <row r="331" spans="2:7">
      <c r="B331" s="25"/>
      <c r="C331" s="25"/>
      <c r="D331" s="25"/>
      <c r="E331" s="25"/>
      <c r="F331" s="25"/>
      <c r="G331" s="25"/>
    </row>
    <row r="332" spans="2:7">
      <c r="B332" s="25"/>
      <c r="C332" s="25"/>
      <c r="D332" s="25"/>
      <c r="E332" s="25"/>
      <c r="F332" s="25"/>
      <c r="G332" s="25"/>
    </row>
    <row r="333" spans="2:7">
      <c r="B333" s="25"/>
      <c r="C333" s="25"/>
      <c r="D333" s="25"/>
      <c r="E333" s="25"/>
      <c r="F333" s="25"/>
      <c r="G333" s="25"/>
    </row>
    <row r="334" spans="2:7">
      <c r="B334" s="25"/>
      <c r="C334" s="25"/>
      <c r="D334" s="25"/>
      <c r="E334" s="25"/>
      <c r="F334" s="25"/>
      <c r="G334" s="25"/>
    </row>
    <row r="335" spans="2:7">
      <c r="B335" s="25"/>
      <c r="C335" s="25"/>
      <c r="D335" s="25"/>
      <c r="E335" s="25"/>
      <c r="F335" s="25"/>
      <c r="G335" s="25"/>
    </row>
    <row r="336" spans="2:7">
      <c r="B336" s="25"/>
      <c r="C336" s="25"/>
      <c r="D336" s="25"/>
      <c r="E336" s="25"/>
      <c r="F336" s="25"/>
      <c r="G336" s="25"/>
    </row>
    <row r="337" spans="2:7">
      <c r="B337" s="25"/>
      <c r="C337" s="25"/>
      <c r="D337" s="25"/>
      <c r="E337" s="25"/>
      <c r="F337" s="25"/>
      <c r="G337" s="25"/>
    </row>
    <row r="338" spans="2:7">
      <c r="B338" s="25"/>
      <c r="C338" s="25"/>
      <c r="D338" s="25"/>
      <c r="E338" s="25"/>
      <c r="F338" s="25"/>
      <c r="G338" s="25"/>
    </row>
    <row r="339" spans="2:7">
      <c r="B339" s="25"/>
      <c r="C339" s="25"/>
      <c r="D339" s="25"/>
      <c r="E339" s="25"/>
      <c r="F339" s="25"/>
      <c r="G339" s="25"/>
    </row>
    <row r="340" spans="2:7">
      <c r="B340" s="25"/>
      <c r="C340" s="25"/>
      <c r="D340" s="25"/>
      <c r="E340" s="25"/>
      <c r="F340" s="25"/>
      <c r="G340" s="25"/>
    </row>
    <row r="341" spans="2:7">
      <c r="B341" s="25"/>
      <c r="C341" s="25"/>
      <c r="D341" s="25"/>
      <c r="E341" s="25"/>
      <c r="F341" s="25"/>
      <c r="G341" s="25"/>
    </row>
    <row r="342" spans="2:7">
      <c r="B342" s="25"/>
      <c r="C342" s="25"/>
      <c r="D342" s="25"/>
      <c r="E342" s="25"/>
      <c r="F342" s="25"/>
      <c r="G342" s="25"/>
    </row>
    <row r="343" spans="2:7">
      <c r="B343" s="25"/>
      <c r="C343" s="25"/>
      <c r="D343" s="25"/>
      <c r="E343" s="25"/>
      <c r="F343" s="25"/>
      <c r="G343" s="25"/>
    </row>
    <row r="344" spans="2:7">
      <c r="B344" s="25"/>
      <c r="C344" s="25"/>
      <c r="D344" s="25"/>
      <c r="E344" s="25"/>
      <c r="F344" s="25"/>
      <c r="G344" s="25"/>
    </row>
    <row r="345" spans="2:7">
      <c r="B345" s="25"/>
      <c r="C345" s="25"/>
      <c r="D345" s="25"/>
      <c r="E345" s="25"/>
      <c r="F345" s="25"/>
      <c r="G345" s="25"/>
    </row>
    <row r="346" spans="2:7">
      <c r="B346" s="25"/>
      <c r="C346" s="25"/>
      <c r="D346" s="25"/>
      <c r="E346" s="25"/>
      <c r="F346" s="25"/>
      <c r="G346" s="25"/>
    </row>
    <row r="347" spans="2:7">
      <c r="B347" s="25"/>
      <c r="C347" s="25"/>
      <c r="D347" s="25"/>
      <c r="E347" s="25"/>
      <c r="F347" s="25"/>
      <c r="G347" s="25"/>
    </row>
    <row r="348" spans="2:7">
      <c r="B348" s="25"/>
      <c r="C348" s="25"/>
      <c r="D348" s="25"/>
      <c r="E348" s="25"/>
      <c r="F348" s="25"/>
      <c r="G348" s="25"/>
    </row>
    <row r="349" spans="2:7">
      <c r="B349" s="25"/>
      <c r="C349" s="25"/>
      <c r="D349" s="25"/>
      <c r="E349" s="25"/>
      <c r="F349" s="25"/>
      <c r="G349" s="25"/>
    </row>
    <row r="350" spans="2:7">
      <c r="B350" s="25"/>
      <c r="C350" s="25"/>
      <c r="D350" s="25"/>
      <c r="E350" s="25"/>
      <c r="F350" s="25"/>
      <c r="G350" s="25"/>
    </row>
    <row r="351" spans="2:7">
      <c r="B351" s="25"/>
      <c r="C351" s="25"/>
      <c r="D351" s="25"/>
      <c r="E351" s="25"/>
      <c r="F351" s="25"/>
      <c r="G351" s="25"/>
    </row>
    <row r="352" spans="2:7">
      <c r="B352" s="25"/>
      <c r="C352" s="25"/>
      <c r="D352" s="25"/>
      <c r="E352" s="25"/>
      <c r="F352" s="25"/>
      <c r="G352" s="25"/>
    </row>
    <row r="353" spans="2:7">
      <c r="B353" s="25"/>
      <c r="C353" s="25"/>
      <c r="D353" s="25"/>
      <c r="E353" s="25"/>
      <c r="F353" s="25"/>
      <c r="G353" s="25"/>
    </row>
    <row r="354" spans="2:7">
      <c r="B354" s="25"/>
      <c r="C354" s="25"/>
      <c r="D354" s="25"/>
      <c r="E354" s="25"/>
      <c r="F354" s="25"/>
      <c r="G354" s="25"/>
    </row>
    <row r="355" spans="2:7">
      <c r="B355" s="25"/>
      <c r="C355" s="25"/>
      <c r="D355" s="25"/>
      <c r="E355" s="25"/>
      <c r="F355" s="25"/>
      <c r="G355" s="25"/>
    </row>
    <row r="356" spans="2:7">
      <c r="B356" s="25"/>
      <c r="C356" s="25"/>
      <c r="D356" s="25"/>
      <c r="E356" s="25"/>
      <c r="F356" s="25"/>
      <c r="G356" s="25"/>
    </row>
    <row r="357" spans="2:7">
      <c r="B357" s="25"/>
      <c r="C357" s="25"/>
      <c r="D357" s="25"/>
      <c r="E357" s="25"/>
      <c r="F357" s="25"/>
      <c r="G357" s="25"/>
    </row>
    <row r="358" spans="2:7">
      <c r="B358" s="25"/>
      <c r="C358" s="25"/>
      <c r="D358" s="25"/>
      <c r="E358" s="25"/>
      <c r="F358" s="25"/>
      <c r="G358" s="25"/>
    </row>
    <row r="359" spans="2:7">
      <c r="B359" s="25"/>
      <c r="C359" s="25"/>
      <c r="D359" s="25"/>
      <c r="E359" s="25"/>
      <c r="F359" s="25"/>
      <c r="G359" s="25"/>
    </row>
    <row r="360" spans="2:7">
      <c r="B360" s="25"/>
      <c r="C360" s="25"/>
      <c r="D360" s="25"/>
      <c r="E360" s="25"/>
      <c r="F360" s="25"/>
      <c r="G360" s="25"/>
    </row>
    <row r="361" spans="2:7">
      <c r="B361" s="25"/>
      <c r="C361" s="25"/>
      <c r="D361" s="25"/>
      <c r="E361" s="25"/>
      <c r="F361" s="25"/>
      <c r="G361" s="25"/>
    </row>
    <row r="362" spans="2:7">
      <c r="B362" s="25"/>
      <c r="C362" s="25"/>
      <c r="D362" s="25"/>
      <c r="E362" s="25"/>
      <c r="F362" s="25"/>
      <c r="G362" s="25"/>
    </row>
    <row r="363" spans="2:7">
      <c r="B363" s="25"/>
      <c r="C363" s="25"/>
      <c r="D363" s="25"/>
      <c r="E363" s="25"/>
      <c r="F363" s="25"/>
      <c r="G363" s="25"/>
    </row>
    <row r="364" spans="2:7">
      <c r="B364" s="25"/>
      <c r="C364" s="25"/>
      <c r="D364" s="25"/>
      <c r="E364" s="25"/>
      <c r="F364" s="25"/>
      <c r="G364" s="25"/>
    </row>
    <row r="365" spans="2:7">
      <c r="B365" s="25"/>
      <c r="C365" s="25"/>
      <c r="D365" s="25"/>
      <c r="E365" s="25"/>
      <c r="F365" s="25"/>
      <c r="G365" s="25"/>
    </row>
    <row r="366" spans="2:7">
      <c r="B366" s="25"/>
      <c r="C366" s="25"/>
      <c r="D366" s="25"/>
      <c r="E366" s="25"/>
      <c r="F366" s="25"/>
      <c r="G366" s="25"/>
    </row>
    <row r="367" spans="2:7">
      <c r="B367" s="25"/>
      <c r="C367" s="25"/>
      <c r="D367" s="25"/>
      <c r="E367" s="25"/>
      <c r="F367" s="25"/>
      <c r="G367" s="25"/>
    </row>
    <row r="368" spans="2:7">
      <c r="B368" s="25"/>
      <c r="C368" s="25"/>
      <c r="D368" s="25"/>
      <c r="E368" s="25"/>
      <c r="F368" s="25"/>
      <c r="G368" s="25"/>
    </row>
    <row r="369" spans="2:7">
      <c r="B369" s="25"/>
      <c r="C369" s="25"/>
      <c r="D369" s="25"/>
      <c r="E369" s="25"/>
      <c r="F369" s="25"/>
      <c r="G369" s="25"/>
    </row>
    <row r="370" spans="2:7">
      <c r="B370" s="25"/>
      <c r="C370" s="25"/>
      <c r="D370" s="25"/>
      <c r="E370" s="25"/>
      <c r="F370" s="25"/>
      <c r="G370" s="25"/>
    </row>
    <row r="371" spans="2:7">
      <c r="B371" s="25"/>
      <c r="C371" s="25"/>
      <c r="D371" s="25"/>
      <c r="E371" s="25"/>
      <c r="F371" s="25"/>
      <c r="G371" s="25"/>
    </row>
    <row r="372" spans="2:7">
      <c r="B372" s="25"/>
      <c r="C372" s="25"/>
      <c r="D372" s="25"/>
      <c r="E372" s="25"/>
      <c r="F372" s="25"/>
      <c r="G372" s="25"/>
    </row>
    <row r="373" spans="2:7">
      <c r="B373" s="25"/>
      <c r="C373" s="25"/>
      <c r="D373" s="25"/>
      <c r="E373" s="25"/>
      <c r="F373" s="25"/>
      <c r="G373" s="25"/>
    </row>
    <row r="374" spans="2:7">
      <c r="B374" s="25"/>
      <c r="C374" s="25"/>
      <c r="D374" s="25"/>
      <c r="E374" s="25"/>
      <c r="F374" s="25"/>
      <c r="G374" s="25"/>
    </row>
    <row r="375" spans="2:7">
      <c r="B375" s="25"/>
      <c r="C375" s="25"/>
      <c r="D375" s="25"/>
      <c r="E375" s="25"/>
      <c r="F375" s="25"/>
      <c r="G375" s="25"/>
    </row>
    <row r="376" spans="2:7">
      <c r="B376" s="25"/>
      <c r="C376" s="25"/>
      <c r="D376" s="25"/>
      <c r="E376" s="25"/>
      <c r="F376" s="25"/>
      <c r="G376" s="25"/>
    </row>
    <row r="377" spans="2:7">
      <c r="B377" s="25"/>
      <c r="C377" s="25"/>
      <c r="D377" s="25"/>
      <c r="E377" s="25"/>
      <c r="F377" s="25"/>
      <c r="G377" s="25"/>
    </row>
    <row r="378" spans="2:7">
      <c r="B378" s="25"/>
      <c r="C378" s="25"/>
      <c r="D378" s="25"/>
      <c r="E378" s="25"/>
      <c r="F378" s="25"/>
      <c r="G378" s="25"/>
    </row>
    <row r="379" spans="2:7">
      <c r="B379" s="25"/>
      <c r="C379" s="25"/>
      <c r="D379" s="25"/>
      <c r="E379" s="25"/>
      <c r="F379" s="25"/>
      <c r="G379" s="25"/>
    </row>
    <row r="380" spans="2:7">
      <c r="B380" s="25"/>
      <c r="C380" s="25"/>
      <c r="D380" s="25"/>
      <c r="E380" s="25"/>
      <c r="F380" s="25"/>
      <c r="G380" s="25"/>
    </row>
    <row r="381" spans="2:7">
      <c r="B381" s="25"/>
      <c r="C381" s="25"/>
      <c r="D381" s="25"/>
      <c r="E381" s="25"/>
      <c r="F381" s="25"/>
      <c r="G381" s="25"/>
    </row>
    <row r="382" spans="2:7">
      <c r="B382" s="25"/>
      <c r="C382" s="25"/>
      <c r="D382" s="25"/>
      <c r="E382" s="25"/>
      <c r="F382" s="25"/>
      <c r="G382" s="25"/>
    </row>
    <row r="383" spans="2:7">
      <c r="B383" s="25"/>
      <c r="C383" s="25"/>
      <c r="D383" s="25"/>
      <c r="E383" s="25"/>
      <c r="F383" s="25"/>
      <c r="G383" s="25"/>
    </row>
    <row r="384" spans="2:7">
      <c r="B384" s="25"/>
      <c r="C384" s="25"/>
      <c r="D384" s="25"/>
      <c r="E384" s="25"/>
      <c r="F384" s="25"/>
      <c r="G384" s="25"/>
    </row>
    <row r="385" spans="2:7">
      <c r="B385" s="25"/>
      <c r="C385" s="25"/>
      <c r="D385" s="25"/>
      <c r="E385" s="25"/>
      <c r="F385" s="25"/>
      <c r="G385" s="25"/>
    </row>
    <row r="386" spans="2:7">
      <c r="B386" s="25"/>
      <c r="C386" s="25"/>
      <c r="D386" s="25"/>
      <c r="E386" s="25"/>
      <c r="F386" s="25"/>
      <c r="G386" s="25"/>
    </row>
    <row r="387" spans="2:7">
      <c r="B387" s="25"/>
      <c r="C387" s="25"/>
      <c r="D387" s="25"/>
      <c r="E387" s="25"/>
      <c r="F387" s="25"/>
      <c r="G387" s="25"/>
    </row>
    <row r="388" spans="2:7">
      <c r="B388" s="25"/>
      <c r="C388" s="25"/>
      <c r="D388" s="25"/>
      <c r="E388" s="25"/>
      <c r="F388" s="25"/>
      <c r="G388" s="25"/>
    </row>
    <row r="389" spans="2:7">
      <c r="B389" s="25"/>
      <c r="C389" s="25"/>
      <c r="D389" s="25"/>
      <c r="E389" s="25"/>
      <c r="F389" s="25"/>
      <c r="G389" s="25"/>
    </row>
    <row r="390" spans="2:7">
      <c r="B390" s="25"/>
      <c r="C390" s="25"/>
      <c r="D390" s="25"/>
      <c r="E390" s="25"/>
      <c r="F390" s="25"/>
      <c r="G390" s="25"/>
    </row>
    <row r="391" spans="2:7">
      <c r="B391" s="25"/>
      <c r="C391" s="25"/>
      <c r="D391" s="25"/>
      <c r="E391" s="25"/>
      <c r="F391" s="25"/>
      <c r="G391" s="25"/>
    </row>
    <row r="392" spans="2:7">
      <c r="B392" s="25"/>
      <c r="C392" s="25"/>
      <c r="D392" s="25"/>
      <c r="E392" s="25"/>
      <c r="F392" s="25"/>
      <c r="G392" s="25"/>
    </row>
    <row r="393" spans="2:7">
      <c r="B393" s="25"/>
      <c r="C393" s="25"/>
      <c r="D393" s="25"/>
      <c r="E393" s="25"/>
      <c r="F393" s="25"/>
      <c r="G393" s="25"/>
    </row>
    <row r="394" spans="2:7">
      <c r="B394" s="25"/>
      <c r="C394" s="25"/>
      <c r="D394" s="25"/>
      <c r="E394" s="25"/>
      <c r="F394" s="25"/>
      <c r="G394" s="25"/>
    </row>
    <row r="395" spans="2:7">
      <c r="B395" s="25"/>
      <c r="C395" s="25"/>
      <c r="D395" s="25"/>
      <c r="E395" s="25"/>
      <c r="F395" s="25"/>
      <c r="G395" s="25"/>
    </row>
    <row r="396" spans="2:7">
      <c r="B396" s="25"/>
      <c r="C396" s="25"/>
      <c r="D396" s="25"/>
      <c r="E396" s="25"/>
      <c r="F396" s="25"/>
      <c r="G396" s="25"/>
    </row>
    <row r="397" spans="2:7">
      <c r="B397" s="25"/>
      <c r="C397" s="25"/>
      <c r="D397" s="25"/>
      <c r="E397" s="25"/>
      <c r="F397" s="25"/>
      <c r="G397" s="25"/>
    </row>
    <row r="398" spans="2:7">
      <c r="B398" s="25"/>
      <c r="C398" s="25"/>
      <c r="D398" s="25"/>
      <c r="E398" s="25"/>
      <c r="F398" s="25"/>
      <c r="G398" s="25"/>
    </row>
    <row r="399" spans="2:7">
      <c r="B399" s="25"/>
      <c r="C399" s="25"/>
      <c r="D399" s="25"/>
      <c r="E399" s="25"/>
      <c r="F399" s="25"/>
      <c r="G399" s="25"/>
    </row>
    <row r="400" spans="2:7">
      <c r="B400" s="25"/>
      <c r="C400" s="25"/>
      <c r="D400" s="25"/>
      <c r="E400" s="25"/>
      <c r="F400" s="25"/>
      <c r="G400" s="25"/>
    </row>
    <row r="401" spans="2:7">
      <c r="B401" s="25"/>
      <c r="C401" s="25"/>
      <c r="D401" s="25"/>
      <c r="E401" s="25"/>
      <c r="F401" s="25"/>
      <c r="G401" s="25"/>
    </row>
    <row r="402" spans="2:7">
      <c r="B402" s="25"/>
      <c r="C402" s="25"/>
      <c r="D402" s="25"/>
      <c r="E402" s="25"/>
      <c r="F402" s="25"/>
      <c r="G402" s="25"/>
    </row>
    <row r="403" spans="2:7">
      <c r="B403" s="25"/>
      <c r="C403" s="25"/>
      <c r="D403" s="25"/>
      <c r="E403" s="25"/>
      <c r="F403" s="25"/>
      <c r="G403" s="25"/>
    </row>
    <row r="404" spans="2:7">
      <c r="B404" s="25"/>
      <c r="C404" s="25"/>
      <c r="D404" s="25"/>
      <c r="E404" s="25"/>
      <c r="F404" s="25"/>
      <c r="G404" s="25"/>
    </row>
    <row r="405" spans="2:7">
      <c r="B405" s="25"/>
      <c r="C405" s="25"/>
      <c r="D405" s="25"/>
      <c r="E405" s="25"/>
      <c r="F405" s="25"/>
      <c r="G405" s="25"/>
    </row>
    <row r="406" spans="2:7">
      <c r="B406" s="25"/>
      <c r="C406" s="25"/>
      <c r="D406" s="25"/>
      <c r="E406" s="25"/>
      <c r="F406" s="25"/>
      <c r="G406" s="25"/>
    </row>
    <row r="407" spans="2:7">
      <c r="B407" s="25"/>
      <c r="C407" s="25"/>
      <c r="D407" s="25"/>
      <c r="E407" s="25"/>
      <c r="F407" s="25"/>
      <c r="G407" s="25"/>
    </row>
    <row r="408" spans="2:7">
      <c r="B408" s="25"/>
      <c r="C408" s="25"/>
      <c r="D408" s="25"/>
      <c r="E408" s="25"/>
      <c r="F408" s="25"/>
      <c r="G408" s="25"/>
    </row>
    <row r="409" spans="2:7">
      <c r="B409" s="25"/>
      <c r="C409" s="25"/>
      <c r="D409" s="25"/>
      <c r="E409" s="25"/>
      <c r="F409" s="25"/>
      <c r="G409" s="25"/>
    </row>
    <row r="410" spans="2:7">
      <c r="B410" s="25"/>
      <c r="C410" s="25"/>
      <c r="D410" s="25"/>
      <c r="E410" s="25"/>
      <c r="F410" s="25"/>
      <c r="G410" s="25"/>
    </row>
    <row r="411" spans="2:7">
      <c r="B411" s="25"/>
      <c r="C411" s="25"/>
      <c r="D411" s="25"/>
      <c r="E411" s="25"/>
      <c r="F411" s="25"/>
      <c r="G411" s="25"/>
    </row>
    <row r="412" spans="2:7">
      <c r="B412" s="25"/>
      <c r="C412" s="25"/>
      <c r="D412" s="25"/>
      <c r="E412" s="25"/>
      <c r="F412" s="25"/>
      <c r="G412" s="25"/>
    </row>
    <row r="413" spans="2:7">
      <c r="B413" s="25"/>
      <c r="C413" s="25"/>
      <c r="D413" s="25"/>
      <c r="E413" s="25"/>
      <c r="F413" s="25"/>
      <c r="G413" s="25"/>
    </row>
    <row r="414" spans="2:7">
      <c r="B414" s="25"/>
      <c r="C414" s="25"/>
      <c r="D414" s="25"/>
      <c r="E414" s="25"/>
      <c r="F414" s="25"/>
      <c r="G414" s="25"/>
    </row>
    <row r="415" spans="2:7">
      <c r="B415" s="25"/>
      <c r="C415" s="25"/>
      <c r="D415" s="25"/>
      <c r="E415" s="25"/>
      <c r="F415" s="25"/>
      <c r="G415" s="25"/>
    </row>
    <row r="416" spans="2:7">
      <c r="B416" s="25"/>
      <c r="C416" s="25"/>
      <c r="D416" s="25"/>
      <c r="E416" s="25"/>
      <c r="F416" s="25"/>
      <c r="G416" s="25"/>
    </row>
    <row r="417" spans="2:7">
      <c r="B417" s="25"/>
      <c r="C417" s="25"/>
      <c r="D417" s="25"/>
      <c r="E417" s="25"/>
      <c r="F417" s="25"/>
      <c r="G417" s="25"/>
    </row>
    <row r="418" spans="2:7">
      <c r="B418" s="25"/>
      <c r="C418" s="25"/>
      <c r="D418" s="25"/>
      <c r="E418" s="25"/>
      <c r="F418" s="25"/>
      <c r="G418" s="25"/>
    </row>
    <row r="419" spans="2:7">
      <c r="B419" s="25"/>
      <c r="C419" s="25"/>
      <c r="D419" s="25"/>
      <c r="E419" s="25"/>
      <c r="F419" s="25"/>
      <c r="G419" s="25"/>
    </row>
    <row r="420" spans="2:7">
      <c r="B420" s="25"/>
      <c r="C420" s="25"/>
      <c r="D420" s="25"/>
      <c r="E420" s="25"/>
      <c r="F420" s="25"/>
      <c r="G420" s="25"/>
    </row>
    <row r="421" spans="2:7">
      <c r="B421" s="25"/>
      <c r="C421" s="25"/>
      <c r="D421" s="25"/>
      <c r="E421" s="25"/>
      <c r="F421" s="25"/>
      <c r="G421" s="25"/>
    </row>
    <row r="422" spans="2:7">
      <c r="B422" s="25"/>
      <c r="C422" s="25"/>
      <c r="D422" s="25"/>
      <c r="E422" s="25"/>
      <c r="F422" s="25"/>
      <c r="G422" s="25"/>
    </row>
    <row r="423" spans="2:7">
      <c r="B423" s="25"/>
      <c r="C423" s="25"/>
      <c r="D423" s="25"/>
      <c r="E423" s="25"/>
      <c r="F423" s="25"/>
      <c r="G423" s="25"/>
    </row>
    <row r="424" spans="2:7">
      <c r="B424" s="25"/>
      <c r="C424" s="25"/>
      <c r="D424" s="25"/>
      <c r="E424" s="25"/>
      <c r="F424" s="25"/>
      <c r="G424" s="25"/>
    </row>
    <row r="425" spans="2:7">
      <c r="B425" s="25"/>
      <c r="C425" s="25"/>
      <c r="D425" s="25"/>
      <c r="E425" s="25"/>
      <c r="F425" s="25"/>
      <c r="G425" s="25"/>
    </row>
    <row r="426" spans="2:7">
      <c r="B426" s="25"/>
      <c r="C426" s="25"/>
      <c r="D426" s="25"/>
      <c r="E426" s="25"/>
      <c r="F426" s="25"/>
      <c r="G426" s="25"/>
    </row>
    <row r="427" spans="2:7">
      <c r="B427" s="25"/>
      <c r="C427" s="25"/>
      <c r="D427" s="25"/>
      <c r="E427" s="25"/>
      <c r="F427" s="25"/>
      <c r="G427" s="25"/>
    </row>
    <row r="428" spans="2:7">
      <c r="B428" s="25"/>
      <c r="C428" s="25"/>
      <c r="D428" s="25"/>
      <c r="E428" s="25"/>
      <c r="F428" s="25"/>
      <c r="G428" s="25"/>
    </row>
    <row r="429" spans="2:7">
      <c r="B429" s="25"/>
      <c r="C429" s="25"/>
      <c r="D429" s="25"/>
      <c r="E429" s="25"/>
      <c r="F429" s="25"/>
      <c r="G429" s="25"/>
    </row>
    <row r="430" spans="2:7">
      <c r="B430" s="25"/>
      <c r="C430" s="25"/>
      <c r="D430" s="25"/>
      <c r="E430" s="25"/>
      <c r="F430" s="25"/>
      <c r="G430" s="25"/>
    </row>
    <row r="431" spans="2:7">
      <c r="B431" s="25"/>
      <c r="C431" s="25"/>
      <c r="D431" s="25"/>
      <c r="E431" s="25"/>
      <c r="F431" s="25"/>
      <c r="G431" s="25"/>
    </row>
    <row r="432" spans="2:7">
      <c r="B432" s="25"/>
      <c r="C432" s="25"/>
      <c r="D432" s="25"/>
      <c r="E432" s="25"/>
      <c r="F432" s="25"/>
      <c r="G432" s="25"/>
    </row>
    <row r="433" spans="2:7">
      <c r="B433" s="25"/>
      <c r="C433" s="25"/>
      <c r="D433" s="25"/>
      <c r="E433" s="25"/>
      <c r="F433" s="25"/>
      <c r="G433" s="25"/>
    </row>
    <row r="434" spans="2:7">
      <c r="B434" s="25"/>
      <c r="C434" s="25"/>
      <c r="D434" s="25"/>
      <c r="E434" s="25"/>
      <c r="F434" s="25"/>
      <c r="G434" s="25"/>
    </row>
    <row r="435" spans="2:7">
      <c r="B435" s="25"/>
      <c r="C435" s="25"/>
      <c r="D435" s="25"/>
      <c r="E435" s="25"/>
      <c r="F435" s="25"/>
      <c r="G435" s="25"/>
    </row>
    <row r="436" spans="2:7">
      <c r="B436" s="25"/>
      <c r="C436" s="25"/>
      <c r="D436" s="25"/>
      <c r="E436" s="25"/>
      <c r="F436" s="25"/>
      <c r="G436" s="25"/>
    </row>
    <row r="437" spans="2:7">
      <c r="B437" s="25"/>
      <c r="C437" s="25"/>
      <c r="D437" s="25"/>
      <c r="E437" s="25"/>
      <c r="F437" s="25"/>
      <c r="G437" s="25"/>
    </row>
    <row r="438" spans="2:7">
      <c r="B438" s="25"/>
      <c r="C438" s="25"/>
      <c r="D438" s="25"/>
      <c r="E438" s="25"/>
      <c r="F438" s="25"/>
      <c r="G438" s="25"/>
    </row>
    <row r="439" spans="2:7">
      <c r="B439" s="25"/>
      <c r="C439" s="25"/>
      <c r="D439" s="25"/>
      <c r="E439" s="25"/>
      <c r="F439" s="25"/>
      <c r="G439" s="25"/>
    </row>
    <row r="440" spans="2:7">
      <c r="B440" s="25"/>
      <c r="C440" s="25"/>
      <c r="D440" s="25"/>
      <c r="E440" s="25"/>
      <c r="F440" s="25"/>
      <c r="G440" s="25"/>
    </row>
    <row r="441" spans="2:7">
      <c r="B441" s="25"/>
      <c r="C441" s="25"/>
      <c r="D441" s="25"/>
      <c r="E441" s="25"/>
      <c r="F441" s="25"/>
      <c r="G441" s="25"/>
    </row>
    <row r="442" spans="2:7">
      <c r="B442" s="25"/>
      <c r="C442" s="25"/>
      <c r="D442" s="25"/>
      <c r="E442" s="25"/>
      <c r="F442" s="25"/>
      <c r="G442" s="25"/>
    </row>
    <row r="443" spans="2:7">
      <c r="B443" s="25"/>
      <c r="C443" s="25"/>
      <c r="D443" s="25"/>
      <c r="E443" s="25"/>
      <c r="F443" s="25"/>
      <c r="G443" s="25"/>
    </row>
    <row r="444" spans="2:7">
      <c r="B444" s="25"/>
      <c r="C444" s="25"/>
      <c r="D444" s="25"/>
      <c r="E444" s="25"/>
      <c r="F444" s="25"/>
      <c r="G444" s="25"/>
    </row>
    <row r="445" spans="2:7">
      <c r="B445" s="25"/>
      <c r="C445" s="25"/>
      <c r="D445" s="25"/>
      <c r="E445" s="25"/>
      <c r="F445" s="25"/>
      <c r="G445" s="25"/>
    </row>
    <row r="446" spans="2:7">
      <c r="B446" s="25"/>
      <c r="C446" s="25"/>
      <c r="D446" s="25"/>
      <c r="E446" s="25"/>
      <c r="F446" s="25"/>
      <c r="G446" s="25"/>
    </row>
    <row r="447" spans="2:7">
      <c r="B447" s="25"/>
      <c r="C447" s="25"/>
      <c r="D447" s="25"/>
      <c r="E447" s="25"/>
      <c r="F447" s="25"/>
      <c r="G447" s="25"/>
    </row>
    <row r="448" spans="2:7">
      <c r="B448" s="25"/>
      <c r="C448" s="25"/>
      <c r="D448" s="25"/>
      <c r="E448" s="25"/>
      <c r="F448" s="25"/>
      <c r="G448" s="25"/>
    </row>
    <row r="449" spans="2:7">
      <c r="B449" s="25"/>
      <c r="C449" s="25"/>
      <c r="D449" s="25"/>
      <c r="E449" s="25"/>
      <c r="F449" s="25"/>
      <c r="G449" s="25"/>
    </row>
    <row r="450" spans="2:7">
      <c r="B450" s="25"/>
      <c r="C450" s="25"/>
      <c r="D450" s="25"/>
      <c r="E450" s="25"/>
      <c r="F450" s="25"/>
      <c r="G450" s="25"/>
    </row>
    <row r="451" spans="2:7">
      <c r="B451" s="25"/>
      <c r="C451" s="25"/>
      <c r="D451" s="25"/>
      <c r="E451" s="25"/>
      <c r="F451" s="25"/>
      <c r="G451" s="25"/>
    </row>
    <row r="452" spans="2:7">
      <c r="B452" s="25"/>
      <c r="C452" s="25"/>
      <c r="D452" s="25"/>
      <c r="E452" s="25"/>
      <c r="F452" s="25"/>
      <c r="G452" s="25"/>
    </row>
    <row r="453" spans="2:7">
      <c r="B453" s="25"/>
      <c r="C453" s="25"/>
      <c r="D453" s="25"/>
      <c r="E453" s="25"/>
      <c r="F453" s="25"/>
      <c r="G453" s="25"/>
    </row>
    <row r="454" spans="2:7">
      <c r="B454" s="25"/>
      <c r="C454" s="25"/>
      <c r="D454" s="25"/>
      <c r="E454" s="25"/>
      <c r="F454" s="25"/>
      <c r="G454" s="25"/>
    </row>
    <row r="455" spans="2:7">
      <c r="B455" s="25"/>
      <c r="C455" s="25"/>
      <c r="D455" s="25"/>
      <c r="E455" s="25"/>
      <c r="F455" s="25"/>
      <c r="G455" s="25"/>
    </row>
    <row r="456" spans="2:7">
      <c r="B456" s="25"/>
      <c r="C456" s="25"/>
      <c r="D456" s="25"/>
      <c r="E456" s="25"/>
      <c r="F456" s="25"/>
      <c r="G456" s="25"/>
    </row>
    <row r="457" spans="2:7">
      <c r="B457" s="25"/>
      <c r="C457" s="25"/>
      <c r="D457" s="25"/>
      <c r="E457" s="25"/>
      <c r="F457" s="25"/>
      <c r="G457" s="25"/>
    </row>
    <row r="458" spans="2:7">
      <c r="B458" s="25"/>
      <c r="C458" s="25"/>
      <c r="D458" s="25"/>
      <c r="E458" s="25"/>
      <c r="F458" s="25"/>
      <c r="G458" s="25"/>
    </row>
    <row r="459" spans="2:7">
      <c r="B459" s="25"/>
      <c r="C459" s="25"/>
      <c r="D459" s="25"/>
      <c r="E459" s="25"/>
      <c r="F459" s="25"/>
      <c r="G459" s="25"/>
    </row>
    <row r="460" spans="2:7">
      <c r="B460" s="25"/>
      <c r="C460" s="25"/>
      <c r="D460" s="25"/>
      <c r="E460" s="25"/>
      <c r="F460" s="25"/>
      <c r="G460" s="25"/>
    </row>
    <row r="461" spans="2:7">
      <c r="B461" s="25"/>
      <c r="C461" s="25"/>
      <c r="D461" s="25"/>
      <c r="E461" s="25"/>
      <c r="F461" s="25"/>
      <c r="G461" s="25"/>
    </row>
    <row r="462" spans="2:7">
      <c r="B462" s="25"/>
      <c r="C462" s="25"/>
      <c r="D462" s="25"/>
      <c r="E462" s="25"/>
      <c r="F462" s="25"/>
      <c r="G462" s="25"/>
    </row>
    <row r="463" spans="2:7">
      <c r="B463" s="25"/>
      <c r="C463" s="25"/>
      <c r="D463" s="25"/>
      <c r="E463" s="25"/>
      <c r="F463" s="25"/>
      <c r="G463" s="25"/>
    </row>
    <row r="464" spans="2:7">
      <c r="B464" s="25"/>
      <c r="C464" s="25"/>
      <c r="D464" s="25"/>
      <c r="E464" s="25"/>
      <c r="F464" s="25"/>
      <c r="G464" s="25"/>
    </row>
    <row r="465" spans="2:7">
      <c r="B465" s="25"/>
      <c r="C465" s="25"/>
      <c r="D465" s="25"/>
      <c r="E465" s="25"/>
      <c r="F465" s="25"/>
      <c r="G465" s="25"/>
    </row>
    <row r="466" spans="2:7">
      <c r="B466" s="25"/>
      <c r="C466" s="25"/>
      <c r="D466" s="25"/>
      <c r="E466" s="25"/>
      <c r="F466" s="25"/>
      <c r="G466" s="25"/>
    </row>
    <row r="467" spans="2:7">
      <c r="B467" s="25"/>
      <c r="C467" s="25"/>
      <c r="D467" s="25"/>
      <c r="E467" s="25"/>
      <c r="F467" s="25"/>
      <c r="G467" s="25"/>
    </row>
    <row r="468" spans="2:7">
      <c r="B468" s="25"/>
      <c r="C468" s="25"/>
      <c r="D468" s="25"/>
      <c r="E468" s="25"/>
      <c r="F468" s="25"/>
      <c r="G468" s="25"/>
    </row>
    <row r="469" spans="2:7">
      <c r="B469" s="25"/>
      <c r="C469" s="25"/>
      <c r="D469" s="25"/>
      <c r="E469" s="25"/>
      <c r="F469" s="25"/>
      <c r="G469" s="25"/>
    </row>
    <row r="470" spans="2:7">
      <c r="B470" s="25"/>
      <c r="C470" s="25"/>
      <c r="D470" s="25"/>
      <c r="E470" s="25"/>
      <c r="F470" s="25"/>
      <c r="G470" s="25"/>
    </row>
    <row r="471" spans="2:7">
      <c r="B471" s="25"/>
      <c r="C471" s="25"/>
      <c r="D471" s="25"/>
      <c r="E471" s="25"/>
      <c r="F471" s="25"/>
      <c r="G471" s="25"/>
    </row>
    <row r="472" spans="2:7">
      <c r="B472" s="25"/>
      <c r="C472" s="25"/>
      <c r="D472" s="25"/>
      <c r="E472" s="25"/>
      <c r="F472" s="25"/>
      <c r="G472" s="25"/>
    </row>
    <row r="473" spans="2:7">
      <c r="B473" s="25"/>
      <c r="C473" s="25"/>
      <c r="D473" s="25"/>
      <c r="E473" s="25"/>
      <c r="F473" s="25"/>
      <c r="G473" s="25"/>
    </row>
    <row r="474" spans="2:7">
      <c r="B474" s="25"/>
      <c r="C474" s="25"/>
      <c r="D474" s="25"/>
      <c r="E474" s="25"/>
      <c r="F474" s="25"/>
      <c r="G474" s="25"/>
    </row>
    <row r="475" spans="2:7">
      <c r="B475" s="25"/>
      <c r="C475" s="25"/>
      <c r="D475" s="25"/>
      <c r="E475" s="25"/>
      <c r="F475" s="25"/>
      <c r="G475" s="25"/>
    </row>
    <row r="476" spans="2:7">
      <c r="B476" s="25"/>
      <c r="C476" s="25"/>
      <c r="D476" s="25"/>
      <c r="E476" s="25"/>
      <c r="F476" s="25"/>
      <c r="G476" s="25"/>
    </row>
    <row r="477" spans="2:7">
      <c r="B477" s="25"/>
      <c r="C477" s="25"/>
      <c r="D477" s="25"/>
      <c r="E477" s="25"/>
      <c r="F477" s="25"/>
      <c r="G477" s="25"/>
    </row>
    <row r="478" spans="2:7">
      <c r="B478" s="25"/>
      <c r="C478" s="25"/>
      <c r="D478" s="25"/>
      <c r="E478" s="25"/>
      <c r="F478" s="25"/>
      <c r="G478" s="25"/>
    </row>
    <row r="479" spans="2:7">
      <c r="B479" s="25"/>
      <c r="C479" s="25"/>
      <c r="D479" s="25"/>
      <c r="E479" s="25"/>
      <c r="F479" s="25"/>
      <c r="G479" s="25"/>
    </row>
    <row r="480" spans="2:7">
      <c r="B480" s="25"/>
      <c r="C480" s="25"/>
      <c r="D480" s="25"/>
      <c r="E480" s="25"/>
      <c r="F480" s="25"/>
      <c r="G480" s="25"/>
    </row>
    <row r="481" spans="2:7">
      <c r="B481" s="25"/>
      <c r="C481" s="25"/>
      <c r="D481" s="25"/>
      <c r="E481" s="25"/>
      <c r="F481" s="25"/>
      <c r="G481" s="25"/>
    </row>
    <row r="482" spans="2:7">
      <c r="B482" s="25"/>
      <c r="C482" s="25"/>
      <c r="D482" s="25"/>
      <c r="E482" s="25"/>
      <c r="F482" s="25"/>
      <c r="G482" s="25"/>
    </row>
    <row r="483" spans="2:7">
      <c r="B483" s="25"/>
      <c r="C483" s="25"/>
      <c r="D483" s="25"/>
      <c r="E483" s="25"/>
      <c r="F483" s="25"/>
      <c r="G483" s="25"/>
    </row>
    <row r="484" spans="2:7">
      <c r="B484" s="25"/>
      <c r="C484" s="25"/>
      <c r="D484" s="25"/>
      <c r="E484" s="25"/>
      <c r="F484" s="25"/>
      <c r="G484" s="25"/>
    </row>
    <row r="485" spans="2:7">
      <c r="B485" s="25"/>
      <c r="C485" s="25"/>
      <c r="D485" s="25"/>
      <c r="E485" s="25"/>
      <c r="F485" s="25"/>
      <c r="G485" s="25"/>
    </row>
    <row r="486" spans="2:7">
      <c r="B486" s="25"/>
      <c r="C486" s="25"/>
      <c r="D486" s="25"/>
      <c r="E486" s="25"/>
      <c r="F486" s="25"/>
      <c r="G486" s="25"/>
    </row>
    <row r="487" spans="2:7">
      <c r="B487" s="25"/>
      <c r="C487" s="25"/>
      <c r="D487" s="25"/>
      <c r="E487" s="25"/>
      <c r="F487" s="25"/>
      <c r="G487" s="25"/>
    </row>
    <row r="488" spans="2:7">
      <c r="B488" s="25"/>
      <c r="C488" s="25"/>
      <c r="D488" s="25"/>
      <c r="E488" s="25"/>
      <c r="F488" s="25"/>
      <c r="G488" s="25"/>
    </row>
    <row r="489" spans="2:7">
      <c r="B489" s="25"/>
      <c r="C489" s="25"/>
      <c r="D489" s="25"/>
      <c r="E489" s="25"/>
      <c r="F489" s="25"/>
      <c r="G489" s="25"/>
    </row>
    <row r="490" spans="2:7">
      <c r="B490" s="25"/>
      <c r="C490" s="25"/>
      <c r="D490" s="25"/>
      <c r="E490" s="25"/>
      <c r="F490" s="25"/>
      <c r="G490" s="25"/>
    </row>
    <row r="491" spans="2:7">
      <c r="B491" s="25"/>
      <c r="C491" s="25"/>
      <c r="D491" s="25"/>
      <c r="E491" s="25"/>
      <c r="F491" s="25"/>
      <c r="G491" s="25"/>
    </row>
    <row r="492" spans="2:7">
      <c r="B492" s="25"/>
      <c r="C492" s="25"/>
      <c r="D492" s="25"/>
      <c r="E492" s="25"/>
      <c r="F492" s="25"/>
      <c r="G492" s="25"/>
    </row>
    <row r="493" spans="2:7">
      <c r="B493" s="25"/>
      <c r="C493" s="25"/>
      <c r="D493" s="25"/>
      <c r="E493" s="25"/>
      <c r="F493" s="25"/>
      <c r="G493" s="25"/>
    </row>
    <row r="494" spans="2:7">
      <c r="B494" s="25"/>
      <c r="C494" s="25"/>
      <c r="D494" s="25"/>
      <c r="E494" s="25"/>
      <c r="F494" s="25"/>
      <c r="G494" s="25"/>
    </row>
    <row r="495" spans="2:7">
      <c r="B495" s="25"/>
      <c r="C495" s="25"/>
      <c r="D495" s="25"/>
      <c r="E495" s="25"/>
      <c r="F495" s="25"/>
      <c r="G495" s="25"/>
    </row>
    <row r="496" spans="2:7">
      <c r="B496" s="25"/>
      <c r="C496" s="25"/>
      <c r="D496" s="25"/>
      <c r="E496" s="25"/>
      <c r="F496" s="25"/>
      <c r="G496" s="25"/>
    </row>
    <row r="497" spans="2:7">
      <c r="B497" s="25"/>
      <c r="C497" s="25"/>
      <c r="D497" s="25"/>
      <c r="E497" s="25"/>
      <c r="F497" s="25"/>
      <c r="G497" s="25"/>
    </row>
    <row r="498" spans="2:7">
      <c r="B498" s="25"/>
      <c r="C498" s="25"/>
      <c r="D498" s="25"/>
      <c r="E498" s="25"/>
      <c r="F498" s="25"/>
      <c r="G498" s="25"/>
    </row>
    <row r="499" spans="2:7">
      <c r="B499" s="25"/>
      <c r="C499" s="25"/>
      <c r="D499" s="25"/>
      <c r="E499" s="25"/>
      <c r="F499" s="25"/>
      <c r="G499" s="25"/>
    </row>
    <row r="500" spans="2:7">
      <c r="B500" s="25"/>
      <c r="C500" s="25"/>
      <c r="D500" s="25"/>
      <c r="E500" s="25"/>
      <c r="F500" s="25"/>
      <c r="G500" s="25"/>
    </row>
    <row r="501" spans="2:7">
      <c r="B501" s="25"/>
      <c r="C501" s="25"/>
      <c r="D501" s="25"/>
      <c r="E501" s="25"/>
      <c r="F501" s="25"/>
      <c r="G501" s="25"/>
    </row>
    <row r="502" spans="2:7">
      <c r="B502" s="25"/>
      <c r="C502" s="25"/>
      <c r="D502" s="25"/>
      <c r="E502" s="25"/>
      <c r="F502" s="25"/>
      <c r="G502" s="25"/>
    </row>
    <row r="503" spans="2:7">
      <c r="B503" s="25"/>
      <c r="C503" s="25"/>
      <c r="D503" s="25"/>
      <c r="E503" s="25"/>
      <c r="F503" s="25"/>
      <c r="G503" s="25"/>
    </row>
    <row r="504" spans="2:7">
      <c r="B504" s="25"/>
      <c r="C504" s="25"/>
      <c r="D504" s="25"/>
      <c r="E504" s="25"/>
      <c r="F504" s="25"/>
      <c r="G504" s="25"/>
    </row>
    <row r="505" spans="2:7">
      <c r="B505" s="25"/>
      <c r="C505" s="25"/>
      <c r="D505" s="25"/>
      <c r="E505" s="25"/>
      <c r="F505" s="25"/>
      <c r="G505" s="25"/>
    </row>
    <row r="506" spans="2:7">
      <c r="B506" s="25"/>
      <c r="C506" s="25"/>
      <c r="D506" s="25"/>
      <c r="E506" s="25"/>
      <c r="F506" s="25"/>
      <c r="G506" s="25"/>
    </row>
    <row r="507" spans="2:7">
      <c r="B507" s="25"/>
      <c r="C507" s="25"/>
      <c r="D507" s="25"/>
      <c r="E507" s="25"/>
      <c r="F507" s="25"/>
      <c r="G507" s="25"/>
    </row>
    <row r="508" spans="2:7">
      <c r="B508" s="25"/>
      <c r="C508" s="25"/>
      <c r="D508" s="25"/>
      <c r="E508" s="25"/>
      <c r="F508" s="25"/>
      <c r="G508" s="25"/>
    </row>
    <row r="509" spans="2:7">
      <c r="B509" s="25"/>
      <c r="C509" s="25"/>
      <c r="D509" s="25"/>
      <c r="E509" s="25"/>
      <c r="F509" s="25"/>
      <c r="G509" s="25"/>
    </row>
    <row r="510" spans="2:7">
      <c r="B510" s="25"/>
      <c r="C510" s="25"/>
      <c r="D510" s="25"/>
      <c r="E510" s="25"/>
      <c r="F510" s="25"/>
      <c r="G510" s="25"/>
    </row>
    <row r="511" spans="2:7">
      <c r="B511" s="25"/>
      <c r="C511" s="25"/>
      <c r="D511" s="25"/>
      <c r="E511" s="25"/>
      <c r="F511" s="25"/>
      <c r="G511" s="25"/>
    </row>
    <row r="512" spans="2:7">
      <c r="B512" s="25"/>
      <c r="C512" s="25"/>
      <c r="D512" s="25"/>
      <c r="E512" s="25"/>
      <c r="F512" s="25"/>
      <c r="G512" s="25"/>
    </row>
    <row r="513" spans="2:7">
      <c r="B513" s="25"/>
      <c r="C513" s="25"/>
      <c r="D513" s="25"/>
      <c r="E513" s="25"/>
      <c r="F513" s="25"/>
      <c r="G513" s="25"/>
    </row>
    <row r="514" spans="2:7">
      <c r="B514" s="25"/>
      <c r="C514" s="25"/>
      <c r="D514" s="25"/>
      <c r="E514" s="25"/>
      <c r="F514" s="25"/>
      <c r="G514" s="25"/>
    </row>
    <row r="515" spans="2:7">
      <c r="B515" s="25"/>
      <c r="C515" s="25"/>
      <c r="D515" s="25"/>
      <c r="E515" s="25"/>
      <c r="F515" s="25"/>
      <c r="G515" s="25"/>
    </row>
    <row r="516" spans="2:7">
      <c r="B516" s="25"/>
      <c r="C516" s="25"/>
      <c r="D516" s="25"/>
      <c r="E516" s="25"/>
      <c r="F516" s="25"/>
      <c r="G516" s="25"/>
    </row>
    <row r="517" spans="2:7">
      <c r="B517" s="25"/>
      <c r="C517" s="25"/>
      <c r="D517" s="25"/>
      <c r="E517" s="25"/>
      <c r="F517" s="25"/>
      <c r="G517" s="25"/>
    </row>
    <row r="518" spans="2:7">
      <c r="B518" s="25"/>
      <c r="C518" s="25"/>
      <c r="D518" s="25"/>
      <c r="E518" s="25"/>
      <c r="F518" s="25"/>
      <c r="G518" s="25"/>
    </row>
    <row r="519" spans="2:7">
      <c r="B519" s="25"/>
      <c r="C519" s="25"/>
      <c r="D519" s="25"/>
      <c r="E519" s="25"/>
      <c r="F519" s="25"/>
      <c r="G519" s="25"/>
    </row>
    <row r="520" spans="2:7">
      <c r="B520" s="25"/>
      <c r="C520" s="25"/>
      <c r="D520" s="25"/>
      <c r="E520" s="25"/>
      <c r="F520" s="25"/>
      <c r="G520" s="25"/>
    </row>
    <row r="521" spans="2:7">
      <c r="B521" s="25"/>
      <c r="C521" s="25"/>
      <c r="D521" s="25"/>
      <c r="E521" s="25"/>
      <c r="F521" s="25"/>
      <c r="G521" s="25"/>
    </row>
    <row r="522" spans="2:7">
      <c r="B522" s="25"/>
      <c r="C522" s="25"/>
      <c r="D522" s="25"/>
      <c r="E522" s="25"/>
      <c r="F522" s="25"/>
      <c r="G522" s="25"/>
    </row>
    <row r="523" spans="2:7">
      <c r="B523" s="25"/>
      <c r="C523" s="25"/>
      <c r="D523" s="25"/>
      <c r="E523" s="25"/>
      <c r="F523" s="25"/>
      <c r="G523" s="25"/>
    </row>
    <row r="524" spans="2:7">
      <c r="B524" s="25"/>
      <c r="C524" s="25"/>
      <c r="D524" s="25"/>
      <c r="E524" s="25"/>
      <c r="F524" s="25"/>
      <c r="G524" s="25"/>
    </row>
    <row r="525" spans="2:7">
      <c r="B525" s="25"/>
      <c r="C525" s="25"/>
      <c r="D525" s="25"/>
      <c r="E525" s="25"/>
      <c r="F525" s="25"/>
      <c r="G525" s="25"/>
    </row>
    <row r="526" spans="2:7">
      <c r="B526" s="25"/>
      <c r="C526" s="25"/>
      <c r="D526" s="25"/>
      <c r="E526" s="25"/>
      <c r="F526" s="25"/>
      <c r="G526" s="25"/>
    </row>
    <row r="527" spans="2:7">
      <c r="B527" s="25"/>
      <c r="C527" s="25"/>
      <c r="D527" s="25"/>
      <c r="E527" s="25"/>
      <c r="F527" s="25"/>
      <c r="G527" s="25"/>
    </row>
    <row r="528" spans="2:7">
      <c r="B528" s="25"/>
      <c r="C528" s="25"/>
      <c r="D528" s="25"/>
      <c r="E528" s="25"/>
      <c r="F528" s="25"/>
      <c r="G528" s="25"/>
    </row>
    <row r="529" spans="2:7">
      <c r="B529" s="25"/>
      <c r="C529" s="25"/>
      <c r="D529" s="25"/>
      <c r="E529" s="25"/>
      <c r="F529" s="25"/>
      <c r="G529" s="25"/>
    </row>
    <row r="530" spans="2:7">
      <c r="B530" s="25"/>
      <c r="C530" s="25"/>
      <c r="D530" s="25"/>
      <c r="E530" s="25"/>
      <c r="F530" s="25"/>
      <c r="G530" s="25"/>
    </row>
    <row r="531" spans="2:7">
      <c r="B531" s="25"/>
      <c r="C531" s="25"/>
      <c r="D531" s="25"/>
      <c r="E531" s="25"/>
      <c r="F531" s="25"/>
      <c r="G531" s="25"/>
    </row>
    <row r="532" spans="2:7">
      <c r="B532" s="25"/>
      <c r="C532" s="25"/>
      <c r="D532" s="25"/>
      <c r="E532" s="25"/>
      <c r="F532" s="25"/>
      <c r="G532" s="25"/>
    </row>
    <row r="533" spans="2:7">
      <c r="B533" s="25"/>
      <c r="C533" s="25"/>
      <c r="D533" s="25"/>
      <c r="E533" s="25"/>
      <c r="F533" s="25"/>
      <c r="G533" s="25"/>
    </row>
    <row r="534" spans="2:7">
      <c r="B534" s="25"/>
      <c r="C534" s="25"/>
      <c r="D534" s="25"/>
      <c r="E534" s="25"/>
      <c r="F534" s="25"/>
      <c r="G534" s="25"/>
    </row>
    <row r="535" spans="2:7">
      <c r="B535" s="25"/>
      <c r="C535" s="25"/>
      <c r="D535" s="25"/>
      <c r="E535" s="25"/>
      <c r="F535" s="25"/>
      <c r="G535" s="25"/>
    </row>
    <row r="536" spans="2:7">
      <c r="B536" s="25"/>
      <c r="C536" s="25"/>
      <c r="D536" s="25"/>
      <c r="E536" s="25"/>
      <c r="F536" s="25"/>
      <c r="G536" s="25"/>
    </row>
    <row r="537" spans="2:7">
      <c r="B537" s="25"/>
      <c r="C537" s="25"/>
      <c r="D537" s="25"/>
      <c r="E537" s="25"/>
      <c r="F537" s="25"/>
      <c r="G537" s="25"/>
    </row>
    <row r="538" spans="2:7">
      <c r="B538" s="25"/>
      <c r="C538" s="25"/>
      <c r="D538" s="25"/>
      <c r="E538" s="25"/>
      <c r="F538" s="25"/>
      <c r="G538" s="25"/>
    </row>
    <row r="539" spans="2:7">
      <c r="B539" s="25"/>
      <c r="C539" s="25"/>
      <c r="D539" s="25"/>
      <c r="E539" s="25"/>
      <c r="F539" s="25"/>
      <c r="G539" s="25"/>
    </row>
    <row r="540" spans="2:7">
      <c r="B540" s="25"/>
      <c r="C540" s="25"/>
      <c r="D540" s="25"/>
      <c r="E540" s="25"/>
      <c r="F540" s="25"/>
      <c r="G540" s="25"/>
    </row>
    <row r="541" spans="2:7">
      <c r="B541" s="25"/>
      <c r="C541" s="25"/>
      <c r="D541" s="25"/>
      <c r="E541" s="25"/>
      <c r="F541" s="25"/>
      <c r="G541" s="25"/>
    </row>
    <row r="542" spans="2:7">
      <c r="B542" s="25"/>
      <c r="C542" s="25"/>
      <c r="D542" s="25"/>
      <c r="E542" s="25"/>
      <c r="F542" s="25"/>
      <c r="G542" s="25"/>
    </row>
    <row r="543" spans="2:7">
      <c r="B543" s="25"/>
      <c r="C543" s="25"/>
      <c r="D543" s="25"/>
      <c r="E543" s="25"/>
      <c r="F543" s="25"/>
      <c r="G543" s="25"/>
    </row>
    <row r="544" spans="2:7">
      <c r="B544" s="25"/>
      <c r="C544" s="25"/>
      <c r="D544" s="25"/>
      <c r="E544" s="25"/>
      <c r="F544" s="25"/>
      <c r="G544" s="25"/>
    </row>
    <row r="545" spans="2:7">
      <c r="B545" s="25"/>
      <c r="C545" s="25"/>
      <c r="D545" s="25"/>
      <c r="E545" s="25"/>
      <c r="F545" s="25"/>
      <c r="G545" s="25"/>
    </row>
    <row r="546" spans="2:7">
      <c r="B546" s="25"/>
      <c r="C546" s="25"/>
      <c r="D546" s="25"/>
      <c r="E546" s="25"/>
      <c r="F546" s="25"/>
      <c r="G546" s="25"/>
    </row>
    <row r="547" spans="2:7">
      <c r="B547" s="25"/>
      <c r="C547" s="25"/>
      <c r="D547" s="25"/>
      <c r="E547" s="25"/>
      <c r="F547" s="25"/>
      <c r="G547" s="25"/>
    </row>
    <row r="548" spans="2:7">
      <c r="B548" s="25"/>
      <c r="C548" s="25"/>
      <c r="D548" s="25"/>
      <c r="E548" s="25"/>
      <c r="F548" s="25"/>
      <c r="G548" s="25"/>
    </row>
    <row r="549" spans="2:7">
      <c r="B549" s="25"/>
      <c r="C549" s="25"/>
      <c r="D549" s="25"/>
      <c r="E549" s="25"/>
      <c r="F549" s="25"/>
      <c r="G549" s="25"/>
    </row>
    <row r="550" spans="2:7">
      <c r="B550" s="25"/>
      <c r="C550" s="25"/>
      <c r="D550" s="25"/>
      <c r="E550" s="25"/>
      <c r="F550" s="25"/>
      <c r="G550" s="25"/>
    </row>
    <row r="551" spans="2:7">
      <c r="B551" s="25"/>
      <c r="C551" s="25"/>
      <c r="D551" s="25"/>
      <c r="E551" s="25"/>
      <c r="F551" s="25"/>
      <c r="G551" s="25"/>
    </row>
    <row r="552" spans="2:7">
      <c r="B552" s="25"/>
      <c r="C552" s="25"/>
      <c r="D552" s="25"/>
      <c r="E552" s="25"/>
      <c r="F552" s="25"/>
      <c r="G552" s="25"/>
    </row>
    <row r="553" spans="2:7">
      <c r="B553" s="25"/>
      <c r="C553" s="25"/>
      <c r="D553" s="25"/>
      <c r="E553" s="25"/>
      <c r="F553" s="25"/>
      <c r="G553" s="25"/>
    </row>
    <row r="554" spans="2:7">
      <c r="B554" s="25"/>
      <c r="C554" s="25"/>
      <c r="D554" s="25"/>
      <c r="E554" s="25"/>
      <c r="F554" s="25"/>
      <c r="G554" s="25"/>
    </row>
    <row r="555" spans="2:7">
      <c r="B555" s="25"/>
      <c r="C555" s="25"/>
      <c r="D555" s="25"/>
      <c r="E555" s="25"/>
      <c r="F555" s="25"/>
      <c r="G555" s="25"/>
    </row>
    <row r="556" spans="2:7">
      <c r="B556" s="25"/>
      <c r="C556" s="25"/>
      <c r="D556" s="25"/>
      <c r="E556" s="25"/>
      <c r="F556" s="25"/>
      <c r="G556" s="25"/>
    </row>
    <row r="557" spans="2:7">
      <c r="B557" s="25"/>
      <c r="C557" s="25"/>
      <c r="D557" s="25"/>
      <c r="E557" s="25"/>
      <c r="F557" s="25"/>
      <c r="G557" s="25"/>
    </row>
    <row r="558" spans="2:7">
      <c r="B558" s="25"/>
      <c r="C558" s="25"/>
      <c r="D558" s="25"/>
      <c r="E558" s="25"/>
      <c r="F558" s="25"/>
      <c r="G558" s="25"/>
    </row>
    <row r="559" spans="2:7">
      <c r="B559" s="25"/>
      <c r="C559" s="25"/>
      <c r="D559" s="25"/>
      <c r="E559" s="25"/>
      <c r="F559" s="25"/>
      <c r="G559" s="25"/>
    </row>
    <row r="560" spans="2:7">
      <c r="B560" s="25"/>
      <c r="C560" s="25"/>
      <c r="D560" s="25"/>
      <c r="E560" s="25"/>
      <c r="F560" s="25"/>
      <c r="G560" s="25"/>
    </row>
    <row r="561" spans="2:7">
      <c r="B561" s="25"/>
      <c r="C561" s="25"/>
      <c r="D561" s="25"/>
      <c r="E561" s="25"/>
      <c r="F561" s="25"/>
      <c r="G561" s="25"/>
    </row>
    <row r="562" spans="2:7">
      <c r="B562" s="25"/>
      <c r="C562" s="25"/>
      <c r="D562" s="25"/>
      <c r="E562" s="25"/>
      <c r="F562" s="25"/>
      <c r="G562" s="25"/>
    </row>
    <row r="563" spans="2:7">
      <c r="B563" s="25"/>
      <c r="C563" s="25"/>
      <c r="D563" s="25"/>
      <c r="E563" s="25"/>
      <c r="F563" s="25"/>
      <c r="G563" s="25"/>
    </row>
    <row r="564" spans="2:7">
      <c r="B564" s="25"/>
      <c r="C564" s="25"/>
      <c r="D564" s="25"/>
      <c r="E564" s="25"/>
      <c r="F564" s="25"/>
      <c r="G564" s="25"/>
    </row>
    <row r="565" spans="2:7">
      <c r="B565" s="25"/>
      <c r="C565" s="25"/>
      <c r="D565" s="25"/>
      <c r="E565" s="25"/>
      <c r="F565" s="25"/>
      <c r="G565" s="25"/>
    </row>
    <row r="566" spans="2:7">
      <c r="B566" s="25"/>
      <c r="C566" s="25"/>
      <c r="D566" s="25"/>
      <c r="E566" s="25"/>
      <c r="F566" s="25"/>
      <c r="G566" s="25"/>
    </row>
    <row r="567" spans="2:7">
      <c r="B567" s="25"/>
      <c r="C567" s="25"/>
      <c r="D567" s="25"/>
      <c r="E567" s="25"/>
      <c r="F567" s="25"/>
      <c r="G567" s="25"/>
    </row>
    <row r="568" spans="2:7">
      <c r="B568" s="25"/>
      <c r="C568" s="25"/>
      <c r="D568" s="25"/>
      <c r="E568" s="25"/>
      <c r="F568" s="25"/>
      <c r="G568" s="25"/>
    </row>
    <row r="569" spans="2:7">
      <c r="B569" s="25"/>
      <c r="C569" s="25"/>
      <c r="D569" s="25"/>
      <c r="E569" s="25"/>
      <c r="F569" s="25"/>
      <c r="G569" s="25"/>
    </row>
    <row r="570" spans="2:7">
      <c r="B570" s="25"/>
      <c r="C570" s="25"/>
      <c r="D570" s="25"/>
      <c r="E570" s="25"/>
      <c r="F570" s="25"/>
      <c r="G570" s="25"/>
    </row>
    <row r="571" spans="2:7">
      <c r="B571" s="25"/>
      <c r="C571" s="25"/>
      <c r="D571" s="25"/>
      <c r="E571" s="25"/>
      <c r="F571" s="25"/>
      <c r="G571" s="25"/>
    </row>
    <row r="572" spans="2:7">
      <c r="B572" s="25"/>
      <c r="C572" s="25"/>
      <c r="D572" s="25"/>
      <c r="E572" s="25"/>
      <c r="F572" s="25"/>
      <c r="G572" s="25"/>
    </row>
    <row r="573" spans="2:7">
      <c r="B573" s="25"/>
      <c r="C573" s="25"/>
      <c r="D573" s="25"/>
      <c r="E573" s="25"/>
      <c r="F573" s="25"/>
      <c r="G573" s="25"/>
    </row>
    <row r="574" spans="2:7">
      <c r="B574" s="25"/>
      <c r="C574" s="25"/>
      <c r="D574" s="25"/>
      <c r="E574" s="25"/>
      <c r="F574" s="25"/>
      <c r="G574" s="25"/>
    </row>
    <row r="575" spans="2:7">
      <c r="B575" s="25"/>
      <c r="C575" s="25"/>
      <c r="D575" s="25"/>
      <c r="E575" s="25"/>
      <c r="F575" s="25"/>
      <c r="G575" s="25"/>
    </row>
    <row r="576" spans="2:7">
      <c r="B576" s="25"/>
      <c r="C576" s="25"/>
      <c r="D576" s="25"/>
      <c r="E576" s="25"/>
      <c r="F576" s="25"/>
      <c r="G576" s="25"/>
    </row>
    <row r="577" spans="2:7">
      <c r="B577" s="25"/>
      <c r="C577" s="25"/>
      <c r="D577" s="25"/>
      <c r="E577" s="25"/>
      <c r="F577" s="25"/>
      <c r="G577" s="25"/>
    </row>
    <row r="578" spans="2:7">
      <c r="B578" s="25"/>
      <c r="C578" s="25"/>
      <c r="D578" s="25"/>
      <c r="E578" s="25"/>
      <c r="F578" s="25"/>
      <c r="G578" s="25"/>
    </row>
    <row r="579" spans="2:7">
      <c r="B579" s="25"/>
      <c r="C579" s="25"/>
      <c r="D579" s="25"/>
      <c r="E579" s="25"/>
      <c r="F579" s="25"/>
      <c r="G579" s="25"/>
    </row>
    <row r="580" spans="2:7">
      <c r="B580" s="25"/>
      <c r="C580" s="25"/>
      <c r="D580" s="25"/>
      <c r="E580" s="25"/>
      <c r="F580" s="25"/>
      <c r="G580" s="25"/>
    </row>
    <row r="581" spans="2:7">
      <c r="B581" s="25"/>
      <c r="C581" s="25"/>
      <c r="D581" s="25"/>
      <c r="E581" s="25"/>
      <c r="F581" s="25"/>
      <c r="G581" s="25"/>
    </row>
    <row r="582" spans="2:7">
      <c r="B582" s="25"/>
      <c r="C582" s="25"/>
      <c r="D582" s="25"/>
      <c r="E582" s="25"/>
      <c r="F582" s="25"/>
      <c r="G582" s="25"/>
    </row>
    <row r="583" spans="2:7">
      <c r="B583" s="25"/>
      <c r="C583" s="25"/>
      <c r="D583" s="25"/>
      <c r="E583" s="25"/>
      <c r="F583" s="25"/>
      <c r="G583" s="25"/>
    </row>
    <row r="584" spans="2:7">
      <c r="B584" s="25"/>
      <c r="C584" s="25"/>
      <c r="D584" s="25"/>
      <c r="E584" s="25"/>
      <c r="F584" s="25"/>
      <c r="G584" s="25"/>
    </row>
    <row r="585" spans="2:7">
      <c r="B585" s="25"/>
      <c r="C585" s="25"/>
      <c r="D585" s="25"/>
      <c r="E585" s="25"/>
      <c r="F585" s="25"/>
      <c r="G585" s="25"/>
    </row>
    <row r="586" spans="2:7">
      <c r="B586" s="25"/>
      <c r="C586" s="25"/>
      <c r="D586" s="25"/>
      <c r="E586" s="25"/>
      <c r="F586" s="25"/>
      <c r="G586" s="25"/>
    </row>
    <row r="587" spans="2:7">
      <c r="B587" s="25"/>
      <c r="C587" s="25"/>
      <c r="D587" s="25"/>
      <c r="E587" s="25"/>
      <c r="F587" s="25"/>
      <c r="G587" s="25"/>
    </row>
    <row r="588" spans="2:7">
      <c r="B588" s="25"/>
      <c r="C588" s="25"/>
      <c r="D588" s="25"/>
      <c r="E588" s="25"/>
      <c r="F588" s="25"/>
      <c r="G588" s="25"/>
    </row>
    <row r="589" spans="2:7">
      <c r="B589" s="25"/>
      <c r="C589" s="25"/>
      <c r="D589" s="25"/>
      <c r="E589" s="25"/>
      <c r="F589" s="25"/>
      <c r="G589" s="25"/>
    </row>
    <row r="590" spans="2:7">
      <c r="B590" s="25"/>
      <c r="C590" s="25"/>
      <c r="D590" s="25"/>
      <c r="E590" s="25"/>
      <c r="F590" s="25"/>
      <c r="G590" s="25"/>
    </row>
    <row r="591" spans="2:7">
      <c r="B591" s="25"/>
      <c r="C591" s="25"/>
      <c r="D591" s="25"/>
      <c r="E591" s="25"/>
      <c r="F591" s="25"/>
      <c r="G591" s="25"/>
    </row>
    <row r="592" spans="2:7">
      <c r="B592" s="25"/>
      <c r="C592" s="25"/>
      <c r="D592" s="25"/>
      <c r="E592" s="25"/>
      <c r="F592" s="25"/>
      <c r="G592" s="25"/>
    </row>
    <row r="593" spans="2:7">
      <c r="B593" s="25"/>
      <c r="C593" s="25"/>
      <c r="D593" s="25"/>
      <c r="E593" s="25"/>
      <c r="F593" s="25"/>
      <c r="G593" s="25"/>
    </row>
    <row r="594" spans="2:7">
      <c r="B594" s="25"/>
      <c r="C594" s="25"/>
      <c r="D594" s="25"/>
      <c r="E594" s="25"/>
      <c r="F594" s="25"/>
      <c r="G594" s="25"/>
    </row>
    <row r="595" spans="2:7">
      <c r="B595" s="25"/>
      <c r="C595" s="25"/>
      <c r="D595" s="25"/>
      <c r="E595" s="25"/>
      <c r="F595" s="25"/>
      <c r="G595" s="25"/>
    </row>
    <row r="596" spans="2:7">
      <c r="B596" s="25"/>
      <c r="C596" s="25"/>
      <c r="D596" s="25"/>
      <c r="E596" s="25"/>
      <c r="F596" s="25"/>
      <c r="G596" s="25"/>
    </row>
    <row r="597" spans="2:7">
      <c r="B597" s="25"/>
      <c r="C597" s="25"/>
      <c r="D597" s="25"/>
      <c r="E597" s="25"/>
      <c r="F597" s="25"/>
      <c r="G597" s="25"/>
    </row>
    <row r="598" spans="2:7">
      <c r="B598" s="25"/>
      <c r="C598" s="25"/>
      <c r="D598" s="25"/>
      <c r="E598" s="25"/>
      <c r="F598" s="25"/>
      <c r="G598" s="25"/>
    </row>
    <row r="599" spans="2:7">
      <c r="B599" s="25"/>
      <c r="C599" s="25"/>
      <c r="D599" s="25"/>
      <c r="E599" s="25"/>
      <c r="F599" s="25"/>
      <c r="G599" s="25"/>
    </row>
    <row r="600" spans="2:7">
      <c r="B600" s="25"/>
      <c r="C600" s="25"/>
      <c r="D600" s="25"/>
      <c r="E600" s="25"/>
      <c r="F600" s="25"/>
      <c r="G600" s="25"/>
    </row>
    <row r="601" spans="2:7">
      <c r="B601" s="25"/>
      <c r="C601" s="25"/>
      <c r="D601" s="25"/>
      <c r="E601" s="25"/>
      <c r="F601" s="25"/>
      <c r="G601" s="25"/>
    </row>
    <row r="602" spans="2:7">
      <c r="B602" s="25"/>
      <c r="C602" s="25"/>
      <c r="D602" s="25"/>
      <c r="E602" s="25"/>
      <c r="F602" s="25"/>
      <c r="G602" s="25"/>
    </row>
    <row r="603" spans="2:7">
      <c r="B603" s="25"/>
      <c r="C603" s="25"/>
      <c r="D603" s="25"/>
      <c r="E603" s="25"/>
      <c r="F603" s="25"/>
      <c r="G603" s="25"/>
    </row>
    <row r="604" spans="2:7">
      <c r="B604" s="25"/>
      <c r="C604" s="25"/>
      <c r="D604" s="25"/>
      <c r="E604" s="25"/>
      <c r="F604" s="25"/>
      <c r="G604" s="25"/>
    </row>
    <row r="605" spans="2:7">
      <c r="B605" s="25"/>
      <c r="C605" s="25"/>
      <c r="D605" s="25"/>
      <c r="E605" s="25"/>
      <c r="F605" s="25"/>
      <c r="G605" s="25"/>
    </row>
    <row r="606" spans="2:7">
      <c r="B606" s="25"/>
      <c r="C606" s="25"/>
      <c r="D606" s="25"/>
      <c r="E606" s="25"/>
      <c r="F606" s="25"/>
      <c r="G606" s="25"/>
    </row>
    <row r="607" spans="2:7">
      <c r="B607" s="25"/>
      <c r="C607" s="25"/>
      <c r="D607" s="25"/>
      <c r="E607" s="25"/>
      <c r="F607" s="25"/>
      <c r="G607" s="25"/>
    </row>
    <row r="608" spans="2:7">
      <c r="B608" s="25"/>
      <c r="C608" s="25"/>
      <c r="D608" s="25"/>
      <c r="E608" s="25"/>
      <c r="F608" s="25"/>
      <c r="G608" s="25"/>
    </row>
    <row r="609" spans="2:7">
      <c r="B609" s="25"/>
      <c r="C609" s="25"/>
      <c r="D609" s="25"/>
      <c r="E609" s="25"/>
      <c r="F609" s="25"/>
      <c r="G609" s="25"/>
    </row>
    <row r="610" spans="2:7">
      <c r="B610" s="25"/>
      <c r="C610" s="25"/>
      <c r="D610" s="25"/>
      <c r="E610" s="25"/>
      <c r="F610" s="25"/>
      <c r="G610" s="25"/>
    </row>
    <row r="611" spans="2:7">
      <c r="B611" s="25"/>
      <c r="C611" s="25"/>
      <c r="D611" s="25"/>
      <c r="E611" s="25"/>
      <c r="F611" s="25"/>
      <c r="G611" s="25"/>
    </row>
    <row r="612" spans="2:7">
      <c r="B612" s="25"/>
      <c r="C612" s="25"/>
      <c r="D612" s="25"/>
      <c r="E612" s="25"/>
      <c r="F612" s="25"/>
      <c r="G612" s="25"/>
    </row>
    <row r="613" spans="2:7">
      <c r="B613" s="25"/>
      <c r="C613" s="25"/>
      <c r="D613" s="25"/>
      <c r="E613" s="25"/>
      <c r="F613" s="25"/>
      <c r="G613" s="25"/>
    </row>
    <row r="614" spans="2:7">
      <c r="B614" s="25"/>
      <c r="C614" s="25"/>
      <c r="D614" s="25"/>
      <c r="E614" s="25"/>
      <c r="F614" s="25"/>
      <c r="G614" s="25"/>
    </row>
    <row r="615" spans="2:7">
      <c r="B615" s="25"/>
      <c r="C615" s="25"/>
      <c r="D615" s="25"/>
      <c r="E615" s="25"/>
      <c r="F615" s="25"/>
      <c r="G615" s="25"/>
    </row>
    <row r="616" spans="2:7">
      <c r="B616" s="25"/>
      <c r="C616" s="25"/>
      <c r="D616" s="25"/>
      <c r="E616" s="25"/>
      <c r="F616" s="25"/>
      <c r="G616" s="25"/>
    </row>
    <row r="617" spans="2:7">
      <c r="B617" s="25"/>
      <c r="C617" s="25"/>
      <c r="D617" s="25"/>
      <c r="E617" s="25"/>
      <c r="F617" s="25"/>
      <c r="G617" s="25"/>
    </row>
    <row r="618" spans="2:7">
      <c r="B618" s="25"/>
      <c r="C618" s="25"/>
      <c r="D618" s="25"/>
      <c r="E618" s="25"/>
      <c r="F618" s="25"/>
      <c r="G618" s="25"/>
    </row>
    <row r="619" spans="2:7">
      <c r="B619" s="25"/>
      <c r="C619" s="25"/>
      <c r="D619" s="25"/>
      <c r="E619" s="25"/>
      <c r="F619" s="25"/>
      <c r="G619" s="25"/>
    </row>
    <row r="620" spans="2:7">
      <c r="B620" s="25"/>
      <c r="C620" s="25"/>
      <c r="D620" s="25"/>
      <c r="E620" s="25"/>
      <c r="F620" s="25"/>
      <c r="G620" s="25"/>
    </row>
    <row r="621" spans="2:7">
      <c r="B621" s="25"/>
      <c r="C621" s="25"/>
      <c r="D621" s="25"/>
      <c r="E621" s="25"/>
      <c r="F621" s="25"/>
      <c r="G621" s="25"/>
    </row>
    <row r="622" spans="2:7">
      <c r="B622" s="25"/>
      <c r="C622" s="25"/>
      <c r="D622" s="25"/>
      <c r="E622" s="25"/>
      <c r="F622" s="25"/>
      <c r="G622" s="25"/>
    </row>
    <row r="623" spans="2:7">
      <c r="B623" s="25"/>
      <c r="C623" s="25"/>
      <c r="D623" s="25"/>
      <c r="E623" s="25"/>
      <c r="F623" s="25"/>
      <c r="G623" s="25"/>
    </row>
    <row r="624" spans="2:7">
      <c r="B624" s="25"/>
      <c r="C624" s="25"/>
      <c r="D624" s="25"/>
      <c r="E624" s="25"/>
      <c r="F624" s="25"/>
      <c r="G624" s="25"/>
    </row>
    <row r="625" spans="2:7">
      <c r="B625" s="25"/>
      <c r="C625" s="25"/>
      <c r="D625" s="25"/>
      <c r="E625" s="25"/>
      <c r="F625" s="25"/>
      <c r="G625" s="25"/>
    </row>
    <row r="626" spans="2:7">
      <c r="B626" s="25"/>
      <c r="C626" s="25"/>
      <c r="D626" s="25"/>
      <c r="E626" s="25"/>
      <c r="F626" s="25"/>
      <c r="G626" s="25"/>
    </row>
    <row r="627" spans="2:7">
      <c r="B627" s="25"/>
      <c r="C627" s="25"/>
      <c r="D627" s="25"/>
      <c r="E627" s="25"/>
      <c r="F627" s="25"/>
      <c r="G627" s="25"/>
    </row>
    <row r="628" spans="2:7">
      <c r="B628" s="25"/>
      <c r="C628" s="25"/>
      <c r="D628" s="25"/>
      <c r="E628" s="25"/>
      <c r="F628" s="25"/>
      <c r="G628" s="25"/>
    </row>
    <row r="629" spans="2:7">
      <c r="B629" s="25"/>
      <c r="C629" s="25"/>
      <c r="D629" s="25"/>
      <c r="E629" s="25"/>
      <c r="F629" s="25"/>
      <c r="G629" s="25"/>
    </row>
    <row r="630" spans="2:7">
      <c r="B630" s="25"/>
      <c r="C630" s="25"/>
      <c r="D630" s="25"/>
      <c r="E630" s="25"/>
      <c r="F630" s="25"/>
      <c r="G630" s="25"/>
    </row>
    <row r="631" spans="2:7">
      <c r="B631" s="25"/>
      <c r="C631" s="25"/>
      <c r="D631" s="25"/>
      <c r="E631" s="25"/>
      <c r="F631" s="25"/>
      <c r="G631" s="25"/>
    </row>
    <row r="632" spans="2:7">
      <c r="B632" s="25"/>
      <c r="C632" s="25"/>
      <c r="D632" s="25"/>
      <c r="E632" s="25"/>
      <c r="F632" s="25"/>
      <c r="G632" s="25"/>
    </row>
    <row r="633" spans="2:7">
      <c r="B633" s="25"/>
      <c r="C633" s="25"/>
      <c r="D633" s="25"/>
      <c r="E633" s="25"/>
      <c r="F633" s="25"/>
      <c r="G633" s="25"/>
    </row>
    <row r="634" spans="2:7">
      <c r="B634" s="25"/>
      <c r="C634" s="25"/>
      <c r="D634" s="25"/>
      <c r="E634" s="25"/>
      <c r="F634" s="25"/>
      <c r="G634" s="25"/>
    </row>
    <row r="635" spans="2:7">
      <c r="B635" s="25"/>
      <c r="C635" s="25"/>
      <c r="D635" s="25"/>
      <c r="E635" s="25"/>
      <c r="F635" s="25"/>
      <c r="G635" s="25"/>
    </row>
    <row r="636" spans="2:7">
      <c r="B636" s="25"/>
      <c r="C636" s="25"/>
      <c r="D636" s="25"/>
      <c r="E636" s="25"/>
      <c r="F636" s="25"/>
      <c r="G636" s="25"/>
    </row>
    <row r="637" spans="2:7">
      <c r="B637" s="25"/>
      <c r="C637" s="25"/>
      <c r="D637" s="25"/>
      <c r="E637" s="25"/>
      <c r="F637" s="25"/>
      <c r="G637" s="25"/>
    </row>
    <row r="638" spans="2:7">
      <c r="B638" s="25"/>
      <c r="C638" s="25"/>
      <c r="D638" s="25"/>
      <c r="E638" s="25"/>
      <c r="F638" s="25"/>
      <c r="G638" s="25"/>
    </row>
    <row r="639" spans="2:7">
      <c r="B639" s="25"/>
      <c r="C639" s="25"/>
      <c r="D639" s="25"/>
      <c r="E639" s="25"/>
      <c r="F639" s="25"/>
      <c r="G639" s="25"/>
    </row>
    <row r="640" spans="2:7">
      <c r="B640" s="25"/>
      <c r="C640" s="25"/>
      <c r="D640" s="25"/>
      <c r="E640" s="25"/>
      <c r="F640" s="25"/>
      <c r="G640" s="25"/>
    </row>
    <row r="641" spans="2:7">
      <c r="B641" s="25"/>
      <c r="C641" s="25"/>
      <c r="D641" s="25"/>
      <c r="E641" s="25"/>
      <c r="F641" s="25"/>
      <c r="G641" s="25"/>
    </row>
    <row r="642" spans="2:7">
      <c r="B642" s="25"/>
      <c r="C642" s="25"/>
      <c r="D642" s="25"/>
      <c r="E642" s="25"/>
      <c r="F642" s="25"/>
      <c r="G642" s="25"/>
    </row>
    <row r="643" spans="2:7">
      <c r="B643" s="25"/>
      <c r="C643" s="25"/>
      <c r="D643" s="25"/>
      <c r="E643" s="25"/>
      <c r="F643" s="25"/>
      <c r="G643" s="25"/>
    </row>
    <row r="644" spans="2:7">
      <c r="B644" s="25"/>
      <c r="C644" s="25"/>
      <c r="D644" s="25"/>
      <c r="E644" s="25"/>
      <c r="F644" s="25"/>
      <c r="G644" s="25"/>
    </row>
    <row r="645" spans="2:7">
      <c r="B645" s="25"/>
      <c r="C645" s="25"/>
      <c r="D645" s="25"/>
      <c r="E645" s="25"/>
      <c r="F645" s="25"/>
      <c r="G645" s="25"/>
    </row>
    <row r="646" spans="2:7">
      <c r="B646" s="25"/>
      <c r="C646" s="25"/>
      <c r="D646" s="25"/>
      <c r="E646" s="25"/>
      <c r="F646" s="25"/>
      <c r="G646" s="25"/>
    </row>
    <row r="647" spans="2:7">
      <c r="B647" s="25"/>
      <c r="C647" s="25"/>
      <c r="D647" s="25"/>
      <c r="E647" s="25"/>
      <c r="F647" s="25"/>
      <c r="G647" s="25"/>
    </row>
    <row r="648" spans="2:7">
      <c r="B648" s="25"/>
      <c r="C648" s="25"/>
      <c r="D648" s="25"/>
      <c r="E648" s="25"/>
      <c r="F648" s="25"/>
      <c r="G648" s="25"/>
    </row>
    <row r="649" spans="2:7">
      <c r="B649" s="25"/>
      <c r="C649" s="25"/>
      <c r="D649" s="25"/>
      <c r="E649" s="25"/>
      <c r="F649" s="25"/>
      <c r="G649" s="25"/>
    </row>
    <row r="650" spans="2:7">
      <c r="B650" s="25"/>
      <c r="C650" s="25"/>
      <c r="D650" s="25"/>
      <c r="E650" s="25"/>
      <c r="F650" s="25"/>
      <c r="G650" s="25"/>
    </row>
    <row r="651" spans="2:7">
      <c r="B651" s="25"/>
      <c r="C651" s="25"/>
      <c r="D651" s="25"/>
      <c r="E651" s="25"/>
      <c r="F651" s="25"/>
      <c r="G651" s="25"/>
    </row>
    <row r="652" spans="2:7">
      <c r="B652" s="25"/>
      <c r="C652" s="25"/>
      <c r="D652" s="25"/>
      <c r="E652" s="25"/>
      <c r="F652" s="25"/>
      <c r="G652" s="25"/>
    </row>
    <row r="653" spans="2:7">
      <c r="B653" s="25"/>
      <c r="C653" s="25"/>
      <c r="D653" s="25"/>
      <c r="E653" s="25"/>
      <c r="F653" s="25"/>
      <c r="G653" s="25"/>
    </row>
    <row r="654" spans="2:7">
      <c r="B654" s="25"/>
      <c r="C654" s="25"/>
      <c r="D654" s="25"/>
      <c r="E654" s="25"/>
      <c r="F654" s="25"/>
      <c r="G654" s="25"/>
    </row>
    <row r="655" spans="2:7">
      <c r="B655" s="25"/>
      <c r="C655" s="25"/>
      <c r="D655" s="25"/>
      <c r="E655" s="25"/>
      <c r="F655" s="25"/>
      <c r="G655" s="25"/>
    </row>
    <row r="656" spans="2:7">
      <c r="B656" s="25"/>
      <c r="C656" s="25"/>
      <c r="D656" s="25"/>
      <c r="E656" s="25"/>
      <c r="F656" s="25"/>
      <c r="G656" s="25"/>
    </row>
    <row r="657" spans="2:7">
      <c r="B657" s="25"/>
      <c r="C657" s="25"/>
      <c r="D657" s="25"/>
      <c r="E657" s="25"/>
      <c r="F657" s="25"/>
      <c r="G657" s="25"/>
    </row>
    <row r="658" spans="2:7">
      <c r="B658" s="25"/>
      <c r="C658" s="25"/>
      <c r="D658" s="25"/>
      <c r="E658" s="25"/>
      <c r="F658" s="25"/>
      <c r="G658" s="25"/>
    </row>
    <row r="659" spans="2:7">
      <c r="B659" s="25"/>
      <c r="C659" s="25"/>
      <c r="D659" s="25"/>
      <c r="E659" s="25"/>
      <c r="F659" s="25"/>
      <c r="G659" s="25"/>
    </row>
    <row r="660" spans="2:7">
      <c r="B660" s="25"/>
      <c r="C660" s="25"/>
      <c r="D660" s="25"/>
      <c r="E660" s="25"/>
      <c r="F660" s="25"/>
      <c r="G660" s="25"/>
    </row>
    <row r="661" spans="2:7">
      <c r="B661" s="25"/>
      <c r="C661" s="25"/>
      <c r="D661" s="25"/>
      <c r="E661" s="25"/>
      <c r="F661" s="25"/>
      <c r="G661" s="25"/>
    </row>
    <row r="662" spans="2:7">
      <c r="B662" s="25"/>
      <c r="C662" s="25"/>
      <c r="D662" s="25"/>
      <c r="E662" s="25"/>
      <c r="F662" s="25"/>
      <c r="G662" s="25"/>
    </row>
    <row r="663" spans="2:7">
      <c r="B663" s="25"/>
      <c r="C663" s="25"/>
      <c r="D663" s="25"/>
      <c r="E663" s="25"/>
      <c r="F663" s="25"/>
      <c r="G663" s="25"/>
    </row>
    <row r="664" spans="2:7">
      <c r="B664" s="25"/>
      <c r="C664" s="25"/>
      <c r="D664" s="25"/>
      <c r="E664" s="25"/>
      <c r="F664" s="25"/>
      <c r="G664" s="25"/>
    </row>
    <row r="665" spans="2:7">
      <c r="B665" s="25"/>
      <c r="C665" s="25"/>
      <c r="D665" s="25"/>
      <c r="E665" s="25"/>
      <c r="F665" s="25"/>
      <c r="G665" s="25"/>
    </row>
    <row r="666" spans="2:7">
      <c r="B666" s="25"/>
      <c r="C666" s="25"/>
      <c r="D666" s="25"/>
      <c r="E666" s="25"/>
      <c r="F666" s="25"/>
      <c r="G666" s="25"/>
    </row>
    <row r="667" spans="2:7">
      <c r="B667" s="25"/>
      <c r="C667" s="25"/>
      <c r="D667" s="25"/>
      <c r="E667" s="25"/>
      <c r="F667" s="25"/>
      <c r="G667" s="25"/>
    </row>
    <row r="668" spans="2:7">
      <c r="B668" s="25"/>
      <c r="C668" s="25"/>
      <c r="D668" s="25"/>
      <c r="E668" s="25"/>
      <c r="F668" s="25"/>
      <c r="G668" s="25"/>
    </row>
    <row r="669" spans="2:7">
      <c r="B669" s="25"/>
      <c r="C669" s="25"/>
      <c r="D669" s="25"/>
      <c r="E669" s="25"/>
      <c r="F669" s="25"/>
      <c r="G669" s="25"/>
    </row>
    <row r="670" spans="2:7">
      <c r="B670" s="25"/>
      <c r="C670" s="25"/>
      <c r="D670" s="25"/>
      <c r="E670" s="25"/>
      <c r="F670" s="25"/>
      <c r="G670" s="25"/>
    </row>
    <row r="671" spans="2:7">
      <c r="B671" s="25"/>
      <c r="C671" s="25"/>
      <c r="D671" s="25"/>
      <c r="E671" s="25"/>
      <c r="F671" s="25"/>
      <c r="G671" s="25"/>
    </row>
    <row r="672" spans="2:7">
      <c r="B672" s="25"/>
      <c r="C672" s="25"/>
      <c r="D672" s="25"/>
      <c r="E672" s="25"/>
      <c r="F672" s="25"/>
      <c r="G672" s="25"/>
    </row>
    <row r="673" spans="2:7">
      <c r="B673" s="25"/>
      <c r="C673" s="25"/>
      <c r="D673" s="25"/>
      <c r="E673" s="25"/>
      <c r="F673" s="25"/>
      <c r="G673" s="25"/>
    </row>
    <row r="674" spans="2:7">
      <c r="B674" s="25"/>
      <c r="C674" s="25"/>
      <c r="D674" s="25"/>
      <c r="E674" s="25"/>
      <c r="F674" s="25"/>
      <c r="G674" s="25"/>
    </row>
    <row r="675" spans="2:7">
      <c r="B675" s="25"/>
      <c r="C675" s="25"/>
      <c r="D675" s="25"/>
      <c r="E675" s="25"/>
      <c r="F675" s="25"/>
      <c r="G675" s="25"/>
    </row>
    <row r="676" spans="2:7">
      <c r="B676" s="25"/>
      <c r="C676" s="25"/>
      <c r="D676" s="25"/>
      <c r="E676" s="25"/>
      <c r="F676" s="25"/>
      <c r="G676" s="25"/>
    </row>
    <row r="677" spans="2:7">
      <c r="B677" s="25"/>
      <c r="C677" s="25"/>
      <c r="D677" s="25"/>
      <c r="E677" s="25"/>
      <c r="F677" s="25"/>
      <c r="G677" s="25"/>
    </row>
    <row r="678" spans="2:7">
      <c r="B678" s="25"/>
      <c r="C678" s="25"/>
      <c r="D678" s="25"/>
      <c r="E678" s="25"/>
      <c r="F678" s="25"/>
      <c r="G678" s="25"/>
    </row>
    <row r="679" spans="2:7">
      <c r="B679" s="25"/>
      <c r="C679" s="25"/>
      <c r="D679" s="25"/>
      <c r="E679" s="25"/>
      <c r="F679" s="25"/>
      <c r="G679" s="25"/>
    </row>
    <row r="680" spans="2:7">
      <c r="B680" s="25"/>
      <c r="C680" s="25"/>
      <c r="D680" s="25"/>
      <c r="E680" s="25"/>
      <c r="F680" s="25"/>
      <c r="G680" s="25"/>
    </row>
    <row r="681" spans="2:7">
      <c r="B681" s="25"/>
      <c r="C681" s="25"/>
      <c r="D681" s="25"/>
      <c r="E681" s="25"/>
      <c r="F681" s="25"/>
      <c r="G681" s="25"/>
    </row>
    <row r="682" spans="2:7">
      <c r="B682" s="25"/>
      <c r="C682" s="25"/>
      <c r="D682" s="25"/>
      <c r="E682" s="25"/>
      <c r="F682" s="25"/>
      <c r="G682" s="25"/>
    </row>
    <row r="683" spans="2:7">
      <c r="B683" s="25"/>
      <c r="C683" s="25"/>
      <c r="D683" s="25"/>
      <c r="E683" s="25"/>
      <c r="F683" s="25"/>
      <c r="G683" s="25"/>
    </row>
    <row r="684" spans="2:7">
      <c r="B684" s="25"/>
      <c r="C684" s="25"/>
      <c r="D684" s="25"/>
      <c r="E684" s="25"/>
      <c r="F684" s="25"/>
      <c r="G684" s="25"/>
    </row>
    <row r="685" spans="2:7">
      <c r="B685" s="25"/>
      <c r="C685" s="25"/>
      <c r="D685" s="25"/>
      <c r="E685" s="25"/>
      <c r="F685" s="25"/>
      <c r="G685" s="25"/>
    </row>
    <row r="686" spans="2:7">
      <c r="B686" s="25"/>
      <c r="C686" s="25"/>
      <c r="D686" s="25"/>
      <c r="E686" s="25"/>
      <c r="F686" s="25"/>
      <c r="G686" s="25"/>
    </row>
    <row r="687" spans="2:7">
      <c r="B687" s="25"/>
      <c r="C687" s="25"/>
      <c r="D687" s="25"/>
      <c r="E687" s="25"/>
      <c r="F687" s="25"/>
      <c r="G687" s="25"/>
    </row>
    <row r="688" spans="2:7">
      <c r="B688" s="25"/>
      <c r="C688" s="25"/>
      <c r="D688" s="25"/>
      <c r="E688" s="25"/>
      <c r="F688" s="25"/>
      <c r="G688" s="25"/>
    </row>
    <row r="689" spans="2:7">
      <c r="B689" s="25"/>
      <c r="C689" s="25"/>
      <c r="D689" s="25"/>
      <c r="E689" s="25"/>
      <c r="F689" s="25"/>
      <c r="G689" s="25"/>
    </row>
    <row r="690" spans="2:7">
      <c r="B690" s="25"/>
      <c r="C690" s="25"/>
      <c r="D690" s="25"/>
      <c r="E690" s="25"/>
      <c r="F690" s="25"/>
      <c r="G690" s="25"/>
    </row>
    <row r="691" spans="2:7">
      <c r="B691" s="25"/>
      <c r="C691" s="25"/>
      <c r="D691" s="25"/>
      <c r="E691" s="25"/>
      <c r="F691" s="25"/>
      <c r="G691" s="25"/>
    </row>
    <row r="692" spans="2:7">
      <c r="B692" s="25"/>
      <c r="C692" s="25"/>
      <c r="D692" s="25"/>
      <c r="E692" s="25"/>
      <c r="F692" s="25"/>
      <c r="G692" s="25"/>
    </row>
    <row r="693" spans="2:7">
      <c r="B693" s="25"/>
      <c r="C693" s="25"/>
      <c r="D693" s="25"/>
      <c r="E693" s="25"/>
      <c r="F693" s="25"/>
      <c r="G693" s="25"/>
    </row>
    <row r="694" spans="2:7">
      <c r="B694" s="25"/>
      <c r="C694" s="25"/>
      <c r="D694" s="25"/>
      <c r="E694" s="25"/>
      <c r="F694" s="25"/>
      <c r="G694" s="25"/>
    </row>
    <row r="695" spans="2:7">
      <c r="B695" s="25"/>
      <c r="C695" s="25"/>
      <c r="D695" s="25"/>
      <c r="E695" s="25"/>
      <c r="F695" s="25"/>
      <c r="G695" s="25"/>
    </row>
    <row r="696" spans="2:7">
      <c r="B696" s="25"/>
      <c r="C696" s="25"/>
      <c r="D696" s="25"/>
      <c r="E696" s="25"/>
      <c r="F696" s="25"/>
      <c r="G696" s="25"/>
    </row>
    <row r="697" spans="2:7">
      <c r="B697" s="25"/>
      <c r="C697" s="25"/>
      <c r="D697" s="25"/>
      <c r="E697" s="25"/>
      <c r="F697" s="25"/>
      <c r="G697" s="25"/>
    </row>
    <row r="698" spans="2:7">
      <c r="B698" s="25"/>
      <c r="C698" s="25"/>
      <c r="D698" s="25"/>
      <c r="E698" s="25"/>
      <c r="F698" s="25"/>
      <c r="G698" s="25"/>
    </row>
    <row r="699" spans="2:7">
      <c r="B699" s="25"/>
      <c r="C699" s="25"/>
      <c r="D699" s="25"/>
      <c r="E699" s="25"/>
      <c r="F699" s="25"/>
      <c r="G699" s="25"/>
    </row>
    <row r="700" spans="2:7">
      <c r="B700" s="25"/>
      <c r="C700" s="25"/>
      <c r="D700" s="25"/>
      <c r="E700" s="25"/>
      <c r="F700" s="25"/>
      <c r="G700" s="25"/>
    </row>
    <row r="701" spans="2:7">
      <c r="B701" s="25"/>
      <c r="C701" s="25"/>
      <c r="D701" s="25"/>
      <c r="E701" s="25"/>
      <c r="F701" s="25"/>
      <c r="G701" s="25"/>
    </row>
    <row r="702" spans="2:7">
      <c r="B702" s="25"/>
      <c r="C702" s="25"/>
      <c r="D702" s="25"/>
      <c r="E702" s="25"/>
      <c r="F702" s="25"/>
      <c r="G702" s="25"/>
    </row>
    <row r="703" spans="2:7">
      <c r="B703" s="25"/>
      <c r="C703" s="25"/>
      <c r="D703" s="25"/>
      <c r="E703" s="25"/>
      <c r="F703" s="25"/>
      <c r="G703" s="25"/>
    </row>
    <row r="704" spans="2:7">
      <c r="B704" s="25"/>
      <c r="C704" s="25"/>
      <c r="D704" s="25"/>
      <c r="E704" s="25"/>
      <c r="F704" s="25"/>
      <c r="G704" s="25"/>
    </row>
    <row r="705" spans="2:7">
      <c r="B705" s="25"/>
      <c r="C705" s="25"/>
      <c r="D705" s="25"/>
      <c r="E705" s="25"/>
      <c r="F705" s="25"/>
      <c r="G705" s="25"/>
    </row>
    <row r="706" spans="2:7">
      <c r="B706" s="25"/>
      <c r="C706" s="25"/>
      <c r="D706" s="25"/>
      <c r="E706" s="25"/>
      <c r="F706" s="25"/>
      <c r="G706" s="25"/>
    </row>
    <row r="707" spans="2:7">
      <c r="B707" s="25"/>
      <c r="C707" s="25"/>
      <c r="D707" s="25"/>
      <c r="E707" s="25"/>
      <c r="F707" s="25"/>
      <c r="G707" s="25"/>
    </row>
    <row r="708" spans="2:7">
      <c r="B708" s="25"/>
      <c r="C708" s="25"/>
      <c r="D708" s="25"/>
      <c r="E708" s="25"/>
      <c r="F708" s="25"/>
      <c r="G708" s="25"/>
    </row>
    <row r="709" spans="2:7">
      <c r="B709" s="25"/>
      <c r="C709" s="25"/>
      <c r="D709" s="25"/>
      <c r="E709" s="25"/>
      <c r="F709" s="25"/>
      <c r="G709" s="25"/>
    </row>
    <row r="710" spans="2:7">
      <c r="B710" s="25"/>
      <c r="C710" s="25"/>
      <c r="D710" s="25"/>
      <c r="E710" s="25"/>
      <c r="F710" s="25"/>
      <c r="G710" s="25"/>
    </row>
    <row r="711" spans="2:7">
      <c r="B711" s="25"/>
      <c r="C711" s="25"/>
      <c r="D711" s="25"/>
      <c r="E711" s="25"/>
      <c r="F711" s="25"/>
      <c r="G711" s="25"/>
    </row>
    <row r="712" spans="2:7">
      <c r="B712" s="25"/>
      <c r="C712" s="25"/>
      <c r="D712" s="25"/>
      <c r="E712" s="25"/>
      <c r="F712" s="25"/>
      <c r="G712" s="25"/>
    </row>
    <row r="713" spans="2:7">
      <c r="B713" s="25"/>
      <c r="C713" s="25"/>
      <c r="D713" s="25"/>
      <c r="E713" s="25"/>
      <c r="F713" s="25"/>
      <c r="G713" s="25"/>
    </row>
    <row r="714" spans="2:7">
      <c r="B714" s="25"/>
      <c r="C714" s="25"/>
      <c r="D714" s="25"/>
      <c r="E714" s="25"/>
      <c r="F714" s="25"/>
      <c r="G714" s="25"/>
    </row>
    <row r="715" spans="2:7">
      <c r="B715" s="25"/>
      <c r="C715" s="25"/>
      <c r="D715" s="25"/>
      <c r="E715" s="25"/>
      <c r="F715" s="25"/>
      <c r="G715" s="25"/>
    </row>
    <row r="716" spans="2:7">
      <c r="B716" s="25"/>
      <c r="C716" s="25"/>
      <c r="D716" s="25"/>
      <c r="E716" s="25"/>
      <c r="F716" s="25"/>
      <c r="G716" s="25"/>
    </row>
    <row r="717" spans="2:7">
      <c r="B717" s="25"/>
      <c r="C717" s="25"/>
      <c r="D717" s="25"/>
      <c r="E717" s="25"/>
      <c r="F717" s="25"/>
      <c r="G717" s="25"/>
    </row>
    <row r="718" spans="2:7">
      <c r="B718" s="25"/>
      <c r="C718" s="25"/>
      <c r="D718" s="25"/>
      <c r="E718" s="25"/>
      <c r="F718" s="25"/>
      <c r="G718" s="25"/>
    </row>
    <row r="719" spans="2:7">
      <c r="B719" s="25"/>
      <c r="C719" s="25"/>
      <c r="D719" s="25"/>
      <c r="E719" s="25"/>
      <c r="F719" s="25"/>
      <c r="G719" s="25"/>
    </row>
    <row r="720" spans="2:7">
      <c r="B720" s="25"/>
      <c r="C720" s="25"/>
      <c r="D720" s="25"/>
      <c r="E720" s="25"/>
      <c r="F720" s="25"/>
      <c r="G720" s="25"/>
    </row>
    <row r="721" spans="2:7">
      <c r="B721" s="25"/>
      <c r="C721" s="25"/>
      <c r="D721" s="25"/>
      <c r="E721" s="25"/>
      <c r="F721" s="25"/>
      <c r="G721" s="25"/>
    </row>
    <row r="722" spans="2:7">
      <c r="B722" s="25"/>
      <c r="C722" s="25"/>
      <c r="D722" s="25"/>
      <c r="E722" s="25"/>
      <c r="F722" s="25"/>
      <c r="G722" s="25"/>
    </row>
    <row r="723" spans="2:7">
      <c r="B723" s="25"/>
      <c r="C723" s="25"/>
      <c r="D723" s="25"/>
      <c r="E723" s="25"/>
      <c r="F723" s="25"/>
      <c r="G723" s="25"/>
    </row>
    <row r="724" spans="2:7">
      <c r="B724" s="25"/>
      <c r="C724" s="25"/>
      <c r="D724" s="25"/>
      <c r="E724" s="25"/>
      <c r="F724" s="25"/>
      <c r="G724" s="25"/>
    </row>
    <row r="725" spans="2:7">
      <c r="B725" s="25"/>
      <c r="C725" s="25"/>
      <c r="D725" s="25"/>
      <c r="E725" s="25"/>
      <c r="F725" s="25"/>
      <c r="G725" s="25"/>
    </row>
    <row r="726" spans="2:7">
      <c r="B726" s="25"/>
      <c r="C726" s="25"/>
      <c r="D726" s="25"/>
      <c r="E726" s="25"/>
      <c r="F726" s="25"/>
      <c r="G726" s="25"/>
    </row>
    <row r="727" spans="2:7">
      <c r="B727" s="25"/>
      <c r="C727" s="25"/>
      <c r="D727" s="25"/>
      <c r="E727" s="25"/>
      <c r="F727" s="25"/>
      <c r="G727" s="25"/>
    </row>
    <row r="728" spans="2:7">
      <c r="B728" s="25"/>
      <c r="C728" s="25"/>
      <c r="D728" s="25"/>
      <c r="E728" s="25"/>
      <c r="F728" s="25"/>
      <c r="G728" s="25"/>
    </row>
    <row r="729" spans="2:7">
      <c r="B729" s="25"/>
      <c r="C729" s="25"/>
      <c r="D729" s="25"/>
      <c r="E729" s="25"/>
      <c r="F729" s="25"/>
      <c r="G729" s="25"/>
    </row>
    <row r="730" spans="2:7">
      <c r="B730" s="25"/>
      <c r="C730" s="25"/>
      <c r="D730" s="25"/>
      <c r="E730" s="25"/>
      <c r="F730" s="25"/>
      <c r="G730" s="25"/>
    </row>
    <row r="731" spans="2:7">
      <c r="B731" s="25"/>
      <c r="C731" s="25"/>
      <c r="D731" s="25"/>
      <c r="E731" s="25"/>
      <c r="F731" s="25"/>
      <c r="G731" s="25"/>
    </row>
    <row r="732" spans="2:7">
      <c r="B732" s="25"/>
      <c r="C732" s="25"/>
      <c r="D732" s="25"/>
      <c r="E732" s="25"/>
      <c r="F732" s="25"/>
      <c r="G732" s="25"/>
    </row>
    <row r="733" spans="2:7">
      <c r="B733" s="25"/>
      <c r="C733" s="25"/>
      <c r="D733" s="25"/>
      <c r="E733" s="25"/>
      <c r="F733" s="25"/>
      <c r="G733" s="25"/>
    </row>
    <row r="734" spans="2:7">
      <c r="B734" s="25"/>
      <c r="C734" s="25"/>
      <c r="D734" s="25"/>
      <c r="E734" s="25"/>
      <c r="F734" s="25"/>
      <c r="G734" s="25"/>
    </row>
    <row r="735" spans="2:7">
      <c r="B735" s="25"/>
      <c r="C735" s="25"/>
      <c r="D735" s="25"/>
      <c r="E735" s="25"/>
      <c r="F735" s="25"/>
      <c r="G735" s="25"/>
    </row>
    <row r="736" spans="2:7">
      <c r="B736" s="25"/>
      <c r="C736" s="25"/>
      <c r="D736" s="25"/>
      <c r="E736" s="25"/>
      <c r="F736" s="25"/>
      <c r="G736" s="25"/>
    </row>
    <row r="737" spans="2:7">
      <c r="B737" s="25"/>
      <c r="C737" s="25"/>
      <c r="D737" s="25"/>
      <c r="E737" s="25"/>
      <c r="F737" s="25"/>
      <c r="G737" s="25"/>
    </row>
    <row r="738" spans="2:7">
      <c r="B738" s="25"/>
      <c r="C738" s="25"/>
      <c r="D738" s="25"/>
      <c r="E738" s="25"/>
      <c r="F738" s="25"/>
      <c r="G738" s="25"/>
    </row>
    <row r="739" spans="2:7">
      <c r="B739" s="25"/>
      <c r="C739" s="25"/>
      <c r="D739" s="25"/>
      <c r="E739" s="25"/>
      <c r="F739" s="25"/>
      <c r="G739" s="25"/>
    </row>
    <row r="740" spans="2:7">
      <c r="B740" s="25"/>
      <c r="C740" s="25"/>
      <c r="D740" s="25"/>
      <c r="E740" s="25"/>
      <c r="F740" s="25"/>
      <c r="G740" s="25"/>
    </row>
    <row r="741" spans="2:7">
      <c r="B741" s="25"/>
      <c r="C741" s="25"/>
      <c r="D741" s="25"/>
      <c r="E741" s="25"/>
      <c r="F741" s="25"/>
      <c r="G741" s="25"/>
    </row>
    <row r="742" spans="2:7">
      <c r="B742" s="25"/>
      <c r="C742" s="25"/>
      <c r="D742" s="25"/>
      <c r="E742" s="25"/>
      <c r="F742" s="25"/>
      <c r="G742" s="25"/>
    </row>
    <row r="743" spans="2:7">
      <c r="B743" s="25"/>
      <c r="C743" s="25"/>
      <c r="D743" s="25"/>
      <c r="E743" s="25"/>
      <c r="F743" s="25"/>
      <c r="G743" s="25"/>
    </row>
    <row r="744" spans="2:7">
      <c r="B744" s="25"/>
      <c r="C744" s="25"/>
      <c r="D744" s="25"/>
      <c r="E744" s="25"/>
      <c r="F744" s="25"/>
      <c r="G744" s="25"/>
    </row>
    <row r="745" spans="2:7">
      <c r="B745" s="25"/>
      <c r="C745" s="25"/>
      <c r="D745" s="25"/>
      <c r="E745" s="25"/>
      <c r="F745" s="25"/>
      <c r="G745" s="25"/>
    </row>
    <row r="746" spans="2:7">
      <c r="B746" s="25"/>
      <c r="C746" s="25"/>
      <c r="D746" s="25"/>
      <c r="E746" s="25"/>
      <c r="F746" s="25"/>
      <c r="G746" s="25"/>
    </row>
    <row r="747" spans="2:7">
      <c r="B747" s="25"/>
      <c r="C747" s="25"/>
      <c r="D747" s="25"/>
      <c r="E747" s="25"/>
      <c r="F747" s="25"/>
      <c r="G747" s="25"/>
    </row>
    <row r="748" spans="2:7">
      <c r="B748" s="25"/>
      <c r="C748" s="25"/>
      <c r="D748" s="25"/>
      <c r="E748" s="25"/>
      <c r="F748" s="25"/>
      <c r="G748" s="25"/>
    </row>
    <row r="749" spans="2:7">
      <c r="B749" s="25"/>
      <c r="C749" s="25"/>
      <c r="D749" s="25"/>
      <c r="E749" s="25"/>
      <c r="F749" s="25"/>
      <c r="G749" s="25"/>
    </row>
    <row r="750" spans="2:7">
      <c r="B750" s="25"/>
      <c r="C750" s="25"/>
      <c r="D750" s="25"/>
      <c r="E750" s="25"/>
      <c r="F750" s="25"/>
      <c r="G750" s="25"/>
    </row>
    <row r="751" spans="2:7">
      <c r="B751" s="25"/>
      <c r="C751" s="25"/>
      <c r="D751" s="25"/>
      <c r="E751" s="25"/>
      <c r="F751" s="25"/>
      <c r="G751" s="25"/>
    </row>
    <row r="752" spans="2:7">
      <c r="B752" s="25"/>
      <c r="C752" s="25"/>
      <c r="D752" s="25"/>
      <c r="E752" s="25"/>
      <c r="F752" s="25"/>
      <c r="G752" s="25"/>
    </row>
    <row r="753" spans="2:7">
      <c r="B753" s="25"/>
      <c r="C753" s="25"/>
      <c r="D753" s="25"/>
      <c r="E753" s="25"/>
      <c r="F753" s="25"/>
      <c r="G753" s="25"/>
    </row>
    <row r="754" spans="2:7">
      <c r="B754" s="25"/>
      <c r="C754" s="25"/>
      <c r="D754" s="25"/>
      <c r="E754" s="25"/>
      <c r="F754" s="25"/>
      <c r="G754" s="25"/>
    </row>
    <row r="755" spans="2:7">
      <c r="B755" s="25"/>
      <c r="C755" s="25"/>
      <c r="D755" s="25"/>
      <c r="E755" s="25"/>
      <c r="F755" s="25"/>
      <c r="G755" s="25"/>
    </row>
    <row r="756" spans="2:7">
      <c r="B756" s="25"/>
      <c r="C756" s="25"/>
      <c r="D756" s="25"/>
      <c r="E756" s="25"/>
      <c r="F756" s="25"/>
      <c r="G756" s="25"/>
    </row>
    <row r="757" spans="2:7">
      <c r="B757" s="25"/>
      <c r="C757" s="25"/>
      <c r="D757" s="25"/>
      <c r="E757" s="25"/>
      <c r="F757" s="25"/>
      <c r="G757" s="25"/>
    </row>
    <row r="758" spans="2:7">
      <c r="B758" s="25"/>
      <c r="C758" s="25"/>
      <c r="D758" s="25"/>
      <c r="E758" s="25"/>
      <c r="F758" s="25"/>
      <c r="G758" s="25"/>
    </row>
    <row r="759" spans="2:7">
      <c r="B759" s="25"/>
      <c r="C759" s="25"/>
      <c r="D759" s="25"/>
      <c r="E759" s="25"/>
      <c r="F759" s="25"/>
      <c r="G759" s="25"/>
    </row>
    <row r="760" spans="2:7">
      <c r="B760" s="25"/>
      <c r="C760" s="25"/>
      <c r="D760" s="25"/>
      <c r="E760" s="25"/>
      <c r="F760" s="25"/>
      <c r="G760" s="25"/>
    </row>
    <row r="761" spans="2:7">
      <c r="B761" s="25"/>
      <c r="C761" s="25"/>
      <c r="D761" s="25"/>
      <c r="E761" s="25"/>
      <c r="F761" s="25"/>
      <c r="G761" s="25"/>
    </row>
    <row r="762" spans="2:7">
      <c r="B762" s="25"/>
      <c r="C762" s="25"/>
      <c r="D762" s="25"/>
      <c r="E762" s="25"/>
      <c r="F762" s="25"/>
      <c r="G762" s="25"/>
    </row>
    <row r="763" spans="2:7">
      <c r="B763" s="25"/>
      <c r="C763" s="25"/>
      <c r="D763" s="25"/>
      <c r="E763" s="25"/>
      <c r="F763" s="25"/>
      <c r="G763" s="25"/>
    </row>
    <row r="764" spans="2:7">
      <c r="B764" s="25"/>
      <c r="C764" s="25"/>
      <c r="D764" s="25"/>
      <c r="E764" s="25"/>
      <c r="F764" s="25"/>
      <c r="G764" s="25"/>
    </row>
    <row r="765" spans="2:7">
      <c r="B765" s="25"/>
      <c r="C765" s="25"/>
      <c r="D765" s="25"/>
      <c r="E765" s="25"/>
      <c r="F765" s="25"/>
      <c r="G765" s="25"/>
    </row>
    <row r="766" spans="2:7">
      <c r="B766" s="25"/>
      <c r="C766" s="25"/>
      <c r="D766" s="25"/>
      <c r="E766" s="25"/>
      <c r="F766" s="25"/>
      <c r="G766" s="25"/>
    </row>
    <row r="767" spans="2:7">
      <c r="B767" s="25"/>
      <c r="C767" s="25"/>
      <c r="D767" s="25"/>
      <c r="E767" s="25"/>
      <c r="F767" s="25"/>
      <c r="G767" s="25"/>
    </row>
    <row r="768" spans="2:7">
      <c r="B768" s="25"/>
      <c r="C768" s="25"/>
      <c r="D768" s="25"/>
      <c r="E768" s="25"/>
      <c r="F768" s="25"/>
      <c r="G768" s="25"/>
    </row>
    <row r="769" spans="2:7">
      <c r="B769" s="25"/>
      <c r="C769" s="25"/>
      <c r="D769" s="25"/>
      <c r="E769" s="25"/>
      <c r="F769" s="25"/>
      <c r="G769" s="25"/>
    </row>
    <row r="770" spans="2:7">
      <c r="B770" s="25"/>
      <c r="C770" s="25"/>
      <c r="D770" s="25"/>
      <c r="E770" s="25"/>
      <c r="F770" s="25"/>
      <c r="G770" s="25"/>
    </row>
    <row r="771" spans="2:7">
      <c r="B771" s="25"/>
      <c r="C771" s="25"/>
      <c r="D771" s="25"/>
      <c r="E771" s="25"/>
      <c r="F771" s="25"/>
      <c r="G771" s="25"/>
    </row>
    <row r="772" spans="2:7">
      <c r="B772" s="25"/>
      <c r="C772" s="25"/>
      <c r="D772" s="25"/>
      <c r="E772" s="25"/>
      <c r="F772" s="25"/>
      <c r="G772" s="25"/>
    </row>
    <row r="773" spans="2:7">
      <c r="B773" s="25"/>
      <c r="C773" s="25"/>
      <c r="D773" s="25"/>
      <c r="E773" s="25"/>
      <c r="F773" s="25"/>
      <c r="G773" s="25"/>
    </row>
    <row r="774" spans="2:7">
      <c r="B774" s="25"/>
      <c r="C774" s="25"/>
      <c r="D774" s="25"/>
      <c r="E774" s="25"/>
      <c r="F774" s="25"/>
      <c r="G774" s="25"/>
    </row>
    <row r="775" spans="2:7">
      <c r="B775" s="25"/>
      <c r="C775" s="25"/>
      <c r="D775" s="25"/>
      <c r="E775" s="25"/>
      <c r="F775" s="25"/>
      <c r="G775" s="25"/>
    </row>
    <row r="776" spans="2:7">
      <c r="B776" s="25"/>
      <c r="C776" s="25"/>
      <c r="D776" s="25"/>
      <c r="E776" s="25"/>
      <c r="F776" s="25"/>
      <c r="G776" s="25"/>
    </row>
    <row r="777" spans="2:7">
      <c r="B777" s="25"/>
      <c r="C777" s="25"/>
      <c r="D777" s="25"/>
      <c r="E777" s="25"/>
      <c r="F777" s="25"/>
      <c r="G777" s="25"/>
    </row>
    <row r="778" spans="2:7">
      <c r="B778" s="25"/>
      <c r="C778" s="25"/>
      <c r="D778" s="25"/>
      <c r="E778" s="25"/>
      <c r="F778" s="25"/>
      <c r="G778" s="25"/>
    </row>
    <row r="779" spans="2:7">
      <c r="B779" s="25"/>
      <c r="C779" s="25"/>
      <c r="D779" s="25"/>
      <c r="E779" s="25"/>
      <c r="F779" s="25"/>
      <c r="G779" s="25"/>
    </row>
    <row r="780" spans="2:7">
      <c r="B780" s="25"/>
      <c r="C780" s="25"/>
      <c r="D780" s="25"/>
      <c r="E780" s="25"/>
      <c r="F780" s="25"/>
      <c r="G780" s="25"/>
    </row>
    <row r="781" spans="2:7">
      <c r="B781" s="25"/>
      <c r="C781" s="25"/>
      <c r="D781" s="25"/>
      <c r="E781" s="25"/>
      <c r="F781" s="25"/>
      <c r="G781" s="25"/>
    </row>
    <row r="782" spans="2:7">
      <c r="B782" s="25"/>
      <c r="C782" s="25"/>
      <c r="D782" s="25"/>
      <c r="E782" s="25"/>
      <c r="F782" s="25"/>
      <c r="G782" s="25"/>
    </row>
    <row r="783" spans="2:7">
      <c r="B783" s="25"/>
      <c r="C783" s="25"/>
      <c r="D783" s="25"/>
      <c r="E783" s="25"/>
      <c r="F783" s="25"/>
      <c r="G783" s="25"/>
    </row>
    <row r="784" spans="2:7">
      <c r="B784" s="25"/>
      <c r="C784" s="25"/>
      <c r="D784" s="25"/>
      <c r="E784" s="25"/>
      <c r="F784" s="25"/>
      <c r="G784" s="25"/>
    </row>
    <row r="785" spans="2:7">
      <c r="B785" s="25"/>
      <c r="C785" s="25"/>
      <c r="D785" s="25"/>
      <c r="E785" s="25"/>
      <c r="F785" s="25"/>
      <c r="G785" s="25"/>
    </row>
    <row r="786" spans="2:7">
      <c r="B786" s="25"/>
      <c r="C786" s="25"/>
      <c r="D786" s="25"/>
      <c r="E786" s="25"/>
      <c r="F786" s="25"/>
      <c r="G786" s="25"/>
    </row>
    <row r="787" spans="2:7">
      <c r="B787" s="25"/>
      <c r="C787" s="25"/>
      <c r="D787" s="25"/>
      <c r="E787" s="25"/>
      <c r="F787" s="25"/>
      <c r="G787" s="25"/>
    </row>
    <row r="788" spans="2:7">
      <c r="B788" s="25"/>
      <c r="C788" s="25"/>
      <c r="D788" s="25"/>
      <c r="E788" s="25"/>
      <c r="F788" s="25"/>
      <c r="G788" s="25"/>
    </row>
    <row r="789" spans="2:7">
      <c r="B789" s="25"/>
      <c r="C789" s="25"/>
      <c r="D789" s="25"/>
      <c r="E789" s="25"/>
      <c r="F789" s="25"/>
      <c r="G789" s="25"/>
    </row>
    <row r="790" spans="2:7">
      <c r="B790" s="25"/>
      <c r="C790" s="25"/>
      <c r="D790" s="25"/>
      <c r="E790" s="25"/>
      <c r="F790" s="25"/>
      <c r="G790" s="25"/>
    </row>
    <row r="791" spans="2:7">
      <c r="B791" s="25"/>
      <c r="C791" s="25"/>
      <c r="D791" s="25"/>
      <c r="E791" s="25"/>
      <c r="F791" s="25"/>
      <c r="G791" s="25"/>
    </row>
    <row r="792" spans="2:7">
      <c r="B792" s="25"/>
      <c r="C792" s="25"/>
      <c r="D792" s="25"/>
      <c r="E792" s="25"/>
      <c r="F792" s="25"/>
      <c r="G792" s="25"/>
    </row>
    <row r="793" spans="2:7">
      <c r="B793" s="25"/>
      <c r="C793" s="25"/>
      <c r="D793" s="25"/>
      <c r="E793" s="25"/>
      <c r="F793" s="25"/>
      <c r="G793" s="25"/>
    </row>
    <row r="794" spans="2:7">
      <c r="B794" s="25"/>
      <c r="C794" s="25"/>
      <c r="D794" s="25"/>
      <c r="E794" s="25"/>
      <c r="F794" s="25"/>
      <c r="G794" s="25"/>
    </row>
    <row r="795" spans="2:7">
      <c r="B795" s="25"/>
      <c r="C795" s="25"/>
      <c r="D795" s="25"/>
      <c r="E795" s="25"/>
      <c r="F795" s="25"/>
      <c r="G795" s="25"/>
    </row>
    <row r="796" spans="2:7">
      <c r="B796" s="25"/>
      <c r="C796" s="25"/>
      <c r="D796" s="25"/>
      <c r="E796" s="25"/>
      <c r="F796" s="25"/>
      <c r="G796" s="25"/>
    </row>
    <row r="797" spans="2:7">
      <c r="B797" s="25"/>
      <c r="C797" s="25"/>
      <c r="D797" s="25"/>
      <c r="E797" s="25"/>
      <c r="F797" s="25"/>
      <c r="G797" s="25"/>
    </row>
    <row r="798" spans="2:7">
      <c r="B798" s="25"/>
      <c r="C798" s="25"/>
      <c r="D798" s="25"/>
      <c r="E798" s="25"/>
      <c r="F798" s="25"/>
      <c r="G798" s="25"/>
    </row>
    <row r="799" spans="2:7">
      <c r="B799" s="25"/>
      <c r="C799" s="25"/>
      <c r="D799" s="25"/>
      <c r="E799" s="25"/>
      <c r="F799" s="25"/>
      <c r="G799" s="25"/>
    </row>
    <row r="800" spans="2:7">
      <c r="B800" s="25"/>
      <c r="C800" s="25"/>
      <c r="D800" s="25"/>
      <c r="E800" s="25"/>
      <c r="F800" s="25"/>
      <c r="G800" s="25"/>
    </row>
    <row r="801" spans="2:7">
      <c r="B801" s="25"/>
      <c r="C801" s="25"/>
      <c r="D801" s="25"/>
      <c r="E801" s="25"/>
      <c r="F801" s="25"/>
      <c r="G801" s="25"/>
    </row>
    <row r="802" spans="2:7">
      <c r="B802" s="25"/>
      <c r="C802" s="25"/>
      <c r="D802" s="25"/>
      <c r="E802" s="25"/>
      <c r="F802" s="25"/>
      <c r="G802" s="25"/>
    </row>
    <row r="803" spans="2:7">
      <c r="B803" s="25"/>
      <c r="C803" s="25"/>
      <c r="D803" s="25"/>
      <c r="E803" s="25"/>
      <c r="F803" s="25"/>
      <c r="G803" s="25"/>
    </row>
    <row r="804" spans="2:7">
      <c r="B804" s="25"/>
      <c r="C804" s="25"/>
      <c r="D804" s="25"/>
      <c r="E804" s="25"/>
      <c r="F804" s="25"/>
      <c r="G804" s="25"/>
    </row>
    <row r="805" spans="2:7">
      <c r="B805" s="25"/>
      <c r="C805" s="25"/>
      <c r="D805" s="25"/>
      <c r="E805" s="25"/>
      <c r="F805" s="25"/>
      <c r="G805" s="25"/>
    </row>
    <row r="806" spans="2:7">
      <c r="B806" s="25"/>
      <c r="C806" s="25"/>
      <c r="D806" s="25"/>
      <c r="E806" s="25"/>
      <c r="F806" s="25"/>
      <c r="G806" s="25"/>
    </row>
    <row r="807" spans="2:7">
      <c r="B807" s="25"/>
      <c r="C807" s="25"/>
      <c r="D807" s="25"/>
      <c r="E807" s="25"/>
      <c r="F807" s="25"/>
      <c r="G807" s="25"/>
    </row>
    <row r="808" spans="2:7">
      <c r="B808" s="25"/>
      <c r="C808" s="25"/>
      <c r="D808" s="25"/>
      <c r="E808" s="25"/>
      <c r="F808" s="25"/>
      <c r="G808" s="25"/>
    </row>
    <row r="809" spans="2:7">
      <c r="B809" s="25"/>
      <c r="C809" s="25"/>
      <c r="D809" s="25"/>
      <c r="E809" s="25"/>
      <c r="F809" s="25"/>
      <c r="G809" s="25"/>
    </row>
    <row r="810" spans="2:7">
      <c r="B810" s="25"/>
      <c r="C810" s="25"/>
      <c r="D810" s="25"/>
      <c r="E810" s="25"/>
      <c r="F810" s="25"/>
      <c r="G810" s="25"/>
    </row>
    <row r="811" spans="2:7">
      <c r="B811" s="25"/>
      <c r="C811" s="25"/>
      <c r="D811" s="25"/>
      <c r="E811" s="25"/>
      <c r="F811" s="25"/>
      <c r="G811" s="25"/>
    </row>
    <row r="812" spans="2:7">
      <c r="B812" s="25"/>
      <c r="C812" s="25"/>
      <c r="D812" s="25"/>
      <c r="E812" s="25"/>
      <c r="F812" s="25"/>
      <c r="G812" s="25"/>
    </row>
    <row r="813" spans="2:7">
      <c r="B813" s="25"/>
      <c r="C813" s="25"/>
      <c r="D813" s="25"/>
      <c r="E813" s="25"/>
      <c r="F813" s="25"/>
      <c r="G813" s="25"/>
    </row>
    <row r="814" spans="2:7">
      <c r="B814" s="25"/>
      <c r="C814" s="25"/>
      <c r="D814" s="25"/>
      <c r="E814" s="25"/>
      <c r="F814" s="25"/>
      <c r="G814" s="25"/>
    </row>
    <row r="815" spans="2:7">
      <c r="B815" s="25"/>
      <c r="C815" s="25"/>
      <c r="D815" s="25"/>
      <c r="E815" s="25"/>
      <c r="F815" s="25"/>
      <c r="G815" s="25"/>
    </row>
    <row r="816" spans="2:7">
      <c r="B816" s="25"/>
      <c r="C816" s="25"/>
      <c r="D816" s="25"/>
      <c r="E816" s="25"/>
      <c r="F816" s="25"/>
      <c r="G816" s="25"/>
    </row>
    <row r="817" spans="2:7">
      <c r="B817" s="25"/>
      <c r="C817" s="25"/>
      <c r="D817" s="25"/>
      <c r="E817" s="25"/>
      <c r="F817" s="25"/>
      <c r="G817" s="25"/>
    </row>
    <row r="818" spans="2:7">
      <c r="B818" s="25"/>
      <c r="C818" s="25"/>
      <c r="D818" s="25"/>
      <c r="E818" s="25"/>
      <c r="F818" s="25"/>
      <c r="G818" s="25"/>
    </row>
    <row r="819" spans="2:7">
      <c r="B819" s="25"/>
      <c r="C819" s="25"/>
      <c r="D819" s="25"/>
      <c r="E819" s="25"/>
      <c r="F819" s="25"/>
      <c r="G819" s="25"/>
    </row>
    <row r="820" spans="2:7">
      <c r="B820" s="25"/>
      <c r="C820" s="25"/>
      <c r="D820" s="25"/>
      <c r="E820" s="25"/>
      <c r="F820" s="25"/>
      <c r="G820" s="25"/>
    </row>
    <row r="821" spans="2:7">
      <c r="B821" s="25"/>
      <c r="C821" s="25"/>
      <c r="D821" s="25"/>
      <c r="E821" s="25"/>
      <c r="F821" s="25"/>
      <c r="G821" s="25"/>
    </row>
    <row r="822" spans="2:7">
      <c r="B822" s="25"/>
      <c r="C822" s="25"/>
      <c r="D822" s="25"/>
      <c r="E822" s="25"/>
      <c r="F822" s="25"/>
      <c r="G822" s="25"/>
    </row>
    <row r="823" spans="2:7">
      <c r="B823" s="25"/>
      <c r="C823" s="25"/>
      <c r="D823" s="25"/>
      <c r="E823" s="25"/>
      <c r="F823" s="25"/>
      <c r="G823" s="25"/>
    </row>
    <row r="824" spans="2:7">
      <c r="B824" s="25"/>
      <c r="C824" s="25"/>
      <c r="D824" s="25"/>
      <c r="E824" s="25"/>
      <c r="F824" s="25"/>
      <c r="G824" s="25"/>
    </row>
    <row r="825" spans="2:7">
      <c r="B825" s="25"/>
      <c r="C825" s="25"/>
      <c r="D825" s="25"/>
      <c r="E825" s="25"/>
      <c r="F825" s="25"/>
      <c r="G825" s="25"/>
    </row>
    <row r="826" spans="2:7">
      <c r="B826" s="25"/>
      <c r="C826" s="25"/>
      <c r="D826" s="25"/>
      <c r="E826" s="25"/>
      <c r="F826" s="25"/>
      <c r="G826" s="25"/>
    </row>
    <row r="827" spans="2:7">
      <c r="B827" s="25"/>
      <c r="C827" s="25"/>
      <c r="D827" s="25"/>
      <c r="E827" s="25"/>
      <c r="F827" s="25"/>
      <c r="G827" s="25"/>
    </row>
    <row r="828" spans="2:7">
      <c r="B828" s="25"/>
      <c r="C828" s="25"/>
      <c r="D828" s="25"/>
      <c r="E828" s="25"/>
      <c r="F828" s="25"/>
      <c r="G828" s="25"/>
    </row>
    <row r="829" spans="2:7">
      <c r="B829" s="25"/>
      <c r="C829" s="25"/>
      <c r="D829" s="25"/>
      <c r="E829" s="25"/>
      <c r="F829" s="25"/>
      <c r="G829" s="25"/>
    </row>
    <row r="830" spans="2:7">
      <c r="B830" s="25"/>
      <c r="C830" s="25"/>
      <c r="D830" s="25"/>
      <c r="E830" s="25"/>
      <c r="F830" s="25"/>
      <c r="G830" s="25"/>
    </row>
    <row r="831" spans="2:7">
      <c r="B831" s="25"/>
      <c r="C831" s="25"/>
      <c r="D831" s="25"/>
      <c r="E831" s="25"/>
      <c r="F831" s="25"/>
      <c r="G831" s="25"/>
    </row>
    <row r="832" spans="2:7">
      <c r="B832" s="25"/>
      <c r="C832" s="25"/>
      <c r="D832" s="25"/>
      <c r="E832" s="25"/>
      <c r="F832" s="25"/>
      <c r="G832" s="25"/>
    </row>
    <row r="833" spans="2:7">
      <c r="B833" s="25"/>
      <c r="C833" s="25"/>
      <c r="D833" s="25"/>
      <c r="E833" s="25"/>
      <c r="F833" s="25"/>
      <c r="G833" s="25"/>
    </row>
    <row r="834" spans="2:7">
      <c r="B834" s="25"/>
      <c r="C834" s="25"/>
      <c r="D834" s="25"/>
      <c r="E834" s="25"/>
      <c r="F834" s="25"/>
      <c r="G834" s="25"/>
    </row>
    <row r="835" spans="2:7">
      <c r="B835" s="25"/>
      <c r="C835" s="25"/>
      <c r="D835" s="25"/>
      <c r="E835" s="25"/>
      <c r="F835" s="25"/>
      <c r="G835" s="25"/>
    </row>
    <row r="836" spans="2:7">
      <c r="B836" s="25"/>
      <c r="C836" s="25"/>
      <c r="D836" s="25"/>
      <c r="E836" s="25"/>
      <c r="F836" s="25"/>
      <c r="G836" s="25"/>
    </row>
    <row r="837" spans="2:7">
      <c r="B837" s="25"/>
      <c r="C837" s="25"/>
      <c r="D837" s="25"/>
      <c r="E837" s="25"/>
      <c r="F837" s="25"/>
      <c r="G837" s="25"/>
    </row>
    <row r="838" spans="2:7">
      <c r="B838" s="25"/>
      <c r="C838" s="25"/>
      <c r="D838" s="25"/>
      <c r="E838" s="25"/>
      <c r="F838" s="25"/>
      <c r="G838" s="25"/>
    </row>
    <row r="839" spans="2:7">
      <c r="B839" s="25"/>
      <c r="C839" s="25"/>
      <c r="D839" s="25"/>
      <c r="E839" s="25"/>
      <c r="F839" s="25"/>
      <c r="G839" s="25"/>
    </row>
    <row r="840" spans="2:7">
      <c r="B840" s="25"/>
      <c r="C840" s="25"/>
      <c r="D840" s="25"/>
      <c r="E840" s="25"/>
      <c r="F840" s="25"/>
      <c r="G840" s="25"/>
    </row>
    <row r="841" spans="2:7">
      <c r="B841" s="25"/>
      <c r="C841" s="25"/>
      <c r="D841" s="25"/>
      <c r="E841" s="25"/>
      <c r="F841" s="25"/>
      <c r="G841" s="25"/>
    </row>
    <row r="842" spans="2:7">
      <c r="B842" s="25"/>
      <c r="C842" s="25"/>
      <c r="D842" s="25"/>
      <c r="E842" s="25"/>
      <c r="F842" s="25"/>
      <c r="G842" s="25"/>
    </row>
    <row r="843" spans="2:7">
      <c r="B843" s="25"/>
      <c r="C843" s="25"/>
      <c r="D843" s="25"/>
      <c r="E843" s="25"/>
      <c r="F843" s="25"/>
      <c r="G843" s="25"/>
    </row>
    <row r="844" spans="2:7">
      <c r="B844" s="25"/>
      <c r="C844" s="25"/>
      <c r="D844" s="25"/>
      <c r="E844" s="25"/>
      <c r="F844" s="25"/>
      <c r="G844" s="25"/>
    </row>
    <row r="845" spans="2:7">
      <c r="B845" s="25"/>
      <c r="C845" s="25"/>
      <c r="D845" s="25"/>
      <c r="E845" s="25"/>
      <c r="F845" s="25"/>
      <c r="G845" s="25"/>
    </row>
    <row r="846" spans="2:7">
      <c r="B846" s="25"/>
      <c r="C846" s="25"/>
      <c r="D846" s="25"/>
      <c r="E846" s="25"/>
      <c r="F846" s="25"/>
      <c r="G846" s="25"/>
    </row>
    <row r="847" spans="2:7">
      <c r="B847" s="25"/>
      <c r="C847" s="25"/>
      <c r="D847" s="25"/>
      <c r="E847" s="25"/>
      <c r="F847" s="25"/>
      <c r="G847" s="25"/>
    </row>
    <row r="848" spans="2:7">
      <c r="B848" s="25"/>
      <c r="C848" s="25"/>
      <c r="D848" s="25"/>
      <c r="E848" s="25"/>
      <c r="F848" s="25"/>
      <c r="G848" s="25"/>
    </row>
    <row r="849" spans="2:7">
      <c r="B849" s="25"/>
      <c r="C849" s="25"/>
      <c r="D849" s="25"/>
      <c r="E849" s="25"/>
      <c r="F849" s="25"/>
      <c r="G849" s="25"/>
    </row>
    <row r="850" spans="2:7">
      <c r="B850" s="25"/>
      <c r="C850" s="25"/>
      <c r="D850" s="25"/>
      <c r="E850" s="25"/>
      <c r="F850" s="25"/>
      <c r="G850" s="25"/>
    </row>
    <row r="851" spans="2:7">
      <c r="B851" s="25"/>
      <c r="C851" s="25"/>
      <c r="D851" s="25"/>
      <c r="E851" s="25"/>
      <c r="F851" s="25"/>
      <c r="G851" s="25"/>
    </row>
    <row r="852" spans="2:7">
      <c r="B852" s="25"/>
      <c r="C852" s="25"/>
      <c r="D852" s="25"/>
      <c r="E852" s="25"/>
      <c r="F852" s="25"/>
      <c r="G852" s="25"/>
    </row>
    <row r="853" spans="2:7">
      <c r="B853" s="25"/>
      <c r="C853" s="25"/>
      <c r="D853" s="25"/>
      <c r="E853" s="25"/>
      <c r="F853" s="25"/>
      <c r="G853" s="25"/>
    </row>
    <row r="854" spans="2:7">
      <c r="B854" s="25"/>
      <c r="C854" s="25"/>
      <c r="D854" s="25"/>
      <c r="E854" s="25"/>
      <c r="F854" s="25"/>
      <c r="G854" s="25"/>
    </row>
    <row r="855" spans="2:7">
      <c r="B855" s="25"/>
      <c r="C855" s="25"/>
      <c r="D855" s="25"/>
      <c r="E855" s="25"/>
      <c r="F855" s="25"/>
      <c r="G855" s="25"/>
    </row>
    <row r="856" spans="2:7">
      <c r="B856" s="25"/>
      <c r="C856" s="25"/>
      <c r="D856" s="25"/>
      <c r="E856" s="25"/>
      <c r="F856" s="25"/>
      <c r="G856" s="25"/>
    </row>
    <row r="857" spans="2:7">
      <c r="B857" s="25"/>
      <c r="C857" s="25"/>
      <c r="D857" s="25"/>
      <c r="E857" s="25"/>
      <c r="F857" s="25"/>
      <c r="G857" s="25"/>
    </row>
    <row r="858" spans="2:7">
      <c r="B858" s="25"/>
      <c r="C858" s="25"/>
      <c r="D858" s="25"/>
      <c r="E858" s="25"/>
      <c r="F858" s="25"/>
      <c r="G858" s="25"/>
    </row>
    <row r="859" spans="2:7">
      <c r="B859" s="25"/>
      <c r="C859" s="25"/>
      <c r="D859" s="25"/>
      <c r="E859" s="25"/>
      <c r="F859" s="25"/>
      <c r="G859" s="25"/>
    </row>
    <row r="860" spans="2:7">
      <c r="B860" s="25"/>
      <c r="C860" s="25"/>
      <c r="D860" s="25"/>
      <c r="E860" s="25"/>
      <c r="F860" s="25"/>
      <c r="G860" s="25"/>
    </row>
    <row r="861" spans="2:7">
      <c r="B861" s="25"/>
      <c r="C861" s="25"/>
      <c r="D861" s="25"/>
      <c r="E861" s="25"/>
      <c r="F861" s="25"/>
      <c r="G861" s="25"/>
    </row>
    <row r="862" spans="2:7">
      <c r="B862" s="25"/>
      <c r="C862" s="25"/>
      <c r="D862" s="25"/>
      <c r="E862" s="25"/>
      <c r="F862" s="25"/>
      <c r="G862" s="25"/>
    </row>
    <row r="863" spans="2:7">
      <c r="B863" s="25"/>
      <c r="C863" s="25"/>
      <c r="D863" s="25"/>
      <c r="E863" s="25"/>
      <c r="F863" s="25"/>
      <c r="G863" s="25"/>
    </row>
    <row r="864" spans="2:7">
      <c r="B864" s="25"/>
      <c r="C864" s="25"/>
      <c r="D864" s="25"/>
      <c r="E864" s="25"/>
      <c r="F864" s="25"/>
      <c r="G864" s="25"/>
    </row>
    <row r="865" spans="2:7">
      <c r="B865" s="25"/>
      <c r="C865" s="25"/>
      <c r="D865" s="25"/>
      <c r="E865" s="25"/>
      <c r="F865" s="25"/>
      <c r="G865" s="25"/>
    </row>
    <row r="866" spans="2:7">
      <c r="B866" s="25"/>
      <c r="C866" s="25"/>
      <c r="D866" s="25"/>
      <c r="E866" s="25"/>
      <c r="F866" s="25"/>
      <c r="G866" s="25"/>
    </row>
    <row r="867" spans="2:7">
      <c r="B867" s="25"/>
      <c r="C867" s="25"/>
      <c r="D867" s="25"/>
      <c r="E867" s="25"/>
      <c r="F867" s="25"/>
      <c r="G867" s="25"/>
    </row>
    <row r="868" spans="2:7">
      <c r="B868" s="25"/>
      <c r="C868" s="25"/>
      <c r="D868" s="25"/>
      <c r="E868" s="25"/>
      <c r="F868" s="25"/>
      <c r="G868" s="25"/>
    </row>
    <row r="869" spans="2:7">
      <c r="B869" s="25"/>
      <c r="C869" s="25"/>
      <c r="D869" s="25"/>
      <c r="E869" s="25"/>
      <c r="F869" s="25"/>
      <c r="G869" s="25"/>
    </row>
    <row r="870" spans="2:7">
      <c r="B870" s="25"/>
      <c r="C870" s="25"/>
      <c r="D870" s="25"/>
      <c r="E870" s="25"/>
      <c r="F870" s="25"/>
      <c r="G870" s="25"/>
    </row>
    <row r="871" spans="2:7">
      <c r="B871" s="25"/>
      <c r="C871" s="25"/>
      <c r="D871" s="25"/>
      <c r="E871" s="25"/>
      <c r="F871" s="25"/>
      <c r="G871" s="25"/>
    </row>
    <row r="872" spans="2:7">
      <c r="B872" s="25"/>
      <c r="C872" s="25"/>
      <c r="D872" s="25"/>
      <c r="E872" s="25"/>
      <c r="F872" s="25"/>
      <c r="G872" s="25"/>
    </row>
    <row r="873" spans="2:7">
      <c r="B873" s="25"/>
      <c r="C873" s="25"/>
      <c r="D873" s="25"/>
      <c r="E873" s="25"/>
      <c r="F873" s="25"/>
      <c r="G873" s="25"/>
    </row>
    <row r="874" spans="2:7">
      <c r="B874" s="25"/>
      <c r="C874" s="25"/>
      <c r="D874" s="25"/>
      <c r="E874" s="25"/>
      <c r="F874" s="25"/>
      <c r="G874" s="25"/>
    </row>
    <row r="875" spans="2:7">
      <c r="B875" s="25"/>
      <c r="C875" s="25"/>
      <c r="D875" s="25"/>
      <c r="E875" s="25"/>
      <c r="F875" s="25"/>
      <c r="G875" s="25"/>
    </row>
    <row r="876" spans="2:7">
      <c r="B876" s="25"/>
      <c r="C876" s="25"/>
      <c r="D876" s="25"/>
      <c r="E876" s="25"/>
      <c r="F876" s="25"/>
      <c r="G876" s="25"/>
    </row>
    <row r="877" spans="2:7">
      <c r="B877" s="25"/>
      <c r="C877" s="25"/>
      <c r="D877" s="25"/>
      <c r="E877" s="25"/>
      <c r="F877" s="25"/>
      <c r="G877" s="25"/>
    </row>
    <row r="878" spans="2:7">
      <c r="B878" s="25"/>
      <c r="C878" s="25"/>
      <c r="D878" s="25"/>
      <c r="E878" s="25"/>
      <c r="F878" s="25"/>
      <c r="G878" s="25"/>
    </row>
    <row r="879" spans="2:7">
      <c r="B879" s="25"/>
      <c r="C879" s="25"/>
      <c r="D879" s="25"/>
      <c r="E879" s="25"/>
      <c r="F879" s="25"/>
      <c r="G879" s="25"/>
    </row>
    <row r="880" spans="2:7">
      <c r="B880" s="25"/>
      <c r="C880" s="25"/>
      <c r="D880" s="25"/>
      <c r="E880" s="25"/>
      <c r="F880" s="25"/>
      <c r="G880" s="25"/>
    </row>
    <row r="881" spans="2:7">
      <c r="B881" s="25"/>
      <c r="C881" s="25"/>
      <c r="D881" s="25"/>
      <c r="E881" s="25"/>
      <c r="F881" s="25"/>
      <c r="G881" s="25"/>
    </row>
    <row r="882" spans="2:7">
      <c r="B882" s="25"/>
      <c r="C882" s="25"/>
      <c r="D882" s="25"/>
      <c r="E882" s="25"/>
      <c r="F882" s="25"/>
      <c r="G882" s="25"/>
    </row>
    <row r="883" spans="2:7">
      <c r="B883" s="25"/>
      <c r="C883" s="25"/>
      <c r="D883" s="25"/>
      <c r="E883" s="25"/>
      <c r="F883" s="25"/>
      <c r="G883" s="25"/>
    </row>
    <row r="884" spans="2:7">
      <c r="B884" s="25"/>
      <c r="C884" s="25"/>
      <c r="D884" s="25"/>
      <c r="E884" s="25"/>
      <c r="F884" s="25"/>
      <c r="G884" s="25"/>
    </row>
    <row r="885" spans="2:7">
      <c r="B885" s="25"/>
      <c r="C885" s="25"/>
      <c r="D885" s="25"/>
      <c r="E885" s="25"/>
      <c r="F885" s="25"/>
      <c r="G885" s="25"/>
    </row>
    <row r="886" spans="2:7">
      <c r="B886" s="25"/>
      <c r="C886" s="25"/>
      <c r="D886" s="25"/>
      <c r="E886" s="25"/>
      <c r="F886" s="25"/>
      <c r="G886" s="25"/>
    </row>
    <row r="887" spans="2:7">
      <c r="B887" s="25"/>
      <c r="C887" s="25"/>
      <c r="D887" s="25"/>
      <c r="E887" s="25"/>
      <c r="F887" s="25"/>
      <c r="G887" s="25"/>
    </row>
    <row r="888" spans="2:7">
      <c r="B888" s="25"/>
      <c r="C888" s="25"/>
      <c r="D888" s="25"/>
      <c r="E888" s="25"/>
      <c r="F888" s="25"/>
      <c r="G888" s="25"/>
    </row>
    <row r="889" spans="2:7">
      <c r="B889" s="25"/>
      <c r="C889" s="25"/>
      <c r="D889" s="25"/>
      <c r="E889" s="25"/>
      <c r="F889" s="25"/>
      <c r="G889" s="25"/>
    </row>
    <row r="890" spans="2:7">
      <c r="B890" s="25"/>
      <c r="C890" s="25"/>
      <c r="D890" s="25"/>
      <c r="E890" s="25"/>
      <c r="F890" s="25"/>
      <c r="G890" s="25"/>
    </row>
    <row r="891" spans="2:7">
      <c r="B891" s="25"/>
      <c r="C891" s="25"/>
      <c r="D891" s="25"/>
      <c r="E891" s="25"/>
      <c r="F891" s="25"/>
      <c r="G891" s="25"/>
    </row>
    <row r="892" spans="2:7">
      <c r="B892" s="25"/>
      <c r="C892" s="25"/>
      <c r="D892" s="25"/>
      <c r="E892" s="25"/>
      <c r="F892" s="25"/>
      <c r="G892" s="25"/>
    </row>
    <row r="893" spans="2:7">
      <c r="B893" s="25"/>
      <c r="C893" s="25"/>
      <c r="D893" s="25"/>
      <c r="E893" s="25"/>
      <c r="F893" s="25"/>
      <c r="G893" s="25"/>
    </row>
    <row r="894" spans="2:7">
      <c r="B894" s="25"/>
      <c r="C894" s="25"/>
      <c r="D894" s="25"/>
      <c r="E894" s="25"/>
      <c r="F894" s="25"/>
      <c r="G894" s="25"/>
    </row>
    <row r="895" spans="2:7">
      <c r="B895" s="25"/>
      <c r="C895" s="25"/>
      <c r="D895" s="25"/>
      <c r="E895" s="25"/>
      <c r="F895" s="25"/>
      <c r="G895" s="25"/>
    </row>
    <row r="896" spans="2:7">
      <c r="B896" s="25"/>
      <c r="C896" s="25"/>
      <c r="D896" s="25"/>
      <c r="E896" s="25"/>
      <c r="F896" s="25"/>
      <c r="G896" s="25"/>
    </row>
    <row r="897" spans="2:7">
      <c r="B897" s="25"/>
      <c r="C897" s="25"/>
      <c r="D897" s="25"/>
      <c r="E897" s="25"/>
      <c r="F897" s="25"/>
      <c r="G897" s="25"/>
    </row>
    <row r="898" spans="2:7">
      <c r="B898" s="25"/>
      <c r="C898" s="25"/>
      <c r="D898" s="25"/>
      <c r="E898" s="25"/>
      <c r="F898" s="25"/>
      <c r="G898" s="25"/>
    </row>
    <row r="899" spans="2:7">
      <c r="B899" s="25"/>
      <c r="C899" s="25"/>
      <c r="D899" s="25"/>
      <c r="E899" s="25"/>
      <c r="F899" s="25"/>
      <c r="G899" s="25"/>
    </row>
    <row r="900" spans="2:7">
      <c r="B900" s="25"/>
      <c r="C900" s="25"/>
      <c r="D900" s="25"/>
      <c r="E900" s="25"/>
      <c r="F900" s="25"/>
      <c r="G900" s="25"/>
    </row>
    <row r="901" spans="2:7">
      <c r="B901" s="25"/>
      <c r="C901" s="25"/>
      <c r="D901" s="25"/>
      <c r="E901" s="25"/>
      <c r="F901" s="25"/>
      <c r="G901" s="25"/>
    </row>
    <row r="902" spans="2:7">
      <c r="B902" s="25"/>
      <c r="C902" s="25"/>
      <c r="D902" s="25"/>
      <c r="E902" s="25"/>
      <c r="F902" s="25"/>
      <c r="G902" s="25"/>
    </row>
    <row r="903" spans="2:7">
      <c r="B903" s="25"/>
      <c r="C903" s="25"/>
      <c r="D903" s="25"/>
      <c r="E903" s="25"/>
      <c r="F903" s="25"/>
      <c r="G903" s="25"/>
    </row>
    <row r="904" spans="2:7">
      <c r="B904" s="25"/>
      <c r="C904" s="25"/>
      <c r="D904" s="25"/>
      <c r="E904" s="25"/>
      <c r="F904" s="25"/>
      <c r="G904" s="25"/>
    </row>
    <row r="905" spans="2:7">
      <c r="B905" s="25"/>
      <c r="C905" s="25"/>
      <c r="D905" s="25"/>
      <c r="E905" s="25"/>
      <c r="F905" s="25"/>
      <c r="G905" s="25"/>
    </row>
    <row r="906" spans="2:7">
      <c r="B906" s="25"/>
      <c r="C906" s="25"/>
      <c r="D906" s="25"/>
      <c r="E906" s="25"/>
      <c r="F906" s="25"/>
      <c r="G906" s="25"/>
    </row>
    <row r="907" spans="2:7">
      <c r="B907" s="25"/>
      <c r="C907" s="25"/>
      <c r="D907" s="25"/>
      <c r="E907" s="25"/>
      <c r="F907" s="25"/>
      <c r="G907" s="25"/>
    </row>
    <row r="908" spans="2:7">
      <c r="B908" s="25"/>
      <c r="C908" s="25"/>
      <c r="D908" s="25"/>
      <c r="E908" s="25"/>
      <c r="F908" s="25"/>
      <c r="G908" s="25"/>
    </row>
    <row r="909" spans="2:7">
      <c r="B909" s="25"/>
      <c r="C909" s="25"/>
      <c r="D909" s="25"/>
      <c r="E909" s="25"/>
      <c r="F909" s="25"/>
      <c r="G909" s="25"/>
    </row>
    <row r="910" spans="2:7">
      <c r="B910" s="25"/>
      <c r="C910" s="25"/>
      <c r="D910" s="25"/>
      <c r="E910" s="25"/>
      <c r="F910" s="25"/>
      <c r="G910" s="25"/>
    </row>
    <row r="911" spans="2:7">
      <c r="B911" s="25"/>
      <c r="C911" s="25"/>
      <c r="D911" s="25"/>
      <c r="E911" s="25"/>
      <c r="F911" s="25"/>
      <c r="G911" s="25"/>
    </row>
    <row r="912" spans="2:7">
      <c r="B912" s="25"/>
      <c r="C912" s="25"/>
      <c r="D912" s="25"/>
      <c r="E912" s="25"/>
      <c r="F912" s="25"/>
      <c r="G912" s="25"/>
    </row>
    <row r="913" spans="2:7">
      <c r="B913" s="25"/>
      <c r="C913" s="25"/>
      <c r="D913" s="25"/>
      <c r="E913" s="25"/>
      <c r="F913" s="25"/>
      <c r="G913" s="25"/>
    </row>
    <row r="914" spans="2:7">
      <c r="B914" s="25"/>
      <c r="C914" s="25"/>
      <c r="D914" s="25"/>
      <c r="E914" s="25"/>
      <c r="F914" s="25"/>
      <c r="G914" s="25"/>
    </row>
    <row r="915" spans="2:7">
      <c r="B915" s="25"/>
      <c r="C915" s="25"/>
      <c r="D915" s="25"/>
      <c r="E915" s="25"/>
      <c r="F915" s="25"/>
      <c r="G915" s="25"/>
    </row>
    <row r="916" spans="2:7">
      <c r="B916" s="25"/>
      <c r="C916" s="25"/>
      <c r="D916" s="25"/>
      <c r="E916" s="25"/>
      <c r="F916" s="25"/>
      <c r="G916" s="25"/>
    </row>
    <row r="917" spans="2:7">
      <c r="B917" s="25"/>
      <c r="C917" s="25"/>
      <c r="D917" s="25"/>
      <c r="E917" s="25"/>
      <c r="F917" s="25"/>
      <c r="G917" s="25"/>
    </row>
    <row r="918" spans="2:7">
      <c r="B918" s="25"/>
      <c r="C918" s="25"/>
      <c r="D918" s="25"/>
      <c r="E918" s="25"/>
      <c r="F918" s="25"/>
      <c r="G918" s="25"/>
    </row>
    <row r="919" spans="2:7">
      <c r="B919" s="25"/>
      <c r="C919" s="25"/>
      <c r="D919" s="25"/>
      <c r="E919" s="25"/>
      <c r="F919" s="25"/>
      <c r="G919" s="25"/>
    </row>
    <row r="920" spans="2:7">
      <c r="B920" s="25"/>
      <c r="C920" s="25"/>
      <c r="D920" s="25"/>
      <c r="E920" s="25"/>
      <c r="F920" s="25"/>
      <c r="G920" s="25"/>
    </row>
    <row r="921" spans="2:7">
      <c r="B921" s="25"/>
      <c r="C921" s="25"/>
      <c r="D921" s="25"/>
      <c r="E921" s="25"/>
      <c r="F921" s="25"/>
      <c r="G921" s="25"/>
    </row>
    <row r="922" spans="2:7">
      <c r="B922" s="25"/>
      <c r="C922" s="25"/>
      <c r="D922" s="25"/>
      <c r="E922" s="25"/>
      <c r="F922" s="25"/>
      <c r="G922" s="25"/>
    </row>
    <row r="923" spans="2:7">
      <c r="B923" s="25"/>
      <c r="C923" s="25"/>
      <c r="D923" s="25"/>
      <c r="E923" s="25"/>
      <c r="F923" s="25"/>
      <c r="G923" s="25"/>
    </row>
    <row r="924" spans="2:7">
      <c r="B924" s="25"/>
      <c r="C924" s="25"/>
      <c r="D924" s="25"/>
      <c r="E924" s="25"/>
      <c r="F924" s="25"/>
      <c r="G924" s="25"/>
    </row>
    <row r="925" spans="2:7">
      <c r="B925" s="25"/>
      <c r="C925" s="25"/>
      <c r="D925" s="25"/>
      <c r="E925" s="25"/>
      <c r="F925" s="25"/>
      <c r="G925" s="25"/>
    </row>
    <row r="926" spans="2:7">
      <c r="B926" s="25"/>
      <c r="C926" s="25"/>
      <c r="D926" s="25"/>
      <c r="E926" s="25"/>
      <c r="F926" s="25"/>
      <c r="G926" s="25"/>
    </row>
    <row r="927" spans="2:7">
      <c r="B927" s="25"/>
      <c r="C927" s="25"/>
      <c r="D927" s="25"/>
      <c r="E927" s="25"/>
      <c r="F927" s="25"/>
      <c r="G927" s="25"/>
    </row>
    <row r="928" spans="2:7">
      <c r="B928" s="25"/>
      <c r="C928" s="25"/>
      <c r="D928" s="25"/>
      <c r="E928" s="25"/>
      <c r="F928" s="25"/>
      <c r="G928" s="25"/>
    </row>
    <row r="929" spans="2:7">
      <c r="B929" s="25"/>
      <c r="C929" s="25"/>
      <c r="D929" s="25"/>
      <c r="E929" s="25"/>
      <c r="F929" s="25"/>
      <c r="G929" s="25"/>
    </row>
    <row r="930" spans="2:7">
      <c r="B930" s="25"/>
      <c r="C930" s="25"/>
      <c r="D930" s="25"/>
      <c r="E930" s="25"/>
      <c r="F930" s="25"/>
      <c r="G930" s="25"/>
    </row>
    <row r="931" spans="2:7">
      <c r="B931" s="25"/>
      <c r="C931" s="25"/>
      <c r="D931" s="25"/>
      <c r="E931" s="25"/>
      <c r="F931" s="25"/>
      <c r="G931" s="25"/>
    </row>
    <row r="932" spans="2:7">
      <c r="B932" s="25"/>
      <c r="C932" s="25"/>
      <c r="D932" s="25"/>
      <c r="E932" s="25"/>
      <c r="F932" s="25"/>
      <c r="G932" s="25"/>
    </row>
    <row r="933" spans="2:7">
      <c r="B933" s="25"/>
      <c r="C933" s="25"/>
      <c r="D933" s="25"/>
      <c r="E933" s="25"/>
      <c r="F933" s="25"/>
      <c r="G933" s="25"/>
    </row>
    <row r="934" spans="2:7">
      <c r="B934" s="25"/>
      <c r="C934" s="25"/>
      <c r="D934" s="25"/>
      <c r="E934" s="25"/>
      <c r="F934" s="25"/>
      <c r="G934" s="25"/>
    </row>
    <row r="935" spans="2:7">
      <c r="B935" s="25"/>
      <c r="C935" s="25"/>
      <c r="D935" s="25"/>
      <c r="E935" s="25"/>
      <c r="F935" s="25"/>
      <c r="G935" s="25"/>
    </row>
    <row r="936" spans="2:7">
      <c r="B936" s="25"/>
      <c r="C936" s="25"/>
      <c r="D936" s="25"/>
      <c r="E936" s="25"/>
      <c r="F936" s="25"/>
      <c r="G936" s="25"/>
    </row>
    <row r="937" spans="2:7">
      <c r="B937" s="25"/>
      <c r="C937" s="25"/>
      <c r="D937" s="25"/>
      <c r="E937" s="25"/>
      <c r="F937" s="25"/>
      <c r="G937" s="25"/>
    </row>
    <row r="938" spans="2:7">
      <c r="B938" s="25"/>
      <c r="C938" s="25"/>
      <c r="D938" s="25"/>
      <c r="E938" s="25"/>
      <c r="F938" s="25"/>
      <c r="G938" s="25"/>
    </row>
    <row r="939" spans="2:7">
      <c r="B939" s="25"/>
      <c r="C939" s="25"/>
      <c r="D939" s="25"/>
      <c r="E939" s="25"/>
      <c r="F939" s="25"/>
      <c r="G939" s="25"/>
    </row>
    <row r="940" spans="2:7">
      <c r="B940" s="25"/>
      <c r="C940" s="25"/>
      <c r="D940" s="25"/>
      <c r="E940" s="25"/>
      <c r="F940" s="25"/>
      <c r="G940" s="25"/>
    </row>
    <row r="941" spans="2:7">
      <c r="B941" s="25"/>
      <c r="C941" s="25"/>
      <c r="D941" s="25"/>
      <c r="E941" s="25"/>
      <c r="F941" s="25"/>
      <c r="G941" s="25"/>
    </row>
    <row r="942" spans="2:7">
      <c r="B942" s="25"/>
      <c r="C942" s="25"/>
      <c r="D942" s="25"/>
      <c r="E942" s="25"/>
      <c r="F942" s="25"/>
      <c r="G942" s="25"/>
    </row>
    <row r="943" spans="2:7">
      <c r="B943" s="25"/>
      <c r="C943" s="25"/>
      <c r="D943" s="25"/>
      <c r="E943" s="25"/>
      <c r="F943" s="25"/>
      <c r="G943" s="25"/>
    </row>
    <row r="944" spans="2:7">
      <c r="B944" s="25"/>
      <c r="C944" s="25"/>
      <c r="D944" s="25"/>
      <c r="E944" s="25"/>
      <c r="F944" s="25"/>
      <c r="G944" s="25"/>
    </row>
    <row r="945" spans="2:7">
      <c r="B945" s="25"/>
      <c r="C945" s="25"/>
      <c r="D945" s="25"/>
      <c r="E945" s="25"/>
      <c r="F945" s="25"/>
      <c r="G945" s="25"/>
    </row>
    <row r="946" spans="2:7">
      <c r="B946" s="25"/>
      <c r="C946" s="25"/>
      <c r="D946" s="25"/>
      <c r="E946" s="25"/>
      <c r="F946" s="25"/>
      <c r="G946" s="25"/>
    </row>
    <row r="947" spans="2:7">
      <c r="B947" s="25"/>
      <c r="C947" s="25"/>
      <c r="D947" s="25"/>
      <c r="E947" s="25"/>
      <c r="F947" s="25"/>
      <c r="G947" s="25"/>
    </row>
    <row r="948" spans="2:7">
      <c r="B948" s="25"/>
      <c r="C948" s="25"/>
      <c r="D948" s="25"/>
      <c r="E948" s="25"/>
      <c r="F948" s="25"/>
      <c r="G948" s="25"/>
    </row>
    <row r="949" spans="2:7">
      <c r="B949" s="25"/>
      <c r="C949" s="25"/>
      <c r="D949" s="25"/>
      <c r="E949" s="25"/>
      <c r="F949" s="25"/>
      <c r="G949" s="25"/>
    </row>
    <row r="950" spans="2:7">
      <c r="B950" s="25"/>
      <c r="C950" s="25"/>
      <c r="D950" s="25"/>
      <c r="E950" s="25"/>
      <c r="F950" s="25"/>
      <c r="G950" s="25"/>
    </row>
    <row r="951" spans="2:7">
      <c r="B951" s="25"/>
      <c r="C951" s="25"/>
      <c r="D951" s="25"/>
      <c r="E951" s="25"/>
      <c r="F951" s="25"/>
      <c r="G951" s="25"/>
    </row>
    <row r="952" spans="2:7">
      <c r="B952" s="25"/>
      <c r="C952" s="25"/>
      <c r="D952" s="25"/>
      <c r="E952" s="25"/>
      <c r="F952" s="25"/>
      <c r="G952" s="25"/>
    </row>
    <row r="953" spans="2:7">
      <c r="B953" s="25"/>
      <c r="C953" s="25"/>
      <c r="D953" s="25"/>
      <c r="E953" s="25"/>
      <c r="F953" s="25"/>
      <c r="G953" s="25"/>
    </row>
    <row r="954" spans="2:7">
      <c r="B954" s="25"/>
      <c r="C954" s="25"/>
      <c r="D954" s="25"/>
      <c r="E954" s="25"/>
      <c r="F954" s="25"/>
      <c r="G954" s="25"/>
    </row>
    <row r="955" spans="2:7">
      <c r="B955" s="25"/>
      <c r="C955" s="25"/>
      <c r="D955" s="25"/>
      <c r="E955" s="25"/>
      <c r="F955" s="25"/>
      <c r="G955" s="25"/>
    </row>
    <row r="956" spans="2:7">
      <c r="B956" s="25"/>
      <c r="C956" s="25"/>
      <c r="D956" s="25"/>
      <c r="E956" s="25"/>
      <c r="F956" s="25"/>
      <c r="G956" s="25"/>
    </row>
    <row r="957" spans="2:7">
      <c r="B957" s="25"/>
      <c r="C957" s="25"/>
      <c r="D957" s="25"/>
      <c r="E957" s="25"/>
      <c r="F957" s="25"/>
      <c r="G957" s="25"/>
    </row>
    <row r="958" spans="2:7">
      <c r="B958" s="25"/>
      <c r="C958" s="25"/>
      <c r="D958" s="25"/>
      <c r="E958" s="25"/>
      <c r="F958" s="25"/>
      <c r="G958" s="25"/>
    </row>
    <row r="959" spans="2:7">
      <c r="B959" s="25"/>
      <c r="C959" s="25"/>
      <c r="D959" s="25"/>
      <c r="E959" s="25"/>
      <c r="F959" s="25"/>
      <c r="G959" s="25"/>
    </row>
    <row r="960" spans="2:7">
      <c r="B960" s="25"/>
      <c r="C960" s="25"/>
      <c r="D960" s="25"/>
      <c r="E960" s="25"/>
      <c r="F960" s="25"/>
      <c r="G960" s="25"/>
    </row>
    <row r="961" spans="2:7">
      <c r="B961" s="25"/>
      <c r="C961" s="25"/>
      <c r="D961" s="25"/>
      <c r="E961" s="25"/>
      <c r="F961" s="25"/>
      <c r="G961" s="25"/>
    </row>
    <row r="962" spans="2:7">
      <c r="B962" s="25"/>
      <c r="C962" s="25"/>
      <c r="D962" s="25"/>
      <c r="E962" s="25"/>
      <c r="F962" s="25"/>
      <c r="G962" s="25"/>
    </row>
    <row r="963" spans="2:7">
      <c r="B963" s="25"/>
      <c r="C963" s="25"/>
      <c r="D963" s="25"/>
      <c r="E963" s="25"/>
      <c r="F963" s="25"/>
      <c r="G963" s="25"/>
    </row>
    <row r="964" spans="2:7">
      <c r="B964" s="25"/>
      <c r="C964" s="25"/>
      <c r="D964" s="25"/>
      <c r="E964" s="25"/>
      <c r="F964" s="25"/>
      <c r="G964" s="25"/>
    </row>
    <row r="965" spans="2:7">
      <c r="B965" s="25"/>
      <c r="C965" s="25"/>
      <c r="D965" s="25"/>
      <c r="E965" s="25"/>
      <c r="F965" s="25"/>
      <c r="G965" s="25"/>
    </row>
    <row r="966" spans="2:7">
      <c r="B966" s="25"/>
      <c r="C966" s="25"/>
      <c r="D966" s="25"/>
      <c r="E966" s="25"/>
      <c r="F966" s="25"/>
      <c r="G966" s="25"/>
    </row>
    <row r="967" spans="2:7">
      <c r="B967" s="25"/>
      <c r="C967" s="25"/>
      <c r="D967" s="25"/>
      <c r="E967" s="25"/>
      <c r="F967" s="25"/>
      <c r="G967" s="25"/>
    </row>
    <row r="968" spans="2:7">
      <c r="B968" s="25"/>
      <c r="C968" s="25"/>
      <c r="D968" s="25"/>
      <c r="E968" s="25"/>
      <c r="F968" s="25"/>
      <c r="G968" s="25"/>
    </row>
    <row r="969" spans="2:7">
      <c r="B969" s="25"/>
      <c r="C969" s="25"/>
      <c r="D969" s="25"/>
      <c r="E969" s="25"/>
      <c r="F969" s="25"/>
      <c r="G969" s="25"/>
    </row>
    <row r="970" spans="2:7">
      <c r="B970" s="25"/>
      <c r="C970" s="25"/>
      <c r="D970" s="25"/>
      <c r="E970" s="25"/>
      <c r="F970" s="25"/>
      <c r="G970" s="25"/>
    </row>
    <row r="971" spans="2:7">
      <c r="B971" s="25"/>
      <c r="C971" s="25"/>
      <c r="D971" s="25"/>
      <c r="E971" s="25"/>
      <c r="F971" s="25"/>
      <c r="G971" s="25"/>
    </row>
    <row r="972" spans="2:7">
      <c r="B972" s="25"/>
      <c r="C972" s="25"/>
      <c r="D972" s="25"/>
      <c r="E972" s="25"/>
      <c r="F972" s="25"/>
      <c r="G972" s="25"/>
    </row>
    <row r="973" spans="2:7">
      <c r="B973" s="25"/>
      <c r="C973" s="25"/>
      <c r="D973" s="25"/>
      <c r="E973" s="25"/>
      <c r="F973" s="25"/>
      <c r="G973" s="25"/>
    </row>
    <row r="974" spans="2:7">
      <c r="B974" s="25"/>
      <c r="C974" s="25"/>
      <c r="D974" s="25"/>
      <c r="E974" s="25"/>
      <c r="F974" s="25"/>
      <c r="G974" s="25"/>
    </row>
    <row r="975" spans="2:7">
      <c r="B975" s="25"/>
      <c r="C975" s="25"/>
      <c r="D975" s="25"/>
      <c r="E975" s="25"/>
      <c r="F975" s="25"/>
      <c r="G975" s="25"/>
    </row>
    <row r="976" spans="2:7">
      <c r="B976" s="25"/>
      <c r="C976" s="25"/>
      <c r="D976" s="25"/>
      <c r="E976" s="25"/>
      <c r="F976" s="25"/>
      <c r="G976" s="25"/>
    </row>
    <row r="977" spans="2:7">
      <c r="B977" s="25"/>
      <c r="C977" s="25"/>
      <c r="D977" s="25"/>
      <c r="E977" s="25"/>
      <c r="F977" s="25"/>
      <c r="G977" s="25"/>
    </row>
    <row r="978" spans="2:7">
      <c r="B978" s="25"/>
      <c r="C978" s="25"/>
      <c r="D978" s="25"/>
      <c r="E978" s="25"/>
      <c r="F978" s="25"/>
      <c r="G978" s="25"/>
    </row>
    <row r="979" spans="2:7">
      <c r="B979" s="25"/>
      <c r="C979" s="25"/>
      <c r="D979" s="25"/>
      <c r="E979" s="25"/>
      <c r="F979" s="25"/>
      <c r="G979" s="25"/>
    </row>
    <row r="980" spans="2:7">
      <c r="B980" s="25"/>
      <c r="C980" s="25"/>
      <c r="D980" s="25"/>
      <c r="E980" s="25"/>
      <c r="F980" s="25"/>
      <c r="G980" s="25"/>
    </row>
    <row r="981" spans="2:7">
      <c r="B981" s="25"/>
      <c r="C981" s="25"/>
      <c r="D981" s="25"/>
      <c r="E981" s="25"/>
      <c r="F981" s="25"/>
      <c r="G981" s="25"/>
    </row>
    <row r="982" spans="2:7">
      <c r="B982" s="25"/>
      <c r="C982" s="25"/>
      <c r="D982" s="25"/>
      <c r="E982" s="25"/>
      <c r="F982" s="25"/>
      <c r="G982" s="25"/>
    </row>
    <row r="983" spans="2:7">
      <c r="B983" s="25"/>
      <c r="C983" s="25"/>
      <c r="D983" s="25"/>
      <c r="E983" s="25"/>
      <c r="F983" s="25"/>
      <c r="G983" s="25"/>
    </row>
    <row r="984" spans="2:7">
      <c r="B984" s="25"/>
      <c r="C984" s="25"/>
      <c r="D984" s="25"/>
      <c r="E984" s="25"/>
      <c r="F984" s="25"/>
      <c r="G984" s="25"/>
    </row>
    <row r="985" spans="2:7">
      <c r="B985" s="25"/>
      <c r="C985" s="25"/>
      <c r="D985" s="25"/>
      <c r="E985" s="25"/>
      <c r="F985" s="25"/>
      <c r="G985" s="25"/>
    </row>
    <row r="986" spans="2:7">
      <c r="B986" s="25"/>
      <c r="C986" s="25"/>
      <c r="D986" s="25"/>
      <c r="E986" s="25"/>
      <c r="F986" s="25"/>
      <c r="G986" s="25"/>
    </row>
    <row r="987" spans="2:7">
      <c r="B987" s="25"/>
      <c r="C987" s="25"/>
      <c r="D987" s="25"/>
      <c r="E987" s="25"/>
      <c r="F987" s="25"/>
      <c r="G987" s="25"/>
    </row>
    <row r="988" spans="2:7">
      <c r="B988" s="25"/>
      <c r="C988" s="25"/>
      <c r="D988" s="25"/>
      <c r="E988" s="25"/>
      <c r="F988" s="25"/>
      <c r="G988" s="25"/>
    </row>
    <row r="989" spans="2:7">
      <c r="B989" s="25"/>
      <c r="C989" s="25"/>
      <c r="D989" s="25"/>
      <c r="E989" s="25"/>
      <c r="F989" s="25"/>
      <c r="G989" s="25"/>
    </row>
    <row r="990" spans="2:7">
      <c r="B990" s="25"/>
      <c r="C990" s="25"/>
      <c r="D990" s="25"/>
      <c r="E990" s="25"/>
      <c r="F990" s="25"/>
      <c r="G990" s="25"/>
    </row>
    <row r="991" spans="2:7">
      <c r="B991" s="25"/>
      <c r="C991" s="25"/>
      <c r="D991" s="25"/>
      <c r="E991" s="25"/>
      <c r="F991" s="25"/>
      <c r="G991" s="25"/>
    </row>
    <row r="992" spans="2:7">
      <c r="B992" s="25"/>
      <c r="C992" s="25"/>
      <c r="D992" s="25"/>
      <c r="E992" s="25"/>
      <c r="F992" s="25"/>
      <c r="G992" s="25"/>
    </row>
    <row r="993" spans="2:7">
      <c r="B993" s="25"/>
      <c r="C993" s="25"/>
      <c r="D993" s="25"/>
      <c r="E993" s="25"/>
      <c r="F993" s="25"/>
      <c r="G993" s="25"/>
    </row>
    <row r="994" spans="2:7">
      <c r="B994" s="25"/>
      <c r="C994" s="25"/>
      <c r="D994" s="25"/>
      <c r="E994" s="25"/>
      <c r="F994" s="25"/>
      <c r="G994" s="25"/>
    </row>
    <row r="995" spans="2:7">
      <c r="B995" s="25"/>
      <c r="C995" s="25"/>
      <c r="D995" s="25"/>
      <c r="E995" s="25"/>
      <c r="F995" s="25"/>
      <c r="G995" s="25"/>
    </row>
    <row r="996" spans="2:7">
      <c r="B996" s="25"/>
      <c r="C996" s="25"/>
      <c r="D996" s="25"/>
      <c r="E996" s="25"/>
      <c r="F996" s="25"/>
      <c r="G996" s="25"/>
    </row>
    <row r="997" spans="2:7">
      <c r="B997" s="25"/>
      <c r="C997" s="25"/>
      <c r="D997" s="25"/>
      <c r="E997" s="25"/>
      <c r="F997" s="25"/>
      <c r="G997" s="25"/>
    </row>
    <row r="998" spans="2:7">
      <c r="B998" s="25"/>
      <c r="C998" s="25"/>
      <c r="D998" s="25"/>
      <c r="E998" s="25"/>
      <c r="F998" s="25"/>
      <c r="G998" s="25"/>
    </row>
    <row r="999" spans="2:7">
      <c r="B999" s="25"/>
      <c r="C999" s="25"/>
      <c r="D999" s="25"/>
      <c r="E999" s="25"/>
      <c r="F999" s="25"/>
      <c r="G999" s="25"/>
    </row>
    <row r="1000" spans="2:7">
      <c r="B1000" s="25"/>
      <c r="C1000" s="25"/>
      <c r="D1000" s="25"/>
      <c r="E1000" s="25"/>
      <c r="F1000" s="25"/>
      <c r="G1000" s="25"/>
    </row>
    <row r="1001" spans="2:7">
      <c r="B1001" s="25"/>
      <c r="C1001" s="25"/>
      <c r="D1001" s="25"/>
      <c r="E1001" s="25"/>
      <c r="F1001" s="25"/>
      <c r="G1001" s="25"/>
    </row>
    <row r="1002" spans="2:7">
      <c r="B1002" s="25"/>
      <c r="C1002" s="25"/>
      <c r="D1002" s="25"/>
      <c r="E1002" s="25"/>
      <c r="F1002" s="25"/>
      <c r="G1002" s="25"/>
    </row>
    <row r="1003" spans="2:7">
      <c r="B1003" s="25"/>
      <c r="C1003" s="25"/>
      <c r="D1003" s="25"/>
      <c r="E1003" s="25"/>
      <c r="F1003" s="25"/>
      <c r="G1003" s="25"/>
    </row>
    <row r="1004" spans="2:7">
      <c r="B1004" s="25"/>
      <c r="C1004" s="25"/>
      <c r="D1004" s="25"/>
      <c r="E1004" s="25"/>
      <c r="F1004" s="25"/>
      <c r="G1004" s="25"/>
    </row>
    <row r="1005" spans="2:7">
      <c r="B1005" s="25"/>
      <c r="C1005" s="25"/>
      <c r="D1005" s="25"/>
      <c r="E1005" s="25"/>
      <c r="F1005" s="25"/>
      <c r="G1005" s="25"/>
    </row>
    <row r="1006" spans="2:7">
      <c r="B1006" s="25"/>
      <c r="C1006" s="25"/>
      <c r="D1006" s="25"/>
      <c r="E1006" s="25"/>
      <c r="F1006" s="25"/>
      <c r="G1006" s="25"/>
    </row>
    <row r="1007" spans="2:7">
      <c r="B1007" s="25"/>
      <c r="C1007" s="25"/>
      <c r="D1007" s="25"/>
      <c r="E1007" s="25"/>
      <c r="F1007" s="25"/>
      <c r="G1007" s="25"/>
    </row>
    <row r="1008" spans="2:7">
      <c r="B1008" s="25"/>
      <c r="C1008" s="25"/>
      <c r="D1008" s="25"/>
      <c r="E1008" s="25"/>
      <c r="F1008" s="25"/>
      <c r="G1008" s="25"/>
    </row>
    <row r="1009" spans="2:7">
      <c r="B1009" s="25"/>
      <c r="C1009" s="25"/>
      <c r="D1009" s="25"/>
      <c r="E1009" s="25"/>
      <c r="F1009" s="25"/>
      <c r="G1009" s="25"/>
    </row>
    <row r="1010" spans="2:7">
      <c r="B1010" s="25"/>
      <c r="C1010" s="25"/>
      <c r="D1010" s="25"/>
      <c r="E1010" s="25"/>
      <c r="F1010" s="25"/>
      <c r="G1010" s="25"/>
    </row>
    <row r="1011" spans="2:7">
      <c r="B1011" s="25"/>
      <c r="C1011" s="25"/>
      <c r="D1011" s="25"/>
      <c r="E1011" s="25"/>
      <c r="F1011" s="25"/>
      <c r="G1011" s="25"/>
    </row>
    <row r="1012" spans="2:7">
      <c r="B1012" s="25"/>
      <c r="C1012" s="25"/>
      <c r="D1012" s="25"/>
      <c r="E1012" s="25"/>
      <c r="F1012" s="25"/>
      <c r="G1012" s="25"/>
    </row>
    <row r="1013" spans="2:7">
      <c r="B1013" s="25"/>
      <c r="C1013" s="25"/>
      <c r="D1013" s="25"/>
      <c r="E1013" s="25"/>
      <c r="F1013" s="25"/>
      <c r="G1013" s="25"/>
    </row>
    <row r="1014" spans="2:7">
      <c r="B1014" s="25"/>
      <c r="C1014" s="25"/>
      <c r="D1014" s="25"/>
      <c r="E1014" s="25"/>
      <c r="F1014" s="25"/>
      <c r="G1014" s="25"/>
    </row>
    <row r="1015" spans="2:7">
      <c r="B1015" s="25"/>
      <c r="C1015" s="25"/>
      <c r="D1015" s="25"/>
      <c r="E1015" s="25"/>
      <c r="F1015" s="25"/>
      <c r="G1015" s="25"/>
    </row>
    <row r="1016" spans="2:7">
      <c r="B1016" s="25"/>
      <c r="C1016" s="25"/>
      <c r="D1016" s="25"/>
      <c r="E1016" s="25"/>
      <c r="F1016" s="25"/>
      <c r="G1016" s="25"/>
    </row>
    <row r="1017" spans="2:7">
      <c r="B1017" s="25"/>
      <c r="C1017" s="25"/>
      <c r="D1017" s="25"/>
      <c r="E1017" s="25"/>
      <c r="F1017" s="25"/>
      <c r="G1017" s="25"/>
    </row>
    <row r="1018" spans="2:7">
      <c r="B1018" s="25"/>
      <c r="C1018" s="25"/>
      <c r="D1018" s="25"/>
      <c r="E1018" s="25"/>
      <c r="F1018" s="25"/>
      <c r="G1018" s="25"/>
    </row>
    <row r="1019" spans="2:7">
      <c r="B1019" s="25"/>
      <c r="C1019" s="25"/>
      <c r="D1019" s="25"/>
      <c r="E1019" s="25"/>
      <c r="F1019" s="25"/>
      <c r="G1019" s="25"/>
    </row>
    <row r="1020" spans="2:7">
      <c r="B1020" s="25"/>
      <c r="C1020" s="25"/>
      <c r="D1020" s="25"/>
      <c r="E1020" s="25"/>
      <c r="F1020" s="25"/>
      <c r="G1020" s="25"/>
    </row>
    <row r="1021" spans="2:7">
      <c r="B1021" s="25"/>
      <c r="C1021" s="25"/>
      <c r="D1021" s="25"/>
      <c r="E1021" s="25"/>
      <c r="F1021" s="25"/>
      <c r="G1021" s="25"/>
    </row>
    <row r="1022" spans="2:7">
      <c r="B1022" s="25"/>
      <c r="C1022" s="25"/>
      <c r="D1022" s="25"/>
      <c r="E1022" s="25"/>
      <c r="F1022" s="25"/>
      <c r="G1022" s="25"/>
    </row>
    <row r="1023" spans="2:7">
      <c r="B1023" s="25"/>
      <c r="C1023" s="25"/>
      <c r="D1023" s="25"/>
      <c r="E1023" s="25"/>
      <c r="F1023" s="25"/>
      <c r="G1023" s="25"/>
    </row>
    <row r="1024" spans="2:7">
      <c r="B1024" s="25"/>
      <c r="C1024" s="25"/>
      <c r="D1024" s="25"/>
      <c r="E1024" s="25"/>
      <c r="F1024" s="25"/>
      <c r="G1024" s="25"/>
    </row>
    <row r="1025" spans="2:7">
      <c r="B1025" s="25"/>
      <c r="C1025" s="25"/>
      <c r="D1025" s="25"/>
      <c r="E1025" s="25"/>
      <c r="F1025" s="25"/>
      <c r="G1025" s="25"/>
    </row>
    <row r="1026" spans="2:7">
      <c r="B1026" s="25"/>
      <c r="C1026" s="25"/>
      <c r="D1026" s="25"/>
      <c r="E1026" s="25"/>
      <c r="F1026" s="25"/>
      <c r="G1026" s="25"/>
    </row>
    <row r="1027" spans="2:7">
      <c r="B1027" s="25"/>
      <c r="C1027" s="25"/>
      <c r="D1027" s="25"/>
      <c r="E1027" s="25"/>
      <c r="F1027" s="25"/>
      <c r="G1027" s="25"/>
    </row>
    <row r="1028" spans="2:7">
      <c r="B1028" s="25"/>
      <c r="C1028" s="25"/>
      <c r="D1028" s="25"/>
      <c r="E1028" s="25"/>
      <c r="F1028" s="25"/>
      <c r="G1028" s="25"/>
    </row>
    <row r="1029" spans="2:7">
      <c r="B1029" s="25"/>
      <c r="C1029" s="25"/>
      <c r="D1029" s="25"/>
      <c r="E1029" s="25"/>
      <c r="F1029" s="25"/>
      <c r="G1029" s="25"/>
    </row>
    <row r="1030" spans="2:7">
      <c r="B1030" s="25"/>
      <c r="C1030" s="25"/>
      <c r="D1030" s="25"/>
      <c r="E1030" s="25"/>
      <c r="F1030" s="25"/>
      <c r="G1030" s="25"/>
    </row>
    <row r="1031" spans="2:7">
      <c r="B1031" s="25"/>
      <c r="C1031" s="25"/>
      <c r="D1031" s="25"/>
      <c r="E1031" s="25"/>
      <c r="F1031" s="25"/>
      <c r="G1031" s="25"/>
    </row>
    <row r="1032" spans="2:7">
      <c r="B1032" s="25"/>
      <c r="C1032" s="25"/>
      <c r="D1032" s="25"/>
      <c r="E1032" s="25"/>
      <c r="F1032" s="25"/>
      <c r="G1032" s="25"/>
    </row>
    <row r="1033" spans="2:7">
      <c r="B1033" s="25"/>
      <c r="C1033" s="25"/>
      <c r="D1033" s="25"/>
      <c r="E1033" s="25"/>
      <c r="F1033" s="25"/>
      <c r="G1033" s="25"/>
    </row>
    <row r="1034" spans="2:7">
      <c r="B1034" s="25"/>
      <c r="C1034" s="25"/>
      <c r="D1034" s="25"/>
      <c r="E1034" s="25"/>
      <c r="F1034" s="25"/>
      <c r="G1034" s="25"/>
    </row>
    <row r="1035" spans="2:7">
      <c r="B1035" s="25"/>
      <c r="C1035" s="25"/>
      <c r="D1035" s="25"/>
      <c r="E1035" s="25"/>
      <c r="F1035" s="25"/>
      <c r="G1035" s="25"/>
    </row>
    <row r="1036" spans="2:7">
      <c r="B1036" s="25"/>
      <c r="C1036" s="25"/>
      <c r="D1036" s="25"/>
      <c r="E1036" s="25"/>
      <c r="F1036" s="25"/>
      <c r="G1036" s="25"/>
    </row>
    <row r="1037" spans="2:7">
      <c r="B1037" s="25"/>
      <c r="C1037" s="25"/>
      <c r="D1037" s="25"/>
      <c r="E1037" s="25"/>
      <c r="F1037" s="25"/>
      <c r="G1037" s="25"/>
    </row>
    <row r="1038" spans="2:7">
      <c r="B1038" s="25"/>
      <c r="C1038" s="25"/>
      <c r="D1038" s="25"/>
      <c r="E1038" s="25"/>
      <c r="F1038" s="25"/>
      <c r="G1038" s="25"/>
    </row>
    <row r="1039" spans="2:7">
      <c r="B1039" s="25"/>
      <c r="C1039" s="25"/>
      <c r="D1039" s="25"/>
      <c r="E1039" s="25"/>
      <c r="F1039" s="25"/>
      <c r="G1039" s="25"/>
    </row>
    <row r="1040" spans="2:7">
      <c r="B1040" s="25"/>
      <c r="C1040" s="25"/>
      <c r="D1040" s="25"/>
      <c r="E1040" s="25"/>
      <c r="F1040" s="25"/>
      <c r="G1040" s="25"/>
    </row>
    <row r="1041" spans="2:7">
      <c r="B1041" s="25"/>
      <c r="C1041" s="25"/>
      <c r="D1041" s="25"/>
      <c r="E1041" s="25"/>
      <c r="F1041" s="25"/>
      <c r="G1041" s="25"/>
    </row>
    <row r="1042" spans="2:7">
      <c r="B1042" s="25"/>
      <c r="C1042" s="25"/>
      <c r="D1042" s="25"/>
      <c r="E1042" s="25"/>
      <c r="F1042" s="25"/>
      <c r="G1042" s="25"/>
    </row>
    <row r="1043" spans="2:7">
      <c r="B1043" s="25"/>
      <c r="C1043" s="25"/>
      <c r="D1043" s="25"/>
      <c r="E1043" s="25"/>
      <c r="F1043" s="25"/>
      <c r="G1043" s="25"/>
    </row>
    <row r="1044" spans="2:7">
      <c r="B1044" s="25"/>
      <c r="C1044" s="25"/>
      <c r="D1044" s="25"/>
      <c r="E1044" s="25"/>
      <c r="F1044" s="25"/>
      <c r="G1044" s="25"/>
    </row>
    <row r="1045" spans="2:7">
      <c r="B1045" s="25"/>
      <c r="C1045" s="25"/>
      <c r="D1045" s="25"/>
      <c r="E1045" s="25"/>
      <c r="F1045" s="25"/>
      <c r="G1045" s="25"/>
    </row>
    <row r="1046" spans="2:7">
      <c r="B1046" s="25"/>
      <c r="C1046" s="25"/>
      <c r="D1046" s="25"/>
      <c r="E1046" s="25"/>
      <c r="F1046" s="25"/>
      <c r="G1046" s="25"/>
    </row>
    <row r="1047" spans="2:7">
      <c r="B1047" s="25"/>
      <c r="C1047" s="25"/>
      <c r="D1047" s="25"/>
      <c r="E1047" s="25"/>
      <c r="F1047" s="25"/>
      <c r="G1047" s="25"/>
    </row>
    <row r="1048" spans="2:7">
      <c r="B1048" s="25"/>
      <c r="C1048" s="25"/>
      <c r="D1048" s="25"/>
      <c r="E1048" s="25"/>
      <c r="F1048" s="25"/>
      <c r="G1048" s="25"/>
    </row>
    <row r="1049" spans="2:7">
      <c r="B1049" s="25"/>
      <c r="C1049" s="25"/>
      <c r="D1049" s="25"/>
      <c r="E1049" s="25"/>
      <c r="F1049" s="25"/>
      <c r="G1049" s="25"/>
    </row>
    <row r="1050" spans="2:7">
      <c r="B1050" s="25"/>
      <c r="C1050" s="25"/>
      <c r="D1050" s="25"/>
      <c r="E1050" s="25"/>
      <c r="F1050" s="25"/>
      <c r="G1050" s="25"/>
    </row>
    <row r="1051" spans="2:7">
      <c r="B1051" s="25"/>
      <c r="C1051" s="25"/>
      <c r="D1051" s="25"/>
      <c r="E1051" s="25"/>
      <c r="F1051" s="25"/>
      <c r="G1051" s="25"/>
    </row>
    <row r="1052" spans="2:7">
      <c r="B1052" s="25"/>
      <c r="C1052" s="25"/>
      <c r="D1052" s="25"/>
      <c r="E1052" s="25"/>
      <c r="F1052" s="25"/>
      <c r="G1052" s="25"/>
    </row>
    <row r="1053" spans="2:7">
      <c r="B1053" s="25"/>
      <c r="C1053" s="25"/>
      <c r="D1053" s="25"/>
      <c r="E1053" s="25"/>
      <c r="F1053" s="25"/>
      <c r="G1053" s="25"/>
    </row>
    <row r="1054" spans="2:7">
      <c r="B1054" s="25"/>
      <c r="C1054" s="25"/>
      <c r="D1054" s="25"/>
      <c r="E1054" s="25"/>
      <c r="F1054" s="25"/>
      <c r="G1054" s="25"/>
    </row>
    <row r="1055" spans="2:7">
      <c r="B1055" s="25"/>
      <c r="C1055" s="25"/>
      <c r="D1055" s="25"/>
      <c r="E1055" s="25"/>
      <c r="F1055" s="25"/>
      <c r="G1055" s="25"/>
    </row>
    <row r="1056" spans="2:7">
      <c r="B1056" s="25"/>
      <c r="C1056" s="25"/>
      <c r="D1056" s="25"/>
      <c r="E1056" s="25"/>
      <c r="F1056" s="25"/>
      <c r="G1056" s="25"/>
    </row>
    <row r="1057" spans="2:7">
      <c r="B1057" s="25"/>
      <c r="C1057" s="25"/>
      <c r="D1057" s="25"/>
      <c r="E1057" s="25"/>
      <c r="F1057" s="25"/>
      <c r="G1057" s="25"/>
    </row>
    <row r="1058" spans="2:7">
      <c r="B1058" s="25"/>
      <c r="C1058" s="25"/>
      <c r="D1058" s="25"/>
      <c r="E1058" s="25"/>
      <c r="F1058" s="25"/>
      <c r="G1058" s="25"/>
    </row>
    <row r="1059" spans="2:7">
      <c r="B1059" s="25"/>
      <c r="C1059" s="25"/>
      <c r="D1059" s="25"/>
      <c r="E1059" s="25"/>
      <c r="F1059" s="25"/>
      <c r="G1059" s="25"/>
    </row>
    <row r="1060" spans="2:7">
      <c r="B1060" s="25"/>
      <c r="C1060" s="25"/>
      <c r="D1060" s="25"/>
      <c r="E1060" s="25"/>
      <c r="F1060" s="25"/>
      <c r="G1060" s="25"/>
    </row>
    <row r="1061" spans="2:7">
      <c r="B1061" s="25"/>
      <c r="C1061" s="25"/>
      <c r="D1061" s="25"/>
      <c r="E1061" s="25"/>
      <c r="F1061" s="25"/>
      <c r="G1061" s="25"/>
    </row>
    <row r="1062" spans="2:7">
      <c r="B1062" s="25"/>
      <c r="C1062" s="25"/>
      <c r="D1062" s="25"/>
      <c r="E1062" s="25"/>
      <c r="F1062" s="25"/>
      <c r="G1062" s="25"/>
    </row>
    <row r="1063" spans="2:7">
      <c r="B1063" s="25"/>
      <c r="C1063" s="25"/>
      <c r="D1063" s="25"/>
      <c r="E1063" s="25"/>
      <c r="F1063" s="25"/>
      <c r="G1063" s="25"/>
    </row>
    <row r="1064" spans="2:7">
      <c r="B1064" s="25"/>
      <c r="C1064" s="25"/>
      <c r="D1064" s="25"/>
      <c r="E1064" s="25"/>
      <c r="F1064" s="25"/>
      <c r="G1064" s="25"/>
    </row>
    <row r="1065" spans="2:7">
      <c r="B1065" s="25"/>
      <c r="C1065" s="25"/>
      <c r="D1065" s="25"/>
      <c r="E1065" s="25"/>
      <c r="F1065" s="25"/>
      <c r="G1065" s="25"/>
    </row>
    <row r="1066" spans="2:7">
      <c r="B1066" s="25"/>
      <c r="C1066" s="25"/>
      <c r="D1066" s="25"/>
      <c r="E1066" s="25"/>
      <c r="F1066" s="25"/>
      <c r="G1066" s="25"/>
    </row>
    <row r="1067" spans="2:7">
      <c r="B1067" s="25"/>
      <c r="C1067" s="25"/>
      <c r="D1067" s="25"/>
      <c r="E1067" s="25"/>
      <c r="F1067" s="25"/>
      <c r="G1067" s="25"/>
    </row>
    <row r="1068" spans="2:7">
      <c r="B1068" s="25"/>
      <c r="C1068" s="25"/>
      <c r="D1068" s="25"/>
      <c r="E1068" s="25"/>
      <c r="F1068" s="25"/>
      <c r="G1068" s="25"/>
    </row>
    <row r="1069" spans="2:7">
      <c r="B1069" s="25"/>
      <c r="C1069" s="25"/>
      <c r="D1069" s="25"/>
      <c r="E1069" s="25"/>
      <c r="F1069" s="25"/>
      <c r="G1069" s="25"/>
    </row>
    <row r="1070" spans="2:7">
      <c r="B1070" s="25"/>
      <c r="C1070" s="25"/>
      <c r="D1070" s="25"/>
      <c r="E1070" s="25"/>
      <c r="F1070" s="25"/>
      <c r="G1070" s="25"/>
    </row>
    <row r="1071" spans="2:7">
      <c r="B1071" s="25"/>
      <c r="C1071" s="25"/>
      <c r="D1071" s="25"/>
      <c r="E1071" s="25"/>
      <c r="F1071" s="25"/>
      <c r="G1071" s="25"/>
    </row>
  </sheetData>
  <mergeCells count="3">
    <mergeCell ref="A1:B1"/>
    <mergeCell ref="W1:Z1"/>
    <mergeCell ref="AA1:AG1"/>
  </mergeCells>
  <phoneticPr fontId="2"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6"/>
  <sheetViews>
    <sheetView zoomScale="90" zoomScaleNormal="90" workbookViewId="0">
      <pane xSplit="1" ySplit="2" topLeftCell="B3" activePane="bottomRight" state="frozen"/>
      <selection pane="topRight" activeCell="B1" sqref="B1"/>
      <selection pane="bottomLeft" activeCell="A2" sqref="A2"/>
      <selection pane="bottomRight" activeCell="AH1" sqref="AH1"/>
    </sheetView>
  </sheetViews>
  <sheetFormatPr defaultRowHeight="12.75" outlineLevelCol="1"/>
  <cols>
    <col min="1" max="1" width="65" style="599" customWidth="1"/>
    <col min="2" max="22" width="14" hidden="1" customWidth="1" outlineLevel="1"/>
    <col min="23" max="23" width="14" customWidth="1" collapsed="1"/>
    <col min="24" max="32" width="14" customWidth="1"/>
    <col min="33" max="33" width="13.85546875" customWidth="1"/>
    <col min="34" max="34" width="13.7109375" customWidth="1"/>
    <col min="16382" max="16382" width="9.140625" hidden="1" customWidth="1"/>
    <col min="16383" max="16384" width="0" hidden="1" customWidth="1"/>
  </cols>
  <sheetData>
    <row r="1" spans="1:16382" s="86" customFormat="1" ht="33" customHeight="1" thickBot="1">
      <c r="A1" s="1926" t="str">
        <f>INDEX(tblTrans[[English]:[Polski]],MATCH(XFB1,tblTrans[ID],0),LangSelID)</f>
        <v>Loans Quality</v>
      </c>
      <c r="B1" s="1936" t="e">
        <f>INDEX(tblTrans[[English]:[Polski]],MATCH(A1,tblTrans[ID],0),LangSelID)</f>
        <v>#N/A</v>
      </c>
      <c r="C1" s="718"/>
      <c r="D1" s="718"/>
      <c r="E1" s="718"/>
      <c r="F1" s="718"/>
      <c r="G1" s="718"/>
      <c r="H1" s="718"/>
      <c r="I1" s="719"/>
      <c r="J1" s="719"/>
      <c r="K1" s="719"/>
      <c r="L1" s="719"/>
      <c r="M1" s="719"/>
      <c r="N1" s="719"/>
      <c r="O1" s="1949" t="s">
        <v>270</v>
      </c>
      <c r="P1" s="1950"/>
      <c r="Q1" s="1950"/>
      <c r="R1" s="1950"/>
      <c r="S1" s="1950"/>
      <c r="T1" s="1950"/>
      <c r="U1" s="1950"/>
      <c r="V1" s="1951"/>
      <c r="W1" s="1946"/>
      <c r="X1" s="1947"/>
      <c r="Y1" s="1947"/>
      <c r="Z1" s="1948"/>
      <c r="AA1" s="720"/>
      <c r="AB1" s="720"/>
      <c r="AC1" s="720"/>
      <c r="AD1" s="720"/>
      <c r="AE1" s="720"/>
      <c r="AF1" s="720"/>
      <c r="AG1" s="720"/>
      <c r="AH1" s="720"/>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XFB1" s="169">
        <v>332</v>
      </c>
    </row>
    <row r="2" spans="1:16382" s="597" customFormat="1" ht="18" customHeight="1">
      <c r="A2" s="225"/>
      <c r="B2" s="391" t="s">
        <v>4</v>
      </c>
      <c r="C2" s="595" t="s">
        <v>39</v>
      </c>
      <c r="D2" s="596" t="s">
        <v>50</v>
      </c>
      <c r="E2" s="392" t="s">
        <v>49</v>
      </c>
      <c r="F2" s="225" t="s">
        <v>56</v>
      </c>
      <c r="G2" s="389" t="s">
        <v>57</v>
      </c>
      <c r="H2" s="390" t="s">
        <v>59</v>
      </c>
      <c r="I2" s="225" t="s">
        <v>60</v>
      </c>
      <c r="J2" s="389" t="s">
        <v>72</v>
      </c>
      <c r="K2" s="390" t="s">
        <v>73</v>
      </c>
      <c r="L2" s="225" t="s">
        <v>74</v>
      </c>
      <c r="M2" s="225" t="s">
        <v>75</v>
      </c>
      <c r="N2" s="391" t="s">
        <v>77</v>
      </c>
      <c r="O2" s="392" t="s">
        <v>78</v>
      </c>
      <c r="P2" s="225" t="s">
        <v>80</v>
      </c>
      <c r="Q2" s="225" t="s">
        <v>81</v>
      </c>
      <c r="R2" s="389" t="s">
        <v>82</v>
      </c>
      <c r="S2" s="390" t="s">
        <v>83</v>
      </c>
      <c r="T2" s="225" t="s">
        <v>87</v>
      </c>
      <c r="U2" s="225" t="s">
        <v>88</v>
      </c>
      <c r="V2" s="391" t="s">
        <v>90</v>
      </c>
      <c r="W2" s="390" t="s">
        <v>103</v>
      </c>
      <c r="X2" s="225" t="s">
        <v>107</v>
      </c>
      <c r="Y2" s="225" t="s">
        <v>120</v>
      </c>
      <c r="Z2" s="225" t="s">
        <v>545</v>
      </c>
      <c r="AA2" s="225" t="s">
        <v>551</v>
      </c>
      <c r="AB2" s="225" t="s">
        <v>569</v>
      </c>
      <c r="AC2" s="225" t="s">
        <v>988</v>
      </c>
      <c r="AD2" s="225" t="s">
        <v>1640</v>
      </c>
      <c r="AE2" s="225" t="s">
        <v>1653</v>
      </c>
      <c r="AF2" s="225" t="s">
        <v>1673</v>
      </c>
      <c r="AG2" s="225" t="s">
        <v>1693</v>
      </c>
      <c r="AH2" s="225" t="s">
        <v>1714</v>
      </c>
    </row>
    <row r="3" spans="1:16382" ht="15" customHeight="1">
      <c r="A3" s="598" t="str">
        <f>INDEX(tblTrans[[English]:[Polski]],MATCH(XFB3,tblTrans[ID],0),LangSelID)</f>
        <v>Incurred but not identified losses</v>
      </c>
      <c r="B3" s="421"/>
      <c r="C3" s="425"/>
      <c r="D3" s="427"/>
      <c r="E3" s="418"/>
      <c r="F3" s="414"/>
      <c r="G3" s="416"/>
      <c r="H3" s="420"/>
      <c r="I3" s="414"/>
      <c r="J3" s="416"/>
      <c r="K3" s="420"/>
      <c r="L3" s="414"/>
      <c r="M3" s="414"/>
      <c r="N3" s="421"/>
      <c r="O3" s="418"/>
      <c r="P3" s="228"/>
      <c r="Q3" s="228"/>
      <c r="R3" s="388"/>
      <c r="S3" s="394"/>
      <c r="T3" s="228"/>
      <c r="U3" s="228"/>
      <c r="V3" s="368"/>
      <c r="W3" s="368"/>
      <c r="X3" s="368"/>
      <c r="Y3" s="368"/>
      <c r="Z3" s="368"/>
      <c r="AA3" s="368"/>
      <c r="AB3" s="368"/>
      <c r="AC3" s="368"/>
      <c r="AD3" s="368"/>
      <c r="AE3" s="368"/>
      <c r="AF3" s="368"/>
      <c r="AG3" s="368"/>
      <c r="AH3" s="368"/>
      <c r="XFB3">
        <v>333</v>
      </c>
    </row>
    <row r="4" spans="1:16382" ht="15" customHeight="1">
      <c r="A4" s="1124" t="str">
        <f>INDEX(tblTrans[[English]:[Polski]],MATCH(XFB4,tblTrans[ID],0),LangSelID)</f>
        <v>Gross balance sheet exposure</v>
      </c>
      <c r="B4" s="1125"/>
      <c r="C4" s="1126">
        <v>33564991</v>
      </c>
      <c r="D4" s="1125">
        <v>51832118</v>
      </c>
      <c r="E4" s="825">
        <v>54504466</v>
      </c>
      <c r="F4" s="823">
        <v>52016660</v>
      </c>
      <c r="G4" s="824">
        <v>51872653</v>
      </c>
      <c r="H4" s="825">
        <v>54815494</v>
      </c>
      <c r="I4" s="823">
        <v>53586038</v>
      </c>
      <c r="J4" s="824">
        <v>58538664</v>
      </c>
      <c r="K4" s="825">
        <v>57314922</v>
      </c>
      <c r="L4" s="823">
        <v>59241311</v>
      </c>
      <c r="M4" s="823">
        <v>63252760</v>
      </c>
      <c r="N4" s="824">
        <v>66953040</v>
      </c>
      <c r="O4" s="825">
        <v>64180718</v>
      </c>
      <c r="P4" s="823">
        <v>66883999</v>
      </c>
      <c r="Q4" s="823">
        <v>67954351</v>
      </c>
      <c r="R4" s="824">
        <v>65843104</v>
      </c>
      <c r="S4" s="825">
        <v>65419248</v>
      </c>
      <c r="T4" s="823">
        <v>70781224</v>
      </c>
      <c r="U4" s="823">
        <v>68135312</v>
      </c>
      <c r="V4" s="824">
        <v>66158075</v>
      </c>
      <c r="W4" s="824">
        <v>68877611</v>
      </c>
      <c r="X4" s="824">
        <v>68095603</v>
      </c>
      <c r="Y4" s="824">
        <v>69981086</v>
      </c>
      <c r="Z4" s="824">
        <v>72458578</v>
      </c>
      <c r="AA4" s="824">
        <v>76919399</v>
      </c>
      <c r="AB4" s="824">
        <v>75411743</v>
      </c>
      <c r="AC4" s="824">
        <v>77592003</v>
      </c>
      <c r="AD4" s="824">
        <v>76777938</v>
      </c>
      <c r="AE4" s="824">
        <v>76262317</v>
      </c>
      <c r="AF4" s="824">
        <v>79016656</v>
      </c>
      <c r="AG4" s="824">
        <v>79249902</v>
      </c>
      <c r="AH4" s="824">
        <v>80043614</v>
      </c>
      <c r="XFB4">
        <v>334</v>
      </c>
    </row>
    <row r="5" spans="1:16382" ht="23.25" thickBot="1">
      <c r="A5" s="1127" t="str">
        <f>INDEX(tblTrans[[English]:[Polski]],MATCH(XFB5,tblTrans[ID],0),LangSelID)</f>
        <v>Impairment provisions for exposures 
analyzed according to portfolio approach</v>
      </c>
      <c r="B5" s="1128"/>
      <c r="C5" s="796">
        <v>-112460</v>
      </c>
      <c r="D5" s="1128">
        <v>-166866</v>
      </c>
      <c r="E5" s="850">
        <v>-235287</v>
      </c>
      <c r="F5" s="848">
        <v>-263899</v>
      </c>
      <c r="G5" s="849">
        <v>-232516</v>
      </c>
      <c r="H5" s="850">
        <v>-234595</v>
      </c>
      <c r="I5" s="848">
        <v>-223580</v>
      </c>
      <c r="J5" s="849">
        <v>-215893</v>
      </c>
      <c r="K5" s="850">
        <v>-220845</v>
      </c>
      <c r="L5" s="848">
        <v>-208133</v>
      </c>
      <c r="M5" s="848">
        <v>-205393</v>
      </c>
      <c r="N5" s="849">
        <v>-212390</v>
      </c>
      <c r="O5" s="850">
        <v>-204387</v>
      </c>
      <c r="P5" s="848">
        <v>-222740</v>
      </c>
      <c r="Q5" s="848">
        <v>-207024</v>
      </c>
      <c r="R5" s="849">
        <v>-198712</v>
      </c>
      <c r="S5" s="850">
        <v>-200113</v>
      </c>
      <c r="T5" s="848">
        <v>-207523</v>
      </c>
      <c r="U5" s="848">
        <v>-212537</v>
      </c>
      <c r="V5" s="849">
        <v>-256556</v>
      </c>
      <c r="W5" s="849">
        <v>-265336</v>
      </c>
      <c r="X5" s="849">
        <v>-269765</v>
      </c>
      <c r="Y5" s="849">
        <v>-299947</v>
      </c>
      <c r="Z5" s="849">
        <v>-242401</v>
      </c>
      <c r="AA5" s="849">
        <v>-240826</v>
      </c>
      <c r="AB5" s="849">
        <v>-261858</v>
      </c>
      <c r="AC5" s="849">
        <v>-266606</v>
      </c>
      <c r="AD5" s="849">
        <v>-247198</v>
      </c>
      <c r="AE5" s="849">
        <v>-249660</v>
      </c>
      <c r="AF5" s="849">
        <v>-253341</v>
      </c>
      <c r="AG5" s="849">
        <v>-242536</v>
      </c>
      <c r="AH5" s="849">
        <v>-226430</v>
      </c>
      <c r="XFB5">
        <v>335</v>
      </c>
    </row>
    <row r="6" spans="1:16382" s="86" customFormat="1" ht="15.75" customHeight="1" thickBot="1">
      <c r="A6" s="723" t="str">
        <f>INDEX(tblTrans[[English]:[Polski]],MATCH(XFB6,tblTrans[ID],0),LangSelID)</f>
        <v>Net balance sheet exposure</v>
      </c>
      <c r="B6" s="723"/>
      <c r="C6" s="724">
        <v>33452531</v>
      </c>
      <c r="D6" s="724">
        <v>51665252</v>
      </c>
      <c r="E6" s="724">
        <v>54269179</v>
      </c>
      <c r="F6" s="724">
        <v>51752761</v>
      </c>
      <c r="G6" s="724">
        <f>SUM(G4:G5)</f>
        <v>51640137</v>
      </c>
      <c r="H6" s="724">
        <v>54580899</v>
      </c>
      <c r="I6" s="724">
        <f>SUM(I4:I5)</f>
        <v>53362458</v>
      </c>
      <c r="J6" s="724">
        <v>58322771</v>
      </c>
      <c r="K6" s="724">
        <v>57094077</v>
      </c>
      <c r="L6" s="724">
        <v>59033178</v>
      </c>
      <c r="M6" s="724">
        <f>SUM(M4:M5)</f>
        <v>63047367</v>
      </c>
      <c r="N6" s="724">
        <v>66740650</v>
      </c>
      <c r="O6" s="724">
        <v>63976331</v>
      </c>
      <c r="P6" s="724">
        <v>66661259</v>
      </c>
      <c r="Q6" s="724">
        <v>67747327</v>
      </c>
      <c r="R6" s="724">
        <v>65644392</v>
      </c>
      <c r="S6" s="724">
        <v>65219135</v>
      </c>
      <c r="T6" s="724">
        <v>70573701</v>
      </c>
      <c r="U6" s="724">
        <v>67922775</v>
      </c>
      <c r="V6" s="724">
        <v>65916016</v>
      </c>
      <c r="W6" s="724">
        <f>W4+W5</f>
        <v>68612275</v>
      </c>
      <c r="X6" s="724">
        <v>67825838</v>
      </c>
      <c r="Y6" s="724">
        <v>69681139</v>
      </c>
      <c r="Z6" s="724">
        <v>72216177</v>
      </c>
      <c r="AA6" s="724">
        <v>76678573</v>
      </c>
      <c r="AB6" s="724">
        <v>75149885</v>
      </c>
      <c r="AC6" s="724">
        <v>77325397</v>
      </c>
      <c r="AD6" s="724">
        <v>76530740</v>
      </c>
      <c r="AE6" s="724">
        <v>76012657</v>
      </c>
      <c r="AF6" s="724">
        <v>78763315</v>
      </c>
      <c r="AG6" s="724">
        <v>79007366</v>
      </c>
      <c r="AH6" s="724">
        <v>79817184</v>
      </c>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FB6">
        <v>336</v>
      </c>
    </row>
    <row r="7" spans="1:16382" ht="15.75" customHeight="1">
      <c r="A7" s="258"/>
      <c r="B7" s="428"/>
      <c r="C7" s="426"/>
      <c r="D7" s="428"/>
      <c r="E7" s="424"/>
      <c r="F7" s="303"/>
      <c r="G7" s="423"/>
      <c r="H7" s="424"/>
      <c r="I7" s="303"/>
      <c r="J7" s="423"/>
      <c r="K7" s="424"/>
      <c r="L7" s="303"/>
      <c r="M7" s="303"/>
      <c r="N7" s="423"/>
      <c r="O7" s="419"/>
      <c r="P7" s="258"/>
      <c r="Q7" s="258"/>
      <c r="R7" s="423"/>
      <c r="S7" s="419"/>
      <c r="T7" s="298"/>
      <c r="U7" s="298"/>
      <c r="V7" s="423"/>
      <c r="W7" s="415"/>
      <c r="X7" s="415"/>
      <c r="Y7" s="415"/>
      <c r="Z7" s="415"/>
      <c r="AA7" s="415"/>
      <c r="AB7" s="415"/>
      <c r="AC7" s="415"/>
      <c r="AD7" s="415"/>
      <c r="AE7" s="415"/>
      <c r="AF7" s="415"/>
      <c r="AG7" s="415"/>
      <c r="AH7" s="415"/>
    </row>
    <row r="8" spans="1:16382" ht="15.75" customHeight="1">
      <c r="A8" s="598" t="str">
        <f>INDEX(tblTrans[[English]:[Polski]],MATCH(XFB8,tblTrans[ID],0),LangSelID)</f>
        <v>Receivables with impairment</v>
      </c>
      <c r="B8" s="428"/>
      <c r="C8" s="426"/>
      <c r="D8" s="428"/>
      <c r="E8" s="424"/>
      <c r="F8" s="303"/>
      <c r="G8" s="423"/>
      <c r="H8" s="424"/>
      <c r="I8" s="303"/>
      <c r="J8" s="423"/>
      <c r="K8" s="424"/>
      <c r="L8" s="303"/>
      <c r="M8" s="303"/>
      <c r="N8" s="423"/>
      <c r="O8" s="419"/>
      <c r="P8" s="258"/>
      <c r="Q8" s="258"/>
      <c r="R8" s="423"/>
      <c r="S8" s="419"/>
      <c r="T8" s="298"/>
      <c r="U8" s="298"/>
      <c r="V8" s="423"/>
      <c r="W8" s="415"/>
      <c r="X8" s="415"/>
      <c r="Y8" s="415"/>
      <c r="Z8" s="415"/>
      <c r="AA8" s="415"/>
      <c r="AB8" s="415"/>
      <c r="AC8" s="415"/>
      <c r="AD8" s="415"/>
      <c r="AE8" s="415"/>
      <c r="AF8" s="415"/>
      <c r="AG8" s="415"/>
      <c r="AH8" s="415"/>
      <c r="XFB8">
        <v>337</v>
      </c>
    </row>
    <row r="9" spans="1:16382" ht="15.75" customHeight="1">
      <c r="A9" s="1124" t="str">
        <f>INDEX(tblTrans[[English]:[Polski]],MATCH(XFB9,tblTrans[ID],0),LangSelID)</f>
        <v>Gross balance sheet exposure</v>
      </c>
      <c r="B9" s="1125"/>
      <c r="C9" s="1126">
        <v>800377</v>
      </c>
      <c r="D9" s="1125">
        <v>1170091</v>
      </c>
      <c r="E9" s="825">
        <v>1889500</v>
      </c>
      <c r="F9" s="823">
        <v>2423946</v>
      </c>
      <c r="G9" s="824">
        <v>2560928</v>
      </c>
      <c r="H9" s="825">
        <v>3090475</v>
      </c>
      <c r="I9" s="823">
        <v>3418173</v>
      </c>
      <c r="J9" s="824">
        <v>3285158</v>
      </c>
      <c r="K9" s="825">
        <v>3415500</v>
      </c>
      <c r="L9" s="823">
        <v>3098544</v>
      </c>
      <c r="M9" s="823">
        <v>3554467</v>
      </c>
      <c r="N9" s="824">
        <v>3286760</v>
      </c>
      <c r="O9" s="825">
        <v>3401892</v>
      </c>
      <c r="P9" s="823">
        <v>3444642</v>
      </c>
      <c r="Q9" s="823">
        <v>3755873</v>
      </c>
      <c r="R9" s="824">
        <v>3632259</v>
      </c>
      <c r="S9" s="825">
        <v>3640527</v>
      </c>
      <c r="T9" s="823">
        <v>3645104</v>
      </c>
      <c r="U9" s="823">
        <v>3832215</v>
      </c>
      <c r="V9" s="824">
        <v>4423717</v>
      </c>
      <c r="W9" s="824">
        <v>4511956</v>
      </c>
      <c r="X9" s="824">
        <v>4636068</v>
      </c>
      <c r="Y9" s="824">
        <v>4716744</v>
      </c>
      <c r="Z9" s="824">
        <v>4914613</v>
      </c>
      <c r="AA9" s="824">
        <v>4963518</v>
      </c>
      <c r="AB9" s="824">
        <v>4848889</v>
      </c>
      <c r="AC9" s="824">
        <v>4857057</v>
      </c>
      <c r="AD9" s="824">
        <v>4631472</v>
      </c>
      <c r="AE9" s="824">
        <v>4662794</v>
      </c>
      <c r="AF9" s="824">
        <v>4845508</v>
      </c>
      <c r="AG9" s="824">
        <v>4948954</v>
      </c>
      <c r="AH9" s="824">
        <v>4537158</v>
      </c>
      <c r="XFB9">
        <v>338</v>
      </c>
    </row>
    <row r="10" spans="1:16382" ht="15.75" customHeight="1" thickBot="1">
      <c r="A10" s="1127" t="str">
        <f>INDEX(tblTrans[[English]:[Polski]],MATCH(XFB10,tblTrans[ID],0),LangSelID)</f>
        <v>Provisions for receivables with impairment</v>
      </c>
      <c r="B10" s="1128"/>
      <c r="C10" s="796">
        <v>-570243</v>
      </c>
      <c r="D10" s="1128">
        <v>-692866</v>
      </c>
      <c r="E10" s="850">
        <v>-1264682</v>
      </c>
      <c r="F10" s="848">
        <v>-1478871</v>
      </c>
      <c r="G10" s="849">
        <v>-1732253</v>
      </c>
      <c r="H10" s="850">
        <v>-2090263</v>
      </c>
      <c r="I10" s="848">
        <v>-2192450</v>
      </c>
      <c r="J10" s="849">
        <v>-2233878</v>
      </c>
      <c r="K10" s="850">
        <v>-2310375</v>
      </c>
      <c r="L10" s="848">
        <v>-2006197</v>
      </c>
      <c r="M10" s="848">
        <v>-2151879</v>
      </c>
      <c r="N10" s="849">
        <v>-2175894</v>
      </c>
      <c r="O10" s="850">
        <v>-2249981</v>
      </c>
      <c r="P10" s="848">
        <v>-2323840</v>
      </c>
      <c r="Q10" s="848">
        <v>-2423266</v>
      </c>
      <c r="R10" s="849">
        <v>-2329821</v>
      </c>
      <c r="S10" s="850">
        <v>-2286314</v>
      </c>
      <c r="T10" s="848">
        <v>-2421851</v>
      </c>
      <c r="U10" s="848">
        <v>-2548327</v>
      </c>
      <c r="V10" s="849">
        <v>-2114851</v>
      </c>
      <c r="W10" s="849">
        <v>-2201201</v>
      </c>
      <c r="X10" s="849">
        <v>-2324729</v>
      </c>
      <c r="Y10" s="849">
        <v>-2439482</v>
      </c>
      <c r="Z10" s="849">
        <v>-2548440</v>
      </c>
      <c r="AA10" s="849">
        <v>-2665039</v>
      </c>
      <c r="AB10" s="849">
        <v>-2757176</v>
      </c>
      <c r="AC10" s="849">
        <v>-2775243</v>
      </c>
      <c r="AD10" s="849">
        <v>-2728666</v>
      </c>
      <c r="AE10" s="849">
        <v>-2734673</v>
      </c>
      <c r="AF10" s="849">
        <v>-2834014</v>
      </c>
      <c r="AG10" s="849">
        <v>-2946690</v>
      </c>
      <c r="AH10" s="849">
        <v>-2591065</v>
      </c>
      <c r="XFB10">
        <v>339</v>
      </c>
    </row>
    <row r="11" spans="1:16382" s="86" customFormat="1" ht="15.75" customHeight="1" thickBot="1">
      <c r="A11" s="723" t="str">
        <f>INDEX(tblTrans[[English]:[Polski]],MATCH(XFB11,tblTrans[ID],0),LangSelID)</f>
        <v>Net balance sheet exposure</v>
      </c>
      <c r="B11" s="723"/>
      <c r="C11" s="724">
        <v>230134</v>
      </c>
      <c r="D11" s="724">
        <v>477225</v>
      </c>
      <c r="E11" s="724">
        <v>624818</v>
      </c>
      <c r="F11" s="724">
        <v>945075</v>
      </c>
      <c r="G11" s="724">
        <f>SUM(G9:G10)</f>
        <v>828675</v>
      </c>
      <c r="H11" s="724">
        <v>1000212</v>
      </c>
      <c r="I11" s="724">
        <f>SUM(I9:I10)</f>
        <v>1225723</v>
      </c>
      <c r="J11" s="724">
        <v>1051280</v>
      </c>
      <c r="K11" s="724">
        <v>1105125</v>
      </c>
      <c r="L11" s="724">
        <v>1092347</v>
      </c>
      <c r="M11" s="724">
        <v>1402588</v>
      </c>
      <c r="N11" s="724">
        <v>1110866</v>
      </c>
      <c r="O11" s="724">
        <v>1151911</v>
      </c>
      <c r="P11" s="724">
        <v>1120802</v>
      </c>
      <c r="Q11" s="724">
        <v>1332607</v>
      </c>
      <c r="R11" s="724">
        <v>1302438</v>
      </c>
      <c r="S11" s="724">
        <v>1354213</v>
      </c>
      <c r="T11" s="724">
        <v>1223253</v>
      </c>
      <c r="U11" s="724">
        <v>1283888</v>
      </c>
      <c r="V11" s="724">
        <v>2308866</v>
      </c>
      <c r="W11" s="724">
        <f>W9+W10</f>
        <v>2310755</v>
      </c>
      <c r="X11" s="724">
        <v>2311339</v>
      </c>
      <c r="Y11" s="724">
        <v>2277262</v>
      </c>
      <c r="Z11" s="724">
        <v>2366173</v>
      </c>
      <c r="AA11" s="724">
        <v>2298479</v>
      </c>
      <c r="AB11" s="724">
        <v>2091713</v>
      </c>
      <c r="AC11" s="724">
        <v>2081814</v>
      </c>
      <c r="AD11" s="724">
        <v>1902806</v>
      </c>
      <c r="AE11" s="724">
        <v>1928121</v>
      </c>
      <c r="AF11" s="724">
        <v>2011494</v>
      </c>
      <c r="AG11" s="724">
        <v>2002264</v>
      </c>
      <c r="AH11" s="724">
        <v>1946093</v>
      </c>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FB11">
        <v>340</v>
      </c>
    </row>
    <row r="12" spans="1:16382" ht="7.5" customHeight="1">
      <c r="A12" s="1305"/>
      <c r="B12" s="1143"/>
      <c r="C12" s="1144"/>
      <c r="D12" s="1143"/>
      <c r="E12" s="1145"/>
      <c r="F12" s="1145"/>
      <c r="G12" s="1144"/>
      <c r="H12" s="1143"/>
      <c r="I12" s="1145"/>
      <c r="J12" s="1145"/>
      <c r="K12" s="1146"/>
      <c r="L12" s="469"/>
      <c r="M12" s="469"/>
      <c r="N12" s="1147"/>
      <c r="O12" s="1148"/>
      <c r="P12" s="1149"/>
      <c r="Q12" s="1149"/>
      <c r="R12" s="1147"/>
      <c r="S12" s="1148"/>
      <c r="T12" s="773"/>
      <c r="U12" s="773"/>
      <c r="V12" s="1147"/>
      <c r="W12" s="1150"/>
      <c r="X12" s="1150"/>
      <c r="Y12" s="1150"/>
      <c r="Z12" s="1150"/>
      <c r="AA12" s="1150"/>
      <c r="AB12" s="1150"/>
      <c r="AC12" s="1150"/>
      <c r="AD12" s="1150"/>
      <c r="AE12" s="1150"/>
      <c r="AF12" s="1150"/>
      <c r="AG12" s="1150"/>
      <c r="AH12" s="1150"/>
    </row>
    <row r="13" spans="1:16382" ht="15.75" customHeight="1">
      <c r="A13" s="1162" t="str">
        <f>INDEX(tblTrans[[English]:[Polski]],MATCH(XFB13,tblTrans[ID],0),LangSelID)</f>
        <v>NPL ratio</v>
      </c>
      <c r="B13" s="1163"/>
      <c r="C13" s="1164"/>
      <c r="D13" s="1165"/>
      <c r="E13" s="1165"/>
      <c r="F13" s="1165"/>
      <c r="G13" s="1165"/>
      <c r="H13" s="1165"/>
      <c r="I13" s="1165"/>
      <c r="J13" s="1165"/>
      <c r="K13" s="1166">
        <v>5.6240346889076448E-2</v>
      </c>
      <c r="L13" s="1167">
        <v>4.9704061711404367E-2</v>
      </c>
      <c r="M13" s="1167">
        <v>5.3204827675305245E-2</v>
      </c>
      <c r="N13" s="1168">
        <v>4.6793413420881037E-2</v>
      </c>
      <c r="O13" s="1166">
        <v>5.0336795219953774E-2</v>
      </c>
      <c r="P13" s="1167">
        <v>4.8979220286653913E-2</v>
      </c>
      <c r="Q13" s="1167">
        <v>5.2375697501656111E-2</v>
      </c>
      <c r="R13" s="1168">
        <v>5.2281252564308302E-2</v>
      </c>
      <c r="S13" s="1166">
        <v>5.2715593122045358E-2</v>
      </c>
      <c r="T13" s="1167">
        <v>4.8976002148057071E-2</v>
      </c>
      <c r="U13" s="1167">
        <v>5.3249224473143286E-2</v>
      </c>
      <c r="V13" s="1168">
        <v>6.2675045144787486E-2</v>
      </c>
      <c r="W13" s="1168">
        <v>6.1479528827305931E-2</v>
      </c>
      <c r="X13" s="1168">
        <v>6.3742080118027261E-2</v>
      </c>
      <c r="Y13" s="1168">
        <v>6.3144324272873795E-2</v>
      </c>
      <c r="Z13" s="1168">
        <v>6.3518292789552913E-2</v>
      </c>
      <c r="AA13" s="1168">
        <v>6.0617259153090505E-2</v>
      </c>
      <c r="AB13" s="1168">
        <v>6.0414288788555766E-2</v>
      </c>
      <c r="AC13" s="1168">
        <v>5.8909792300846121E-2</v>
      </c>
      <c r="AD13" s="1168">
        <v>5.6891113693122206E-2</v>
      </c>
      <c r="AE13" s="1168">
        <v>5.761862964883669E-2</v>
      </c>
      <c r="AF13" s="1168">
        <v>5.7779429588771407E-2</v>
      </c>
      <c r="AG13" s="1168">
        <v>5.8776974356991266E-2</v>
      </c>
      <c r="AH13" s="1168">
        <v>5.3642901249470742E-2</v>
      </c>
      <c r="XFB13">
        <v>341</v>
      </c>
    </row>
    <row r="14" spans="1:16382" ht="15.75" customHeight="1">
      <c r="A14" s="1065" t="str">
        <f>INDEX(tblTrans[[English]:[Polski]],MATCH(XFB14,tblTrans[ID],0),LangSelID)</f>
        <v>Coverage ratio</v>
      </c>
      <c r="B14" s="1129"/>
      <c r="C14" s="1130"/>
      <c r="D14" s="1131"/>
      <c r="E14" s="1131"/>
      <c r="F14" s="1131"/>
      <c r="G14" s="1131"/>
      <c r="H14" s="1131"/>
      <c r="I14" s="1131"/>
      <c r="J14" s="1131"/>
      <c r="K14" s="1132">
        <f>-K10/K9</f>
        <v>0.67643829600351335</v>
      </c>
      <c r="L14" s="1133">
        <f t="shared" ref="L14:V14" si="0">-L10/L9</f>
        <v>0.64746442199949394</v>
      </c>
      <c r="M14" s="1133">
        <f t="shared" si="0"/>
        <v>0.60540131614669657</v>
      </c>
      <c r="N14" s="1134">
        <f t="shared" si="0"/>
        <v>0.6620179142985797</v>
      </c>
      <c r="O14" s="1132">
        <f t="shared" si="0"/>
        <v>0.661391072967631</v>
      </c>
      <c r="P14" s="1133">
        <f t="shared" si="0"/>
        <v>0.67462453282518187</v>
      </c>
      <c r="Q14" s="1133">
        <f t="shared" si="0"/>
        <v>0.64519380713884633</v>
      </c>
      <c r="R14" s="1134">
        <f t="shared" si="0"/>
        <v>0.64142479927780482</v>
      </c>
      <c r="S14" s="1132">
        <f t="shared" si="0"/>
        <v>0.62801731727302124</v>
      </c>
      <c r="T14" s="1133">
        <f t="shared" si="0"/>
        <v>0.66441204421053557</v>
      </c>
      <c r="U14" s="1133">
        <f t="shared" si="0"/>
        <v>0.66497495573708676</v>
      </c>
      <c r="V14" s="1134">
        <f t="shared" si="0"/>
        <v>0.4780710429713293</v>
      </c>
      <c r="W14" s="1134">
        <v>0.48785958905627624</v>
      </c>
      <c r="X14" s="1134">
        <v>0.5014441116912004</v>
      </c>
      <c r="Y14" s="1134">
        <v>0.51719618448658655</v>
      </c>
      <c r="Z14" s="1134">
        <v>0.51854337259108707</v>
      </c>
      <c r="AA14" s="1134">
        <v>0.53692542265385157</v>
      </c>
      <c r="AB14" s="1134">
        <v>0.56862015195645843</v>
      </c>
      <c r="AC14" s="1134">
        <v>0.57138365886997</v>
      </c>
      <c r="AD14" s="1134">
        <v>0.58915739963450064</v>
      </c>
      <c r="AE14" s="1134">
        <v>0.58648805844736007</v>
      </c>
      <c r="AF14" s="1134">
        <v>0.58487448581242674</v>
      </c>
      <c r="AG14" s="1134">
        <v>0.5954167284642371</v>
      </c>
      <c r="AH14" s="1134">
        <v>0.5710766519482019</v>
      </c>
      <c r="XFB14">
        <v>342</v>
      </c>
    </row>
    <row r="15" spans="1:16382" ht="15.75" customHeight="1">
      <c r="A15" s="1169" t="str">
        <f>INDEX(tblTrans[[English]:[Polski]],MATCH(XFB15,tblTrans[ID],0),LangSelID)</f>
        <v>Coverage ratio including IBNR</v>
      </c>
      <c r="B15" s="1170"/>
      <c r="C15" s="1171"/>
      <c r="D15" s="1172"/>
      <c r="E15" s="1172"/>
      <c r="F15" s="1172"/>
      <c r="G15" s="1172"/>
      <c r="H15" s="1172"/>
      <c r="I15" s="1172"/>
      <c r="J15" s="1172"/>
      <c r="K15" s="1173">
        <f t="shared" ref="K15:U15" si="1">-(K10+K5)/K9</f>
        <v>0.74109793588054462</v>
      </c>
      <c r="L15" s="1174">
        <f t="shared" si="1"/>
        <v>0.71463564822703829</v>
      </c>
      <c r="M15" s="1174">
        <f t="shared" si="1"/>
        <v>0.66318578847405252</v>
      </c>
      <c r="N15" s="1175">
        <f t="shared" si="1"/>
        <v>0.72663778310555072</v>
      </c>
      <c r="O15" s="1173">
        <f t="shared" si="1"/>
        <v>0.72147146352676683</v>
      </c>
      <c r="P15" s="1174">
        <f t="shared" si="1"/>
        <v>0.73928727571689601</v>
      </c>
      <c r="Q15" s="1174">
        <f t="shared" si="1"/>
        <v>0.70031388175265774</v>
      </c>
      <c r="R15" s="1175">
        <f t="shared" si="1"/>
        <v>0.6961323517953979</v>
      </c>
      <c r="S15" s="1173">
        <f t="shared" si="1"/>
        <v>0.68298545787464282</v>
      </c>
      <c r="T15" s="1174">
        <f t="shared" si="1"/>
        <v>0.72134402749551174</v>
      </c>
      <c r="U15" s="1174">
        <f t="shared" si="1"/>
        <v>0.72043557055123475</v>
      </c>
      <c r="V15" s="1175">
        <f>-(V10+V5)/V9</f>
        <v>0.53606661547291568</v>
      </c>
      <c r="W15" s="1175">
        <v>0.54666690012047991</v>
      </c>
      <c r="X15" s="1175">
        <v>0.55963242989533368</v>
      </c>
      <c r="Y15" s="1175">
        <v>0.58078814538164458</v>
      </c>
      <c r="Z15" s="1175">
        <v>0.56786587265365551</v>
      </c>
      <c r="AA15" s="1175">
        <v>0.58544463825858994</v>
      </c>
      <c r="AB15" s="1175">
        <v>0.62262386290962735</v>
      </c>
      <c r="AC15" s="1175">
        <v>0.62627409972746872</v>
      </c>
      <c r="AD15" s="1175">
        <v>0.64253092753232666</v>
      </c>
      <c r="AE15" s="1175">
        <v>0.64003106292064371</v>
      </c>
      <c r="AF15" s="1175">
        <v>0.63715816793615865</v>
      </c>
      <c r="AG15" s="1175">
        <v>0.64442425611553467</v>
      </c>
      <c r="AH15" s="1175">
        <v>0.62098234180956446</v>
      </c>
      <c r="XFB15">
        <v>343</v>
      </c>
    </row>
    <row r="16" spans="1:16382" ht="15.75" customHeight="1" thickBot="1">
      <c r="A16" s="1300"/>
      <c r="B16" s="594"/>
      <c r="C16" s="466"/>
      <c r="D16" s="467"/>
      <c r="E16" s="468"/>
      <c r="F16" s="468"/>
      <c r="G16" s="466"/>
      <c r="H16" s="467"/>
      <c r="I16" s="468"/>
      <c r="J16" s="468"/>
      <c r="K16" s="1158"/>
      <c r="L16" s="472"/>
      <c r="M16" s="472"/>
      <c r="N16" s="1155"/>
      <c r="O16" s="1153"/>
      <c r="P16" s="1154"/>
      <c r="Q16" s="1154"/>
      <c r="R16" s="1155"/>
      <c r="S16" s="1153"/>
      <c r="T16" s="1156"/>
      <c r="U16" s="1156"/>
      <c r="V16" s="1155"/>
      <c r="W16" s="1157"/>
      <c r="X16" s="1159"/>
      <c r="Y16" s="1159"/>
      <c r="Z16" s="1159"/>
      <c r="AA16" s="1159"/>
      <c r="AB16" s="1159"/>
      <c r="AC16" s="1159"/>
      <c r="AD16" s="1159"/>
      <c r="AE16" s="1159"/>
      <c r="AF16" s="1159"/>
      <c r="AG16" s="1159"/>
      <c r="AH16" s="1159"/>
    </row>
    <row r="17" spans="1:16382" ht="15.75" customHeight="1" thickBot="1">
      <c r="A17" s="1301" t="str">
        <f>INDEX(tblTrans[[English]:[Polski]],MATCH(XFB17,tblTrans[ID],0),LangSelID)</f>
        <v>Receivables with impairment - Retail Banking</v>
      </c>
      <c r="B17" s="478"/>
      <c r="C17" s="465"/>
      <c r="D17" s="465"/>
      <c r="E17" s="465"/>
      <c r="F17" s="465"/>
      <c r="G17" s="465"/>
      <c r="H17" s="465"/>
      <c r="I17" s="465"/>
      <c r="J17" s="465"/>
      <c r="K17" s="465"/>
      <c r="L17" s="424"/>
      <c r="M17" s="303"/>
      <c r="N17" s="423"/>
      <c r="O17" s="419"/>
      <c r="P17" s="258"/>
      <c r="Q17" s="258"/>
      <c r="R17" s="423"/>
      <c r="S17" s="419"/>
      <c r="T17" s="298"/>
      <c r="U17" s="298"/>
      <c r="V17" s="423"/>
      <c r="W17" s="415"/>
      <c r="X17" s="415"/>
      <c r="Y17" s="415"/>
      <c r="Z17" s="415"/>
      <c r="AA17" s="415"/>
      <c r="AB17" s="415"/>
      <c r="AC17" s="415"/>
      <c r="AD17" s="415"/>
      <c r="AE17" s="415"/>
      <c r="AF17" s="415"/>
      <c r="AG17" s="415"/>
      <c r="AH17" s="415"/>
      <c r="XFB17">
        <v>344</v>
      </c>
    </row>
    <row r="18" spans="1:16382" ht="15.75" customHeight="1">
      <c r="A18" s="1302" t="str">
        <f>INDEX(tblTrans[[English]:[Polski]],MATCH(XFB18,tblTrans[ID],0),LangSelID)</f>
        <v>Gross balance sheet exposure</v>
      </c>
      <c r="B18" s="1135"/>
      <c r="C18" s="1136"/>
      <c r="D18" s="1136"/>
      <c r="E18" s="1136"/>
      <c r="F18" s="1136"/>
      <c r="G18" s="1135"/>
      <c r="H18" s="1136"/>
      <c r="I18" s="1135"/>
      <c r="J18" s="1136"/>
      <c r="K18" s="1136"/>
      <c r="L18" s="825">
        <v>864536</v>
      </c>
      <c r="M18" s="823">
        <v>928340</v>
      </c>
      <c r="N18" s="824">
        <v>1006394</v>
      </c>
      <c r="O18" s="825">
        <v>1099865</v>
      </c>
      <c r="P18" s="823">
        <v>1178392</v>
      </c>
      <c r="Q18" s="823">
        <v>1239720</v>
      </c>
      <c r="R18" s="824">
        <v>1306398</v>
      </c>
      <c r="S18" s="825">
        <v>1324470</v>
      </c>
      <c r="T18" s="823">
        <v>1373007</v>
      </c>
      <c r="U18" s="823">
        <v>1459391</v>
      </c>
      <c r="V18" s="824">
        <v>2358821</v>
      </c>
      <c r="W18" s="824">
        <v>2454011</v>
      </c>
      <c r="X18" s="824">
        <v>2608890</v>
      </c>
      <c r="Y18" s="824">
        <v>2697856</v>
      </c>
      <c r="Z18" s="824">
        <v>2868424</v>
      </c>
      <c r="AA18" s="824">
        <v>2935145</v>
      </c>
      <c r="AB18" s="824">
        <v>2819553</v>
      </c>
      <c r="AC18" s="824">
        <v>2772969</v>
      </c>
      <c r="AD18" s="824">
        <v>2620186</v>
      </c>
      <c r="AE18" s="824">
        <v>2629365</v>
      </c>
      <c r="AF18" s="824">
        <v>2692929</v>
      </c>
      <c r="AG18" s="824">
        <v>2719617</v>
      </c>
      <c r="AH18" s="824">
        <v>2555064</v>
      </c>
      <c r="XFB18">
        <v>345</v>
      </c>
    </row>
    <row r="19" spans="1:16382" ht="27" customHeight="1" thickBot="1">
      <c r="A19" s="1303" t="str">
        <f>INDEX(tblTrans[[English]:[Polski]],MATCH(XFB19,tblTrans[ID],0),LangSelID)</f>
        <v>Provisions for receivables with impairment</v>
      </c>
      <c r="B19" s="1141"/>
      <c r="C19" s="1142"/>
      <c r="D19" s="1142"/>
      <c r="E19" s="1142"/>
      <c r="F19" s="1142"/>
      <c r="G19" s="1142"/>
      <c r="H19" s="1142"/>
      <c r="I19" s="1141"/>
      <c r="J19" s="1142"/>
      <c r="K19" s="1142"/>
      <c r="L19" s="1101">
        <v>-652234</v>
      </c>
      <c r="M19" s="1054">
        <v>-716889</v>
      </c>
      <c r="N19" s="1100">
        <v>-773185</v>
      </c>
      <c r="O19" s="1101">
        <v>-835098</v>
      </c>
      <c r="P19" s="1054">
        <v>-893018</v>
      </c>
      <c r="Q19" s="1054">
        <v>-921202</v>
      </c>
      <c r="R19" s="1100">
        <v>-981720</v>
      </c>
      <c r="S19" s="1101">
        <v>-988923</v>
      </c>
      <c r="T19" s="1054">
        <v>-1041864</v>
      </c>
      <c r="U19" s="1054">
        <v>-1068571</v>
      </c>
      <c r="V19" s="1100">
        <v>-996627</v>
      </c>
      <c r="W19" s="1100">
        <v>-1043988</v>
      </c>
      <c r="X19" s="1100">
        <v>-1171471</v>
      </c>
      <c r="Y19" s="1100">
        <v>-1219090</v>
      </c>
      <c r="Z19" s="1100">
        <v>-1328437</v>
      </c>
      <c r="AA19" s="1100">
        <v>-1425522</v>
      </c>
      <c r="AB19" s="1100">
        <v>-1478710</v>
      </c>
      <c r="AC19" s="1100">
        <v>-1458436</v>
      </c>
      <c r="AD19" s="1100">
        <v>-1391173</v>
      </c>
      <c r="AE19" s="1100">
        <v>-1402080</v>
      </c>
      <c r="AF19" s="1100">
        <v>-1460369</v>
      </c>
      <c r="AG19" s="1100">
        <v>-1529650</v>
      </c>
      <c r="AH19" s="1100">
        <v>-1370658</v>
      </c>
      <c r="XFB19">
        <v>346</v>
      </c>
    </row>
    <row r="20" spans="1:16382" s="86" customFormat="1" ht="15.75" customHeight="1" thickBot="1">
      <c r="A20" s="1304" t="str">
        <f>INDEX(tblTrans[[English]:[Polski]],MATCH(XFB20,tblTrans[ID],0),LangSelID)</f>
        <v>Net balance sheet exposure</v>
      </c>
      <c r="B20" s="1123"/>
      <c r="C20" s="724"/>
      <c r="D20" s="724"/>
      <c r="E20" s="724"/>
      <c r="F20" s="724"/>
      <c r="G20" s="724"/>
      <c r="H20" s="724"/>
      <c r="I20" s="724"/>
      <c r="J20" s="724"/>
      <c r="K20" s="724"/>
      <c r="L20" s="724">
        <f>SUM(L18:L19)</f>
        <v>212302</v>
      </c>
      <c r="M20" s="724">
        <f t="shared" ref="M20:W20" si="2">SUM(M18:M19)</f>
        <v>211451</v>
      </c>
      <c r="N20" s="724">
        <f t="shared" si="2"/>
        <v>233209</v>
      </c>
      <c r="O20" s="724">
        <f t="shared" si="2"/>
        <v>264767</v>
      </c>
      <c r="P20" s="724">
        <f t="shared" si="2"/>
        <v>285374</v>
      </c>
      <c r="Q20" s="724">
        <f t="shared" si="2"/>
        <v>318518</v>
      </c>
      <c r="R20" s="724">
        <f t="shared" si="2"/>
        <v>324678</v>
      </c>
      <c r="S20" s="724">
        <f t="shared" si="2"/>
        <v>335547</v>
      </c>
      <c r="T20" s="724">
        <f t="shared" si="2"/>
        <v>331143</v>
      </c>
      <c r="U20" s="724">
        <f t="shared" si="2"/>
        <v>390820</v>
      </c>
      <c r="V20" s="724">
        <f t="shared" si="2"/>
        <v>1362194</v>
      </c>
      <c r="W20" s="724">
        <f t="shared" si="2"/>
        <v>1410023</v>
      </c>
      <c r="X20" s="724">
        <f>SUM(X18:X19)</f>
        <v>1437419</v>
      </c>
      <c r="Y20" s="724">
        <f>SUM(Y18:Y19)</f>
        <v>1478766</v>
      </c>
      <c r="Z20" s="724">
        <f>SUM(Z18:Z19)</f>
        <v>1539987</v>
      </c>
      <c r="AA20" s="724">
        <v>1509623</v>
      </c>
      <c r="AB20" s="724">
        <v>1340843</v>
      </c>
      <c r="AC20" s="724">
        <v>1314533</v>
      </c>
      <c r="AD20" s="724">
        <v>1229013</v>
      </c>
      <c r="AE20" s="724">
        <v>1227285</v>
      </c>
      <c r="AF20" s="724">
        <v>1232560</v>
      </c>
      <c r="AG20" s="724">
        <v>1189967</v>
      </c>
      <c r="AH20" s="724">
        <v>1184406</v>
      </c>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FB20" s="169">
        <v>347</v>
      </c>
    </row>
    <row r="21" spans="1:16382" ht="7.5" customHeight="1">
      <c r="A21" s="1305"/>
      <c r="B21" s="1143"/>
      <c r="C21" s="1144"/>
      <c r="D21" s="1143"/>
      <c r="E21" s="1145"/>
      <c r="F21" s="1145"/>
      <c r="G21" s="1144"/>
      <c r="H21" s="1143"/>
      <c r="I21" s="1145"/>
      <c r="J21" s="1145"/>
      <c r="K21" s="1146"/>
      <c r="L21" s="469"/>
      <c r="M21" s="469"/>
      <c r="N21" s="1147"/>
      <c r="O21" s="1148"/>
      <c r="P21" s="1149"/>
      <c r="Q21" s="1149"/>
      <c r="R21" s="1147"/>
      <c r="S21" s="1148"/>
      <c r="T21" s="773"/>
      <c r="U21" s="773"/>
      <c r="V21" s="1147"/>
      <c r="W21" s="1150"/>
      <c r="X21" s="1150"/>
      <c r="Y21" s="1150"/>
      <c r="Z21" s="1150"/>
      <c r="AA21" s="1150"/>
      <c r="AB21" s="1150"/>
      <c r="AC21" s="1150"/>
      <c r="AD21" s="1150"/>
      <c r="AE21" s="1150"/>
      <c r="AF21" s="1150"/>
      <c r="AG21" s="1150"/>
      <c r="AH21" s="1150"/>
    </row>
    <row r="22" spans="1:16382" ht="15.75" customHeight="1">
      <c r="A22" s="1306" t="str">
        <f>INDEX(tblTrans[[English]:[Polski]],MATCH(XFB22,tblTrans[ID],0),LangSelID)</f>
        <v>NPL ratio - Retail Banking</v>
      </c>
      <c r="B22" s="1160"/>
      <c r="C22" s="1161"/>
      <c r="D22" s="1161"/>
      <c r="E22" s="1161"/>
      <c r="F22" s="1161"/>
      <c r="G22" s="1160"/>
      <c r="H22" s="1161"/>
      <c r="I22" s="1160"/>
      <c r="J22" s="1161"/>
      <c r="K22" s="1161"/>
      <c r="L22" s="1369">
        <v>2.4519968917518373E-2</v>
      </c>
      <c r="M22" s="1369">
        <v>2.41E-2</v>
      </c>
      <c r="N22" s="1369">
        <v>2.6012420746487002E-2</v>
      </c>
      <c r="O22" s="1369">
        <v>2.9384006769196308E-2</v>
      </c>
      <c r="P22" s="1369">
        <v>3.0462150985756109E-2</v>
      </c>
      <c r="Q22" s="1369">
        <v>3.2784739276671415E-2</v>
      </c>
      <c r="R22" s="1369">
        <v>3.464871338606184E-2</v>
      </c>
      <c r="S22" s="1369">
        <v>3.4744157327416259E-2</v>
      </c>
      <c r="T22" s="1369">
        <v>3.5167401741871204E-2</v>
      </c>
      <c r="U22" s="1369">
        <v>3.7559541273542413E-2</v>
      </c>
      <c r="V22" s="1369">
        <v>6.1575290641633723E-2</v>
      </c>
      <c r="W22" s="1369">
        <v>6.2967684995483747E-2</v>
      </c>
      <c r="X22" s="1369">
        <v>6.5774495956777909E-2</v>
      </c>
      <c r="Y22" s="1369">
        <v>6.6523437201408367E-2</v>
      </c>
      <c r="Z22" s="1369">
        <v>6.9018072145803327E-2</v>
      </c>
      <c r="AA22" s="1369">
        <v>6.7031557629104732E-2</v>
      </c>
      <c r="AB22" s="1369">
        <v>6.2202338340385889E-2</v>
      </c>
      <c r="AC22" s="1369">
        <v>6.1103582704183056E-2</v>
      </c>
      <c r="AD22" s="1369">
        <v>5.6642036263764795E-2</v>
      </c>
      <c r="AE22" s="1369">
        <v>5.6532098528928959E-2</v>
      </c>
      <c r="AF22" s="1369">
        <v>5.5786342907037302E-2</v>
      </c>
      <c r="AG22" s="1369">
        <v>5.6518343034521447E-2</v>
      </c>
      <c r="AH22" s="1369">
        <v>5.219760828990843E-2</v>
      </c>
      <c r="XFB22">
        <v>348</v>
      </c>
    </row>
    <row r="23" spans="1:16382" ht="15.75" customHeight="1">
      <c r="A23" s="1307" t="str">
        <f>INDEX(tblTrans[[English]:[Polski]],MATCH(XFB23,tblTrans[ID],0),LangSelID)</f>
        <v>Coverage ratio - Retail Banking</v>
      </c>
      <c r="B23" s="1141"/>
      <c r="C23" s="1142"/>
      <c r="D23" s="1142"/>
      <c r="E23" s="1142"/>
      <c r="F23" s="1142"/>
      <c r="G23" s="1142"/>
      <c r="H23" s="1142"/>
      <c r="I23" s="1141"/>
      <c r="J23" s="1142"/>
      <c r="K23" s="1142"/>
      <c r="L23" s="1370">
        <f>-L19/L18</f>
        <v>0.75443243543357363</v>
      </c>
      <c r="M23" s="1370">
        <f t="shared" ref="M23:V23" si="3">-M19/M18</f>
        <v>0.7722267703643062</v>
      </c>
      <c r="N23" s="1370">
        <f t="shared" si="3"/>
        <v>0.76827266458265853</v>
      </c>
      <c r="O23" s="1370">
        <f t="shared" si="3"/>
        <v>0.75927318352706918</v>
      </c>
      <c r="P23" s="1370">
        <f t="shared" si="3"/>
        <v>0.75782761593765058</v>
      </c>
      <c r="Q23" s="1370">
        <f t="shared" si="3"/>
        <v>0.74307262930339113</v>
      </c>
      <c r="R23" s="1370">
        <f t="shared" si="3"/>
        <v>0.75147083813661686</v>
      </c>
      <c r="S23" s="1370">
        <f t="shared" si="3"/>
        <v>0.74665564338943125</v>
      </c>
      <c r="T23" s="1370">
        <f t="shared" si="3"/>
        <v>0.75881914658847338</v>
      </c>
      <c r="U23" s="1370">
        <f t="shared" si="3"/>
        <v>0.73220336428003185</v>
      </c>
      <c r="V23" s="1370">
        <f t="shared" si="3"/>
        <v>0.42251065256753267</v>
      </c>
      <c r="W23" s="1370">
        <v>0.42542107594464734</v>
      </c>
      <c r="X23" s="1370">
        <v>0.44903043056625613</v>
      </c>
      <c r="Y23" s="1370">
        <v>0.45187363595388336</v>
      </c>
      <c r="Z23" s="1370">
        <v>0.46312434981718181</v>
      </c>
      <c r="AA23" s="1370">
        <v>0.48567345054503269</v>
      </c>
      <c r="AB23" s="1370">
        <v>0.52444837887424001</v>
      </c>
      <c r="AC23" s="1370">
        <v>0.52594745920347463</v>
      </c>
      <c r="AD23" s="1370">
        <v>0.53094436807157963</v>
      </c>
      <c r="AE23" s="1370">
        <v>0.53323901398246343</v>
      </c>
      <c r="AF23" s="1370">
        <v>0.54229762463102449</v>
      </c>
      <c r="AG23" s="1370">
        <v>0.56245052152564134</v>
      </c>
      <c r="AH23" s="1370">
        <v>0.53644761931599361</v>
      </c>
      <c r="XFB23">
        <v>349</v>
      </c>
    </row>
    <row r="24" spans="1:16382" ht="15.75" customHeight="1" thickBot="1">
      <c r="A24" s="1308"/>
      <c r="B24" s="467"/>
      <c r="C24" s="466"/>
      <c r="D24" s="467"/>
      <c r="E24" s="468"/>
      <c r="F24" s="468"/>
      <c r="G24" s="466"/>
      <c r="H24" s="467"/>
      <c r="I24" s="468"/>
      <c r="J24" s="468"/>
      <c r="K24" s="470"/>
      <c r="L24" s="1151"/>
      <c r="M24" s="1151"/>
      <c r="N24" s="1152"/>
      <c r="O24" s="1153"/>
      <c r="P24" s="1154"/>
      <c r="Q24" s="1154"/>
      <c r="R24" s="1155"/>
      <c r="S24" s="1153"/>
      <c r="T24" s="1156"/>
      <c r="U24" s="1156"/>
      <c r="V24" s="1155"/>
      <c r="W24" s="1157"/>
      <c r="X24" s="1157"/>
      <c r="Y24" s="1157"/>
      <c r="Z24" s="1157"/>
      <c r="AA24" s="1157"/>
      <c r="AB24" s="1157"/>
      <c r="AC24" s="1157"/>
      <c r="AD24" s="1157"/>
      <c r="AE24" s="1157"/>
      <c r="AF24" s="1157"/>
      <c r="AG24" s="1157"/>
      <c r="AH24" s="1157"/>
    </row>
    <row r="25" spans="1:16382" ht="15.75" customHeight="1" thickBot="1">
      <c r="A25" s="1309" t="str">
        <f>INDEX(tblTrans[[English]:[Polski]],MATCH(XFB25,tblTrans[ID],0),LangSelID)</f>
        <v>Receivables with impairment - Corporate Banking</v>
      </c>
      <c r="B25" s="478"/>
      <c r="C25" s="465"/>
      <c r="D25" s="465"/>
      <c r="E25" s="465"/>
      <c r="F25" s="465"/>
      <c r="G25" s="465"/>
      <c r="H25" s="465"/>
      <c r="I25" s="465"/>
      <c r="J25" s="465"/>
      <c r="K25" s="465"/>
      <c r="L25" s="471"/>
      <c r="M25" s="472"/>
      <c r="N25" s="423"/>
      <c r="O25" s="419"/>
      <c r="P25" s="258"/>
      <c r="Q25" s="258"/>
      <c r="R25" s="423"/>
      <c r="S25" s="419"/>
      <c r="T25" s="298"/>
      <c r="U25" s="298"/>
      <c r="V25" s="423"/>
      <c r="W25" s="415"/>
      <c r="X25" s="415"/>
      <c r="Y25" s="415"/>
      <c r="Z25" s="415"/>
      <c r="AA25" s="415"/>
      <c r="AB25" s="415"/>
      <c r="AC25" s="415"/>
      <c r="AD25" s="415"/>
      <c r="AE25" s="415"/>
      <c r="AF25" s="415"/>
      <c r="AG25" s="415"/>
      <c r="AH25" s="415"/>
      <c r="XFB25">
        <v>350</v>
      </c>
    </row>
    <row r="26" spans="1:16382" ht="15.75" customHeight="1">
      <c r="A26" s="1302" t="str">
        <f>INDEX(tblTrans[[English]:[Polski]],MATCH(XFB26,tblTrans[ID],0),LangSelID)</f>
        <v>Gross balance sheet exposure</v>
      </c>
      <c r="B26" s="1135"/>
      <c r="C26" s="1136"/>
      <c r="D26" s="1136"/>
      <c r="E26" s="1136"/>
      <c r="F26" s="1136"/>
      <c r="G26" s="1135"/>
      <c r="H26" s="1136"/>
      <c r="I26" s="1135"/>
      <c r="J26" s="1136"/>
      <c r="K26" s="1136"/>
      <c r="L26" s="825">
        <v>2234008</v>
      </c>
      <c r="M26" s="823">
        <v>2626127</v>
      </c>
      <c r="N26" s="824">
        <v>2280366</v>
      </c>
      <c r="O26" s="825">
        <v>2302027</v>
      </c>
      <c r="P26" s="823">
        <v>2266250</v>
      </c>
      <c r="Q26" s="823">
        <v>2516153</v>
      </c>
      <c r="R26" s="824">
        <v>2325861</v>
      </c>
      <c r="S26" s="825">
        <v>2316057</v>
      </c>
      <c r="T26" s="823">
        <v>2272097</v>
      </c>
      <c r="U26" s="823">
        <v>2372824</v>
      </c>
      <c r="V26" s="824">
        <v>2064896</v>
      </c>
      <c r="W26" s="824">
        <v>2057945</v>
      </c>
      <c r="X26" s="824">
        <v>2027178</v>
      </c>
      <c r="Y26" s="824">
        <v>2018888</v>
      </c>
      <c r="Z26" s="824">
        <v>2046189</v>
      </c>
      <c r="AA26" s="824">
        <v>2028373</v>
      </c>
      <c r="AB26" s="824">
        <v>2029336</v>
      </c>
      <c r="AC26" s="824">
        <v>2084088</v>
      </c>
      <c r="AD26" s="824">
        <v>2011286</v>
      </c>
      <c r="AE26" s="824">
        <v>2033429</v>
      </c>
      <c r="AF26" s="824">
        <v>2152579</v>
      </c>
      <c r="AG26" s="824">
        <v>2229337</v>
      </c>
      <c r="AH26" s="824">
        <v>1982094</v>
      </c>
      <c r="XFB26">
        <v>351</v>
      </c>
    </row>
    <row r="27" spans="1:16382" ht="24" customHeight="1" thickBot="1">
      <c r="A27" s="1310" t="str">
        <f>INDEX(tblTrans[[English]:[Polski]],MATCH(XFB27,tblTrans[ID],0),LangSelID)</f>
        <v>Provisions for receivables with impairment</v>
      </c>
      <c r="B27" s="1137"/>
      <c r="C27" s="1138"/>
      <c r="D27" s="1138"/>
      <c r="E27" s="1138"/>
      <c r="F27" s="1138"/>
      <c r="G27" s="1139"/>
      <c r="H27" s="1139"/>
      <c r="I27" s="1140"/>
      <c r="J27" s="1139"/>
      <c r="K27" s="1139"/>
      <c r="L27" s="850">
        <v>-1353963</v>
      </c>
      <c r="M27" s="848">
        <v>-1434990</v>
      </c>
      <c r="N27" s="849">
        <v>-1402709</v>
      </c>
      <c r="O27" s="850">
        <v>-1414883</v>
      </c>
      <c r="P27" s="848">
        <v>-1429391</v>
      </c>
      <c r="Q27" s="848">
        <v>-1502064</v>
      </c>
      <c r="R27" s="849">
        <v>-1348101</v>
      </c>
      <c r="S27" s="850">
        <v>-1297391</v>
      </c>
      <c r="T27" s="848">
        <v>-1379987</v>
      </c>
      <c r="U27" s="848">
        <v>-1479756</v>
      </c>
      <c r="V27" s="849">
        <v>-1118224</v>
      </c>
      <c r="W27" s="849">
        <v>-1157213</v>
      </c>
      <c r="X27" s="849">
        <v>-1153258</v>
      </c>
      <c r="Y27" s="849">
        <v>-1220392</v>
      </c>
      <c r="Z27" s="849">
        <v>-1220003</v>
      </c>
      <c r="AA27" s="849">
        <v>-1239517</v>
      </c>
      <c r="AB27" s="849">
        <v>-1278466</v>
      </c>
      <c r="AC27" s="849">
        <v>-1316807</v>
      </c>
      <c r="AD27" s="849">
        <v>-1337493</v>
      </c>
      <c r="AE27" s="849">
        <v>-1332593</v>
      </c>
      <c r="AF27" s="849">
        <v>-1373645</v>
      </c>
      <c r="AG27" s="849">
        <v>-1417040</v>
      </c>
      <c r="AH27" s="849">
        <v>-1220407</v>
      </c>
      <c r="XFB27">
        <v>352</v>
      </c>
    </row>
    <row r="28" spans="1:16382" s="86" customFormat="1" ht="15" customHeight="1" thickBot="1">
      <c r="A28" s="1304" t="str">
        <f>INDEX(tblTrans[[English]:[Polski]],MATCH(XFB28,tblTrans[ID],0),LangSelID)</f>
        <v>Net balance sheet exposure</v>
      </c>
      <c r="B28" s="1123"/>
      <c r="C28" s="724"/>
      <c r="D28" s="724"/>
      <c r="E28" s="724"/>
      <c r="F28" s="724"/>
      <c r="G28" s="724"/>
      <c r="H28" s="724"/>
      <c r="I28" s="724"/>
      <c r="J28" s="724"/>
      <c r="K28" s="724"/>
      <c r="L28" s="724">
        <f>SUM(L26:L27)</f>
        <v>880045</v>
      </c>
      <c r="M28" s="724">
        <f t="shared" ref="M28:W28" si="4">SUM(M26:M27)</f>
        <v>1191137</v>
      </c>
      <c r="N28" s="724">
        <f t="shared" si="4"/>
        <v>877657</v>
      </c>
      <c r="O28" s="724">
        <f t="shared" si="4"/>
        <v>887144</v>
      </c>
      <c r="P28" s="724">
        <f t="shared" si="4"/>
        <v>836859</v>
      </c>
      <c r="Q28" s="724">
        <f t="shared" si="4"/>
        <v>1014089</v>
      </c>
      <c r="R28" s="724">
        <f t="shared" si="4"/>
        <v>977760</v>
      </c>
      <c r="S28" s="724">
        <f t="shared" si="4"/>
        <v>1018666</v>
      </c>
      <c r="T28" s="724">
        <f t="shared" si="4"/>
        <v>892110</v>
      </c>
      <c r="U28" s="724">
        <f t="shared" si="4"/>
        <v>893068</v>
      </c>
      <c r="V28" s="724">
        <f t="shared" si="4"/>
        <v>946672</v>
      </c>
      <c r="W28" s="724">
        <f t="shared" si="4"/>
        <v>900732</v>
      </c>
      <c r="X28" s="724">
        <f>SUM(X26:X27)</f>
        <v>873920</v>
      </c>
      <c r="Y28" s="724">
        <f>SUM(Y26:Y27)</f>
        <v>798496</v>
      </c>
      <c r="Z28" s="724">
        <f>SUM(Z26:Z27)</f>
        <v>826186</v>
      </c>
      <c r="AA28" s="724">
        <v>788856</v>
      </c>
      <c r="AB28" s="724">
        <v>750870</v>
      </c>
      <c r="AC28" s="724">
        <v>767281</v>
      </c>
      <c r="AD28" s="724">
        <v>673793</v>
      </c>
      <c r="AE28" s="724">
        <v>700836</v>
      </c>
      <c r="AF28" s="724">
        <v>778934</v>
      </c>
      <c r="AG28" s="724">
        <v>812297</v>
      </c>
      <c r="AH28" s="724">
        <v>761687</v>
      </c>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FB28" s="169">
        <v>353</v>
      </c>
    </row>
    <row r="29" spans="1:16382" ht="7.5" customHeight="1">
      <c r="A29" s="1305"/>
      <c r="B29" s="1143"/>
      <c r="C29" s="1144"/>
      <c r="D29" s="1143"/>
      <c r="E29" s="1145"/>
      <c r="F29" s="1145"/>
      <c r="G29" s="1144"/>
      <c r="H29" s="1143"/>
      <c r="I29" s="1145"/>
      <c r="J29" s="1145"/>
      <c r="K29" s="1146"/>
      <c r="L29" s="469"/>
      <c r="M29" s="469"/>
      <c r="N29" s="1147"/>
      <c r="O29" s="1148"/>
      <c r="P29" s="1149"/>
      <c r="Q29" s="1149"/>
      <c r="R29" s="1147"/>
      <c r="S29" s="1148"/>
      <c r="T29" s="773"/>
      <c r="U29" s="773"/>
      <c r="V29" s="1147"/>
      <c r="W29" s="1150"/>
      <c r="X29" s="1150"/>
      <c r="Y29" s="1150"/>
      <c r="Z29" s="1150"/>
      <c r="AA29" s="1150"/>
      <c r="AB29" s="1150"/>
      <c r="AC29" s="1150"/>
      <c r="AD29" s="1150"/>
      <c r="AE29" s="1150"/>
      <c r="AF29" s="1150"/>
      <c r="AG29" s="1150"/>
      <c r="AH29" s="1150"/>
    </row>
    <row r="30" spans="1:16382" ht="15.75" customHeight="1">
      <c r="A30" s="1306" t="str">
        <f>INDEX(tblTrans[[English]:[Polski]],MATCH(XFB30,tblTrans[ID],0),LangSelID)</f>
        <v>NPL ratio - Corporate Banking</v>
      </c>
      <c r="B30" s="1160"/>
      <c r="C30" s="1161"/>
      <c r="D30" s="1161"/>
      <c r="E30" s="1161"/>
      <c r="F30" s="1161"/>
      <c r="G30" s="1160"/>
      <c r="H30" s="1161"/>
      <c r="I30" s="1160"/>
      <c r="J30" s="1161"/>
      <c r="K30" s="1161"/>
      <c r="L30" s="1369">
        <v>9.1905423815777765E-2</v>
      </c>
      <c r="M30" s="1369">
        <v>0.10303683035429655</v>
      </c>
      <c r="N30" s="1369">
        <v>8.1761980456429684E-2</v>
      </c>
      <c r="O30" s="1369">
        <v>8.6004854248326573E-2</v>
      </c>
      <c r="P30" s="1369">
        <v>7.9869445835563921E-2</v>
      </c>
      <c r="Q30" s="1369">
        <v>8.1886843234470319E-2</v>
      </c>
      <c r="R30" s="1369">
        <v>8.1880936524646383E-2</v>
      </c>
      <c r="S30" s="1369">
        <v>8.2948678451631258E-2</v>
      </c>
      <c r="T30" s="1369">
        <v>6.9860618028533897E-2</v>
      </c>
      <c r="U30" s="1369">
        <v>7.8541801206647791E-2</v>
      </c>
      <c r="V30" s="1369">
        <v>7.0055192701516528E-2</v>
      </c>
      <c r="W30" s="1369">
        <v>6.4544413875111506E-2</v>
      </c>
      <c r="X30" s="1369">
        <v>6.6324639995487572E-2</v>
      </c>
      <c r="Y30" s="1369">
        <v>6.4020974929593633E-2</v>
      </c>
      <c r="Z30" s="1369">
        <v>6.2305841293849168E-2</v>
      </c>
      <c r="AA30" s="1369">
        <v>5.7396002316923302E-2</v>
      </c>
      <c r="AB30" s="1369">
        <v>6.2970941317417595E-2</v>
      </c>
      <c r="AC30" s="1369">
        <v>5.9614384446543003E-2</v>
      </c>
      <c r="AD30" s="1369">
        <v>6.013416473114612E-2</v>
      </c>
      <c r="AE30" s="1369">
        <v>6.1984525122822653E-2</v>
      </c>
      <c r="AF30" s="1369">
        <v>6.3428859829338574E-2</v>
      </c>
      <c r="AG30" s="1369">
        <v>6.4565976308071413E-2</v>
      </c>
      <c r="AH30" s="1369">
        <v>5.7999568037831011E-2</v>
      </c>
      <c r="XFB30">
        <v>354</v>
      </c>
    </row>
    <row r="31" spans="1:16382" ht="15.75" customHeight="1">
      <c r="A31" s="1307" t="str">
        <f>INDEX(tblTrans[[English]:[Polski]],MATCH(XFB31,tblTrans[ID],0),LangSelID)</f>
        <v>Coverage ratio - Corporate Banking</v>
      </c>
      <c r="B31" s="1141"/>
      <c r="C31" s="1142"/>
      <c r="D31" s="1142"/>
      <c r="E31" s="1142"/>
      <c r="F31" s="1142"/>
      <c r="G31" s="1142"/>
      <c r="H31" s="1142"/>
      <c r="I31" s="1141"/>
      <c r="J31" s="1142"/>
      <c r="K31" s="1142"/>
      <c r="L31" s="1370">
        <f>-L27/L26</f>
        <v>0.60606900243866624</v>
      </c>
      <c r="M31" s="1370">
        <f t="shared" ref="M31:U31" si="5">-M27/M26</f>
        <v>0.54642825727773259</v>
      </c>
      <c r="N31" s="1370">
        <f t="shared" si="5"/>
        <v>0.61512450194398616</v>
      </c>
      <c r="O31" s="1370">
        <f t="shared" si="5"/>
        <v>0.61462485018637925</v>
      </c>
      <c r="P31" s="1370">
        <f t="shared" si="5"/>
        <v>0.63072961941533368</v>
      </c>
      <c r="Q31" s="1370">
        <f t="shared" si="5"/>
        <v>0.59696846733883036</v>
      </c>
      <c r="R31" s="1370">
        <f t="shared" si="5"/>
        <v>0.57961374303967439</v>
      </c>
      <c r="S31" s="1370">
        <f t="shared" si="5"/>
        <v>0.56017231009426793</v>
      </c>
      <c r="T31" s="1370">
        <f t="shared" si="5"/>
        <v>0.60736271382779872</v>
      </c>
      <c r="U31" s="1370">
        <f t="shared" si="5"/>
        <v>0.62362653108700861</v>
      </c>
      <c r="V31" s="1370">
        <f>-V27/V26</f>
        <v>0.54154010662038188</v>
      </c>
      <c r="W31" s="1370">
        <v>0.56231483348680356</v>
      </c>
      <c r="X31" s="1370">
        <v>0.56889824179228465</v>
      </c>
      <c r="Y31" s="1370">
        <v>0.60448722266911292</v>
      </c>
      <c r="Z31" s="1370">
        <v>0.59623182413745746</v>
      </c>
      <c r="AA31" s="1370">
        <v>0.61108928190229317</v>
      </c>
      <c r="AB31" s="1370">
        <v>0.62999227333472618</v>
      </c>
      <c r="AC31" s="1370">
        <v>0.63183848282798039</v>
      </c>
      <c r="AD31" s="1370">
        <v>0.66499393920108829</v>
      </c>
      <c r="AE31" s="1370">
        <v>0.65534277321706336</v>
      </c>
      <c r="AF31" s="1370">
        <v>0.63813918095456656</v>
      </c>
      <c r="AG31" s="1370">
        <v>0.63563292584297482</v>
      </c>
      <c r="AH31" s="1370">
        <v>0.61571600539631322</v>
      </c>
      <c r="XFB31">
        <v>355</v>
      </c>
    </row>
    <row r="32" spans="1:16382" ht="15" customHeight="1">
      <c r="A32" s="1311"/>
    </row>
    <row r="33" spans="12:32" ht="28.5" customHeight="1"/>
    <row r="34" spans="12:32">
      <c r="AC34" s="1725"/>
      <c r="AD34" s="1725"/>
      <c r="AE34" s="1725"/>
      <c r="AF34" s="1725"/>
    </row>
    <row r="36" spans="12:32">
      <c r="L36" s="479"/>
      <c r="M36" s="479"/>
      <c r="N36" s="479"/>
      <c r="O36" s="479"/>
      <c r="P36" s="479"/>
      <c r="Q36" s="479"/>
      <c r="R36" s="479"/>
      <c r="S36" s="479"/>
      <c r="T36" s="479"/>
      <c r="U36" s="479"/>
      <c r="V36" s="479"/>
      <c r="W36" s="479"/>
    </row>
  </sheetData>
  <mergeCells count="3">
    <mergeCell ref="A1:B1"/>
    <mergeCell ref="W1:Z1"/>
    <mergeCell ref="O1:V1"/>
  </mergeCells>
  <phoneticPr fontId="2" type="noConversion"/>
  <pageMargins left="0.75" right="0.75" top="1" bottom="1" header="0.5" footer="0.5"/>
  <pageSetup paperSize="9" scale="8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7"/>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1.25" outlineLevelCol="1"/>
  <cols>
    <col min="1" max="1" width="7.42578125" style="204" hidden="1" customWidth="1"/>
    <col min="2" max="2" width="58.5703125" style="212" customWidth="1"/>
    <col min="3" max="8" width="12.7109375" style="429" hidden="1" customWidth="1" outlineLevel="1"/>
    <col min="9" max="11" width="12.7109375" style="171" hidden="1" customWidth="1" outlineLevel="1"/>
    <col min="12" max="12" width="12.7109375" style="229" hidden="1" customWidth="1" outlineLevel="1"/>
    <col min="13" max="15" width="12.7109375" style="171" hidden="1" customWidth="1" outlineLevel="1"/>
    <col min="16" max="17" width="12.7109375" style="229" hidden="1" customWidth="1" outlineLevel="1"/>
    <col min="18" max="29" width="12.7109375" style="171" hidden="1" customWidth="1" outlineLevel="1"/>
    <col min="30" max="34" width="13.7109375" style="171" hidden="1" customWidth="1" outlineLevel="1"/>
    <col min="35" max="35" width="14" style="171" customWidth="1" collapsed="1"/>
    <col min="36" max="44" width="14" style="171" customWidth="1"/>
    <col min="45" max="46" width="13.85546875" style="171" customWidth="1"/>
    <col min="47" max="16383" width="9.140625" style="171"/>
    <col min="16384" max="16384" width="0" style="171" hidden="1" customWidth="1"/>
  </cols>
  <sheetData>
    <row r="1" spans="1:16384" s="86" customFormat="1" ht="33" customHeight="1" thickBot="1">
      <c r="A1" s="1926" t="str">
        <f>INDEX(tblTrans[[English]:[Polski]],MATCH(XFD1,tblTrans[ID],0),LangSelID)</f>
        <v>Investment Securities</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356</v>
      </c>
    </row>
    <row r="2" spans="1:16384" s="433" customFormat="1" ht="18" customHeight="1">
      <c r="A2" s="240"/>
      <c r="B2" s="393"/>
      <c r="C2" s="390" t="s">
        <v>6</v>
      </c>
      <c r="D2" s="225" t="s">
        <v>8</v>
      </c>
      <c r="E2" s="225" t="s">
        <v>7</v>
      </c>
      <c r="F2" s="391" t="s">
        <v>4</v>
      </c>
      <c r="G2" s="392" t="s">
        <v>5</v>
      </c>
      <c r="H2" s="225" t="s">
        <v>37</v>
      </c>
      <c r="I2" s="225" t="s">
        <v>38</v>
      </c>
      <c r="J2" s="389" t="s">
        <v>39</v>
      </c>
      <c r="K2" s="390" t="s">
        <v>41</v>
      </c>
      <c r="L2" s="225" t="s">
        <v>47</v>
      </c>
      <c r="M2" s="225" t="s">
        <v>48</v>
      </c>
      <c r="N2" s="391" t="s">
        <v>50</v>
      </c>
      <c r="O2" s="392" t="s">
        <v>51</v>
      </c>
      <c r="P2" s="225" t="s">
        <v>49</v>
      </c>
      <c r="Q2" s="225" t="s">
        <v>56</v>
      </c>
      <c r="R2" s="389" t="s">
        <v>57</v>
      </c>
      <c r="S2" s="390" t="s">
        <v>58</v>
      </c>
      <c r="T2" s="225" t="s">
        <v>59</v>
      </c>
      <c r="U2" s="225" t="s">
        <v>60</v>
      </c>
      <c r="V2" s="391" t="s">
        <v>72</v>
      </c>
      <c r="W2" s="392" t="s">
        <v>73</v>
      </c>
      <c r="X2" s="225" t="s">
        <v>74</v>
      </c>
      <c r="Y2" s="225" t="s">
        <v>75</v>
      </c>
      <c r="Z2" s="389" t="s">
        <v>77</v>
      </c>
      <c r="AA2" s="390" t="s">
        <v>78</v>
      </c>
      <c r="AB2" s="225" t="s">
        <v>80</v>
      </c>
      <c r="AC2" s="225" t="s">
        <v>81</v>
      </c>
      <c r="AD2" s="391" t="s">
        <v>82</v>
      </c>
      <c r="AE2" s="392" t="s">
        <v>83</v>
      </c>
      <c r="AF2" s="225" t="s">
        <v>87</v>
      </c>
      <c r="AG2" s="225" t="s">
        <v>88</v>
      </c>
      <c r="AH2" s="391" t="s">
        <v>90</v>
      </c>
      <c r="AI2" s="391" t="s">
        <v>103</v>
      </c>
      <c r="AJ2" s="391" t="s">
        <v>107</v>
      </c>
      <c r="AK2" s="391" t="s">
        <v>120</v>
      </c>
      <c r="AL2" s="391" t="s">
        <v>545</v>
      </c>
      <c r="AM2" s="391" t="s">
        <v>551</v>
      </c>
      <c r="AN2" s="391" t="s">
        <v>569</v>
      </c>
      <c r="AO2" s="391" t="s">
        <v>988</v>
      </c>
      <c r="AP2" s="391" t="s">
        <v>1640</v>
      </c>
      <c r="AQ2" s="225" t="s">
        <v>1653</v>
      </c>
      <c r="AR2" s="225" t="s">
        <v>1673</v>
      </c>
      <c r="AS2" s="225" t="s">
        <v>1693</v>
      </c>
      <c r="AT2" s="225" t="s">
        <v>1714</v>
      </c>
    </row>
    <row r="3" spans="1:16384" ht="4.5" customHeight="1" thickBot="1">
      <c r="A3" s="241"/>
      <c r="B3" s="398"/>
      <c r="C3" s="435"/>
      <c r="D3" s="244"/>
      <c r="E3" s="244"/>
      <c r="F3" s="436"/>
      <c r="G3" s="434"/>
      <c r="H3" s="244"/>
      <c r="I3" s="244"/>
      <c r="J3" s="437"/>
      <c r="K3" s="435"/>
      <c r="L3" s="224"/>
      <c r="M3" s="224"/>
      <c r="N3" s="385"/>
      <c r="O3" s="382"/>
      <c r="P3" s="224"/>
      <c r="Q3" s="224"/>
      <c r="R3" s="387"/>
      <c r="S3" s="384"/>
      <c r="T3" s="224"/>
      <c r="U3" s="224"/>
      <c r="V3" s="385"/>
      <c r="W3" s="382"/>
      <c r="X3" s="224"/>
      <c r="Y3" s="228"/>
      <c r="Z3" s="388"/>
      <c r="AA3" s="394"/>
      <c r="AB3" s="224"/>
      <c r="AC3" s="224"/>
      <c r="AD3" s="385"/>
      <c r="AE3" s="365"/>
      <c r="AF3" s="224"/>
      <c r="AG3" s="224"/>
      <c r="AH3" s="385"/>
      <c r="AI3" s="385"/>
      <c r="AJ3" s="385"/>
      <c r="AK3" s="385"/>
      <c r="AL3" s="385"/>
      <c r="AM3" s="385"/>
      <c r="AN3" s="385"/>
    </row>
    <row r="4" spans="1:16384" s="86" customFormat="1" ht="15" customHeight="1" thickBot="1">
      <c r="A4" s="723"/>
      <c r="B4" s="723" t="str">
        <f>INDEX(tblTrans[[English]:[Polski]],MATCH(XFD4,tblTrans[ID],0),LangSelID)</f>
        <v>Debt securities:</v>
      </c>
      <c r="C4" s="724" t="e">
        <f>INDEX(tblTrans[[English]:[Polski]],MATCH(B4,tblTrans[ID],0),LangSelID)</f>
        <v>#N/A</v>
      </c>
      <c r="D4" s="724">
        <f t="shared" ref="D4:H4" si="0">D5+D6</f>
        <v>2613565</v>
      </c>
      <c r="E4" s="724">
        <f t="shared" si="0"/>
        <v>3403111</v>
      </c>
      <c r="F4" s="724">
        <f t="shared" si="0"/>
        <v>2842902</v>
      </c>
      <c r="G4" s="724">
        <f t="shared" si="0"/>
        <v>3816242</v>
      </c>
      <c r="H4" s="724">
        <f t="shared" si="0"/>
        <v>3619805</v>
      </c>
      <c r="I4" s="724">
        <f t="shared" ref="I4:O4" si="1">SUM(I5:I6)</f>
        <v>3999807</v>
      </c>
      <c r="J4" s="724">
        <f t="shared" si="1"/>
        <v>6078433</v>
      </c>
      <c r="K4" s="724">
        <f>SUM(K5:K6)</f>
        <v>4838514</v>
      </c>
      <c r="L4" s="724">
        <f>SUM(L5:L6)</f>
        <v>5163295</v>
      </c>
      <c r="M4" s="724">
        <f>SUM(M5:M6)</f>
        <v>6747984</v>
      </c>
      <c r="N4" s="724">
        <f t="shared" si="1"/>
        <v>7754415</v>
      </c>
      <c r="O4" s="724">
        <f t="shared" si="1"/>
        <v>8459307</v>
      </c>
      <c r="P4" s="724">
        <f>SUM(P5:P6)</f>
        <v>12009230</v>
      </c>
      <c r="Q4" s="724">
        <f>SUM(Q5:Q6)</f>
        <v>13378022</v>
      </c>
      <c r="R4" s="724">
        <v>15728539</v>
      </c>
      <c r="S4" s="724">
        <v>17965700</v>
      </c>
      <c r="T4" s="724">
        <f t="shared" ref="T4:AG4" si="2">T5+T6</f>
        <v>21524628</v>
      </c>
      <c r="U4" s="724">
        <f t="shared" si="2"/>
        <v>20420765</v>
      </c>
      <c r="V4" s="724">
        <f t="shared" si="2"/>
        <v>19379918</v>
      </c>
      <c r="W4" s="724">
        <f t="shared" si="2"/>
        <v>17881996</v>
      </c>
      <c r="X4" s="724">
        <f t="shared" si="2"/>
        <v>17320434</v>
      </c>
      <c r="Y4" s="724">
        <f t="shared" si="2"/>
        <v>16428462</v>
      </c>
      <c r="Z4" s="724">
        <f t="shared" si="2"/>
        <v>20373505</v>
      </c>
      <c r="AA4" s="724">
        <f t="shared" si="2"/>
        <v>16484147</v>
      </c>
      <c r="AB4" s="724">
        <f t="shared" si="2"/>
        <v>18452716</v>
      </c>
      <c r="AC4" s="724">
        <f t="shared" si="2"/>
        <v>17624328</v>
      </c>
      <c r="AD4" s="724">
        <f t="shared" si="2"/>
        <v>19720440</v>
      </c>
      <c r="AE4" s="724">
        <f t="shared" si="2"/>
        <v>23282099</v>
      </c>
      <c r="AF4" s="724">
        <f t="shared" si="2"/>
        <v>22411981</v>
      </c>
      <c r="AG4" s="724">
        <f t="shared" si="2"/>
        <v>24623018</v>
      </c>
      <c r="AH4" s="724">
        <v>25069257</v>
      </c>
      <c r="AI4" s="724">
        <v>26371159</v>
      </c>
      <c r="AJ4" s="724">
        <v>26886750</v>
      </c>
      <c r="AK4" s="724">
        <v>27898341</v>
      </c>
      <c r="AL4" s="724">
        <v>27416998</v>
      </c>
      <c r="AM4" s="724">
        <v>28177658</v>
      </c>
      <c r="AN4" s="724">
        <v>29273093</v>
      </c>
      <c r="AO4" s="724">
        <v>29810079</v>
      </c>
      <c r="AP4" s="724">
        <v>30537570</v>
      </c>
      <c r="AQ4" s="724">
        <v>31420347</v>
      </c>
      <c r="AR4" s="724">
        <v>31584072</v>
      </c>
      <c r="AS4" s="724">
        <v>31192378</v>
      </c>
      <c r="AT4" s="724">
        <v>31327252</v>
      </c>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589" customFormat="1" ht="15" customHeight="1">
      <c r="A5" s="241"/>
      <c r="B5" s="1190" t="str">
        <f>INDEX(tblTrans[[English]:[Polski]],MATCH(XFD5,tblTrans[ID],0),LangSelID)</f>
        <v>- listed</v>
      </c>
      <c r="C5" s="1094" t="e">
        <f>INDEX(tblTrans[[English]:[Polski]],MATCH(B5,tblTrans[ID],0),LangSelID)</f>
        <v>#N/A</v>
      </c>
      <c r="D5" s="1095">
        <v>2577135</v>
      </c>
      <c r="E5" s="1095">
        <v>3345798</v>
      </c>
      <c r="F5" s="1097">
        <v>2806229</v>
      </c>
      <c r="G5" s="1098">
        <v>3727431</v>
      </c>
      <c r="H5" s="1095">
        <v>3531408</v>
      </c>
      <c r="I5" s="1095">
        <f>3987878-78445</f>
        <v>3909433</v>
      </c>
      <c r="J5" s="1096">
        <v>6014425</v>
      </c>
      <c r="K5" s="1094">
        <v>4773426</v>
      </c>
      <c r="L5" s="1191">
        <v>5124254</v>
      </c>
      <c r="M5" s="1095">
        <v>6706645</v>
      </c>
      <c r="N5" s="1097">
        <v>7702443</v>
      </c>
      <c r="O5" s="1098">
        <v>8398817</v>
      </c>
      <c r="P5" s="1095">
        <v>11950060</v>
      </c>
      <c r="Q5" s="1095">
        <v>13319572</v>
      </c>
      <c r="R5" s="1096">
        <v>15671265</v>
      </c>
      <c r="S5" s="1094">
        <v>17910522</v>
      </c>
      <c r="T5" s="1095">
        <v>21462859</v>
      </c>
      <c r="U5" s="1095">
        <v>20420765</v>
      </c>
      <c r="V5" s="1097">
        <v>19290173</v>
      </c>
      <c r="W5" s="1098">
        <v>17881996</v>
      </c>
      <c r="X5" s="1095">
        <v>17275426</v>
      </c>
      <c r="Y5" s="1095">
        <v>16428462</v>
      </c>
      <c r="Z5" s="1096">
        <v>20373505</v>
      </c>
      <c r="AA5" s="1094">
        <v>16484147</v>
      </c>
      <c r="AB5" s="1095">
        <v>18452716</v>
      </c>
      <c r="AC5" s="1095">
        <v>17624328</v>
      </c>
      <c r="AD5" s="1097">
        <v>19720440</v>
      </c>
      <c r="AE5" s="1094">
        <v>23282099</v>
      </c>
      <c r="AF5" s="1095">
        <v>22411981</v>
      </c>
      <c r="AG5" s="1095">
        <v>24623018</v>
      </c>
      <c r="AH5" s="1097">
        <v>25069257</v>
      </c>
      <c r="AI5" s="1097">
        <v>26371159</v>
      </c>
      <c r="AJ5" s="1097">
        <v>26886750</v>
      </c>
      <c r="AK5" s="1097">
        <v>27898341</v>
      </c>
      <c r="AL5" s="1097">
        <v>27416998</v>
      </c>
      <c r="AM5" s="1097">
        <v>28177658</v>
      </c>
      <c r="AN5" s="1097">
        <v>29273093</v>
      </c>
      <c r="AO5" s="1097">
        <v>29810079</v>
      </c>
      <c r="AP5" s="1097">
        <v>30537570</v>
      </c>
      <c r="AQ5" s="1097">
        <v>31420347</v>
      </c>
      <c r="AR5" s="1097">
        <v>31584072</v>
      </c>
      <c r="AS5" s="1097">
        <v>31192378</v>
      </c>
      <c r="AT5" s="1097">
        <v>31327252</v>
      </c>
      <c r="XFD5" s="589">
        <v>358</v>
      </c>
    </row>
    <row r="6" spans="1:16384" s="589" customFormat="1" ht="15" customHeight="1">
      <c r="A6" s="241"/>
      <c r="B6" s="1192" t="str">
        <f>INDEX(tblTrans[[English]:[Polski]],MATCH(XFD6,tblTrans[ID],0),LangSelID)</f>
        <v>- unlisted</v>
      </c>
      <c r="C6" s="1053" t="e">
        <f>INDEX(tblTrans[[English]:[Polski]],MATCH(B6,tblTrans[ID],0),LangSelID)</f>
        <v>#N/A</v>
      </c>
      <c r="D6" s="1054">
        <v>36430</v>
      </c>
      <c r="E6" s="1054">
        <v>57313</v>
      </c>
      <c r="F6" s="1100">
        <v>36673</v>
      </c>
      <c r="G6" s="1101">
        <v>88811</v>
      </c>
      <c r="H6" s="1054">
        <v>88397</v>
      </c>
      <c r="I6" s="1054">
        <v>90374</v>
      </c>
      <c r="J6" s="1055">
        <v>64008</v>
      </c>
      <c r="K6" s="1053">
        <v>65088</v>
      </c>
      <c r="L6" s="1054">
        <v>39041</v>
      </c>
      <c r="M6" s="1054">
        <v>41339</v>
      </c>
      <c r="N6" s="1100">
        <v>51972</v>
      </c>
      <c r="O6" s="1101">
        <v>60490</v>
      </c>
      <c r="P6" s="1054">
        <v>59170</v>
      </c>
      <c r="Q6" s="1054">
        <v>58450</v>
      </c>
      <c r="R6" s="1055">
        <v>57274</v>
      </c>
      <c r="S6" s="1053">
        <v>55178</v>
      </c>
      <c r="T6" s="1054">
        <v>61769</v>
      </c>
      <c r="U6" s="1054">
        <v>0</v>
      </c>
      <c r="V6" s="1100">
        <v>89745</v>
      </c>
      <c r="W6" s="1101">
        <v>0</v>
      </c>
      <c r="X6" s="1054">
        <v>45008</v>
      </c>
      <c r="Y6" s="1054">
        <v>0</v>
      </c>
      <c r="Z6" s="1055">
        <v>0</v>
      </c>
      <c r="AA6" s="1053">
        <v>0</v>
      </c>
      <c r="AB6" s="1054">
        <v>0</v>
      </c>
      <c r="AC6" s="1054">
        <v>0</v>
      </c>
      <c r="AD6" s="1100"/>
      <c r="AE6" s="1054">
        <v>0</v>
      </c>
      <c r="AF6" s="1054">
        <v>0</v>
      </c>
      <c r="AG6" s="1054">
        <v>0</v>
      </c>
      <c r="AH6" s="1054">
        <v>0</v>
      </c>
      <c r="AI6" s="1054" t="s">
        <v>0</v>
      </c>
      <c r="AJ6" s="1054" t="s">
        <v>0</v>
      </c>
      <c r="AK6" s="1054" t="s">
        <v>0</v>
      </c>
      <c r="AL6" s="1054" t="s">
        <v>0</v>
      </c>
      <c r="AM6" s="1054">
        <v>0</v>
      </c>
      <c r="AN6" s="1054">
        <v>0</v>
      </c>
      <c r="AO6" s="1054" t="s">
        <v>0</v>
      </c>
      <c r="AP6" s="1054" t="s">
        <v>0</v>
      </c>
      <c r="AQ6" s="1054" t="s">
        <v>0</v>
      </c>
      <c r="AR6" s="1054" t="s">
        <v>0</v>
      </c>
      <c r="AS6" s="1054" t="s">
        <v>0</v>
      </c>
      <c r="AT6" s="1054" t="s">
        <v>0</v>
      </c>
      <c r="XFD6" s="589">
        <v>359</v>
      </c>
    </row>
    <row r="7" spans="1:16384" s="589" customFormat="1" ht="15" customHeight="1" thickBot="1">
      <c r="A7" s="241"/>
      <c r="B7" s="1176"/>
      <c r="C7" s="1177" t="e">
        <f>INDEX(tblTrans[[English]:[Polski]],MATCH(B7,tblTrans[ID],0),LangSelID)</f>
        <v>#N/A</v>
      </c>
      <c r="D7" s="1178"/>
      <c r="E7" s="1178"/>
      <c r="F7" s="1179"/>
      <c r="G7" s="1180"/>
      <c r="H7" s="1178"/>
      <c r="I7" s="1178"/>
      <c r="J7" s="1181"/>
      <c r="K7" s="1177"/>
      <c r="L7" s="1178"/>
      <c r="M7" s="1178"/>
      <c r="N7" s="1179"/>
      <c r="O7" s="1180"/>
      <c r="P7" s="1178"/>
      <c r="Q7" s="1178"/>
      <c r="R7" s="1182"/>
      <c r="S7" s="1183"/>
      <c r="T7" s="1184"/>
      <c r="U7" s="1184"/>
      <c r="V7" s="1185"/>
      <c r="W7" s="1186"/>
      <c r="X7" s="1184"/>
      <c r="Y7" s="1184"/>
      <c r="Z7" s="1182"/>
      <c r="AA7" s="1183"/>
      <c r="AB7" s="1184"/>
      <c r="AC7" s="1184"/>
      <c r="AD7" s="1185"/>
      <c r="AE7" s="1183"/>
      <c r="AF7" s="1184"/>
      <c r="AG7" s="1184"/>
      <c r="AH7" s="1185"/>
      <c r="AI7" s="1185"/>
      <c r="AJ7" s="1185"/>
      <c r="AK7" s="1185"/>
      <c r="AL7" s="1185"/>
      <c r="AM7" s="1185"/>
      <c r="AN7" s="1185"/>
      <c r="AO7" s="1185"/>
      <c r="AP7" s="1185"/>
      <c r="AQ7" s="1185"/>
      <c r="AR7" s="1185"/>
      <c r="AS7" s="1185"/>
      <c r="AT7" s="1185"/>
    </row>
    <row r="8" spans="1:16384" s="86" customFormat="1" ht="15" customHeight="1" thickBot="1">
      <c r="A8" s="723"/>
      <c r="B8" s="723" t="str">
        <f>INDEX(tblTrans[[English]:[Polski]],MATCH(XFD8,tblTrans[ID],0),LangSelID)</f>
        <v>Equity securities:</v>
      </c>
      <c r="C8" s="724" t="e">
        <f>INDEX(tblTrans[[English]:[Polski]],MATCH(B8,tblTrans[ID],0),LangSelID)</f>
        <v>#N/A</v>
      </c>
      <c r="D8" s="724">
        <f>D9+D10</f>
        <v>257680</v>
      </c>
      <c r="E8" s="724">
        <f>E9+E10</f>
        <v>257937</v>
      </c>
      <c r="F8" s="724">
        <f>F9+F10</f>
        <v>270030</v>
      </c>
      <c r="G8" s="724">
        <f>G9+G10</f>
        <v>289540</v>
      </c>
      <c r="H8" s="724">
        <f t="shared" ref="H8:O8" si="3">SUM(H9:H10)</f>
        <v>437218</v>
      </c>
      <c r="I8" s="724">
        <f t="shared" si="3"/>
        <v>387859</v>
      </c>
      <c r="J8" s="724">
        <f t="shared" si="3"/>
        <v>388583</v>
      </c>
      <c r="K8" s="724">
        <f>SUM(K9:K10)</f>
        <v>97203</v>
      </c>
      <c r="L8" s="724">
        <f>SUM(L9:L10)</f>
        <v>97287</v>
      </c>
      <c r="M8" s="724">
        <f>SUM(M9:M10)</f>
        <v>123563</v>
      </c>
      <c r="N8" s="724">
        <f t="shared" si="3"/>
        <v>96394</v>
      </c>
      <c r="O8" s="724">
        <f t="shared" si="3"/>
        <v>96378</v>
      </c>
      <c r="P8" s="724">
        <f>SUM(P9:P10)</f>
        <v>100732</v>
      </c>
      <c r="Q8" s="724">
        <f>SUM(Q9:Q10)</f>
        <v>103228</v>
      </c>
      <c r="R8" s="724">
        <v>142360</v>
      </c>
      <c r="S8" s="724">
        <v>142054</v>
      </c>
      <c r="T8" s="724">
        <f t="shared" ref="T8:AG8" si="4">T9+T10</f>
        <v>229815</v>
      </c>
      <c r="U8" s="724">
        <f t="shared" si="4"/>
        <v>224803</v>
      </c>
      <c r="V8" s="724">
        <f t="shared" si="4"/>
        <v>194915</v>
      </c>
      <c r="W8" s="724">
        <f t="shared" si="4"/>
        <v>194982</v>
      </c>
      <c r="X8" s="724">
        <f t="shared" si="4"/>
        <v>209653</v>
      </c>
      <c r="Y8" s="724">
        <f t="shared" si="4"/>
        <v>178898</v>
      </c>
      <c r="Z8" s="724">
        <f t="shared" si="4"/>
        <v>177767</v>
      </c>
      <c r="AA8" s="724">
        <f t="shared" si="4"/>
        <v>206462</v>
      </c>
      <c r="AB8" s="724">
        <f t="shared" si="4"/>
        <v>210836</v>
      </c>
      <c r="AC8" s="724">
        <f t="shared" si="4"/>
        <v>233504</v>
      </c>
      <c r="AD8" s="724">
        <f t="shared" si="4"/>
        <v>272948</v>
      </c>
      <c r="AE8" s="724">
        <f t="shared" si="4"/>
        <v>262102</v>
      </c>
      <c r="AF8" s="724">
        <f t="shared" si="4"/>
        <v>269974</v>
      </c>
      <c r="AG8" s="724">
        <f t="shared" si="4"/>
        <v>271336</v>
      </c>
      <c r="AH8" s="724">
        <v>272506</v>
      </c>
      <c r="AI8" s="724">
        <v>234076</v>
      </c>
      <c r="AJ8" s="724">
        <v>241305</v>
      </c>
      <c r="AK8" s="724">
        <v>256053</v>
      </c>
      <c r="AL8" s="724">
        <v>261616</v>
      </c>
      <c r="AM8" s="724">
        <v>264415</v>
      </c>
      <c r="AN8" s="724">
        <v>242719</v>
      </c>
      <c r="AO8" s="724">
        <v>216060</v>
      </c>
      <c r="AP8" s="724">
        <v>199379</v>
      </c>
      <c r="AQ8" s="724">
        <v>198124</v>
      </c>
      <c r="AR8" s="724">
        <v>60231</v>
      </c>
      <c r="AS8" s="724">
        <v>65472</v>
      </c>
      <c r="AT8" s="724">
        <v>66100</v>
      </c>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589">
        <v>360</v>
      </c>
    </row>
    <row r="9" spans="1:16384" s="589" customFormat="1" ht="15" customHeight="1">
      <c r="A9" s="241"/>
      <c r="B9" s="1102" t="str">
        <f>INDEX(tblTrans[[English]:[Polski]],MATCH(XFD9,tblTrans[ID],0),LangSelID)</f>
        <v>- listed</v>
      </c>
      <c r="C9" s="1094" t="e">
        <f>INDEX(tblTrans[[English]:[Polski]],MATCH(B9,tblTrans[ID],0),LangSelID)</f>
        <v>#N/A</v>
      </c>
      <c r="D9" s="1095">
        <v>22317</v>
      </c>
      <c r="E9" s="1095">
        <v>24034</v>
      </c>
      <c r="F9" s="1097">
        <v>10411</v>
      </c>
      <c r="G9" s="1098">
        <v>6222</v>
      </c>
      <c r="H9" s="1095">
        <v>11446</v>
      </c>
      <c r="I9" s="1095">
        <v>10723</v>
      </c>
      <c r="J9" s="1096">
        <v>10021</v>
      </c>
      <c r="K9" s="1094">
        <v>9045</v>
      </c>
      <c r="L9" s="1095">
        <v>7811</v>
      </c>
      <c r="M9" s="1095">
        <v>8038</v>
      </c>
      <c r="N9" s="1097">
        <v>7958</v>
      </c>
      <c r="O9" s="1098">
        <v>7769</v>
      </c>
      <c r="P9" s="1095">
        <v>13156</v>
      </c>
      <c r="Q9" s="1095">
        <v>10742</v>
      </c>
      <c r="R9" s="1096">
        <v>14068</v>
      </c>
      <c r="S9" s="1094">
        <v>14306</v>
      </c>
      <c r="T9" s="1095">
        <v>214594</v>
      </c>
      <c r="U9" s="1095">
        <v>204878</v>
      </c>
      <c r="V9" s="1097">
        <v>179117</v>
      </c>
      <c r="W9" s="1098">
        <v>11916</v>
      </c>
      <c r="X9" s="1095">
        <v>189022</v>
      </c>
      <c r="Y9" s="1095">
        <v>159119</v>
      </c>
      <c r="Z9" s="1096">
        <v>156556</v>
      </c>
      <c r="AA9" s="1094">
        <v>171227</v>
      </c>
      <c r="AB9" s="1095">
        <v>174821</v>
      </c>
      <c r="AC9" s="1095">
        <v>185249</v>
      </c>
      <c r="AD9" s="1097">
        <v>225108</v>
      </c>
      <c r="AE9" s="1094">
        <v>210081</v>
      </c>
      <c r="AF9" s="1095">
        <v>226900</v>
      </c>
      <c r="AG9" s="1095">
        <v>226395</v>
      </c>
      <c r="AH9" s="1097">
        <v>229617</v>
      </c>
      <c r="AI9" s="1097">
        <v>207166</v>
      </c>
      <c r="AJ9" s="1097">
        <v>215324</v>
      </c>
      <c r="AK9" s="1097">
        <v>227831</v>
      </c>
      <c r="AL9" s="1097">
        <v>229961</v>
      </c>
      <c r="AM9" s="1097">
        <v>233130</v>
      </c>
      <c r="AN9" s="1097">
        <v>204717</v>
      </c>
      <c r="AO9" s="1097">
        <v>184394</v>
      </c>
      <c r="AP9" s="1054" t="s">
        <v>0</v>
      </c>
      <c r="AQ9" s="1054" t="s">
        <v>0</v>
      </c>
      <c r="AR9" s="1054">
        <v>0</v>
      </c>
      <c r="AS9" s="1054">
        <v>0</v>
      </c>
      <c r="AT9" s="1054">
        <v>0</v>
      </c>
      <c r="XFD9" s="589">
        <v>361</v>
      </c>
    </row>
    <row r="10" spans="1:16384" s="589" customFormat="1" ht="15" customHeight="1">
      <c r="A10" s="241"/>
      <c r="B10" s="1193" t="str">
        <f>INDEX(tblTrans[[English]:[Polski]],MATCH(XFD10,tblTrans[ID],0),LangSelID)</f>
        <v>- unlisted</v>
      </c>
      <c r="C10" s="1053" t="e">
        <f>INDEX(tblTrans[[English]:[Polski]],MATCH(B10,tblTrans[ID],0),LangSelID)</f>
        <v>#N/A</v>
      </c>
      <c r="D10" s="1054">
        <v>235363</v>
      </c>
      <c r="E10" s="1054">
        <v>233903</v>
      </c>
      <c r="F10" s="1100">
        <v>259619</v>
      </c>
      <c r="G10" s="1101">
        <v>283318</v>
      </c>
      <c r="H10" s="1054">
        <v>425772</v>
      </c>
      <c r="I10" s="1054">
        <v>377136</v>
      </c>
      <c r="J10" s="1055">
        <v>378562</v>
      </c>
      <c r="K10" s="1053">
        <v>88158</v>
      </c>
      <c r="L10" s="1054">
        <v>89476</v>
      </c>
      <c r="M10" s="1054">
        <v>115525</v>
      </c>
      <c r="N10" s="1100">
        <v>88436</v>
      </c>
      <c r="O10" s="1101">
        <v>88609</v>
      </c>
      <c r="P10" s="1054">
        <v>87576</v>
      </c>
      <c r="Q10" s="1054">
        <v>92486</v>
      </c>
      <c r="R10" s="1055">
        <v>128292</v>
      </c>
      <c r="S10" s="1053">
        <v>127748</v>
      </c>
      <c r="T10" s="1054">
        <v>15221</v>
      </c>
      <c r="U10" s="1054">
        <v>19925</v>
      </c>
      <c r="V10" s="1100">
        <v>15798</v>
      </c>
      <c r="W10" s="1101">
        <v>183066</v>
      </c>
      <c r="X10" s="1054">
        <v>20631</v>
      </c>
      <c r="Y10" s="1054">
        <v>19779</v>
      </c>
      <c r="Z10" s="1055">
        <v>21211</v>
      </c>
      <c r="AA10" s="1053">
        <v>35235</v>
      </c>
      <c r="AB10" s="1054">
        <v>36015</v>
      </c>
      <c r="AC10" s="1054">
        <v>48255</v>
      </c>
      <c r="AD10" s="1100">
        <v>47840</v>
      </c>
      <c r="AE10" s="1053">
        <v>52021</v>
      </c>
      <c r="AF10" s="1054">
        <v>43074</v>
      </c>
      <c r="AG10" s="1054">
        <v>44941</v>
      </c>
      <c r="AH10" s="1100">
        <v>42889</v>
      </c>
      <c r="AI10" s="1100">
        <v>26910</v>
      </c>
      <c r="AJ10" s="1100">
        <v>25981</v>
      </c>
      <c r="AK10" s="1100">
        <v>28222</v>
      </c>
      <c r="AL10" s="1100">
        <v>31655</v>
      </c>
      <c r="AM10" s="1100">
        <v>31285</v>
      </c>
      <c r="AN10" s="1100">
        <v>38002</v>
      </c>
      <c r="AO10" s="1100">
        <v>31666</v>
      </c>
      <c r="AP10" s="1100">
        <v>199379</v>
      </c>
      <c r="AQ10" s="1100">
        <v>198124</v>
      </c>
      <c r="AR10" s="1100">
        <v>60231</v>
      </c>
      <c r="AS10" s="1100">
        <v>65472</v>
      </c>
      <c r="AT10" s="1100">
        <v>66100</v>
      </c>
      <c r="XFD10" s="589">
        <v>362</v>
      </c>
    </row>
    <row r="11" spans="1:16384" s="589" customFormat="1" ht="15" customHeight="1" thickBot="1">
      <c r="A11" s="241"/>
      <c r="B11" s="1187"/>
      <c r="C11" s="1188" t="e">
        <f>INDEX(tblTrans[[English]:[Polski]],MATCH(B11,tblTrans[ID],0),LangSelID)</f>
        <v>#N/A</v>
      </c>
      <c r="D11" s="472"/>
      <c r="E11" s="472"/>
      <c r="F11" s="1155"/>
      <c r="G11" s="471"/>
      <c r="H11" s="472"/>
      <c r="I11" s="472"/>
      <c r="J11" s="1189"/>
      <c r="K11" s="1188"/>
      <c r="L11" s="472"/>
      <c r="M11" s="472"/>
      <c r="N11" s="1155"/>
      <c r="O11" s="471"/>
      <c r="P11" s="472"/>
      <c r="Q11" s="472"/>
      <c r="R11" s="1189"/>
      <c r="S11" s="1188"/>
      <c r="T11" s="472"/>
      <c r="U11" s="472"/>
      <c r="V11" s="1155"/>
      <c r="W11" s="471"/>
      <c r="X11" s="472"/>
      <c r="Y11" s="472"/>
      <c r="Z11" s="1189"/>
      <c r="AA11" s="1188"/>
      <c r="AB11" s="472"/>
      <c r="AC11" s="472"/>
      <c r="AD11" s="1155"/>
      <c r="AE11" s="1188"/>
      <c r="AF11" s="472"/>
      <c r="AG11" s="472"/>
      <c r="AH11" s="1155"/>
      <c r="AI11" s="1155"/>
      <c r="AJ11" s="1155"/>
      <c r="AK11" s="1155"/>
      <c r="AL11" s="1155"/>
      <c r="AM11" s="1155"/>
      <c r="AN11" s="1155"/>
      <c r="AO11" s="1155"/>
      <c r="AP11" s="1155"/>
      <c r="AQ11" s="1155"/>
      <c r="AR11" s="1155"/>
      <c r="AS11" s="1155"/>
      <c r="AT11" s="1155"/>
    </row>
    <row r="12" spans="1:16384" s="86" customFormat="1" ht="15" customHeight="1" thickBot="1">
      <c r="A12" s="723"/>
      <c r="B12" s="723" t="str">
        <f>INDEX(tblTrans[[English]:[Polski]],MATCH(XFD12,tblTrans[ID],0),LangSelID)</f>
        <v>Total investment securities</v>
      </c>
      <c r="C12" s="724" t="e">
        <f>INDEX(tblTrans[[English]:[Polski]],MATCH(B12,tblTrans[ID],0),LangSelID)</f>
        <v>#N/A</v>
      </c>
      <c r="D12" s="724">
        <f t="shared" ref="D12:Q12" si="5">D4+D8</f>
        <v>2871245</v>
      </c>
      <c r="E12" s="724">
        <f t="shared" si="5"/>
        <v>3661048</v>
      </c>
      <c r="F12" s="724">
        <f t="shared" si="5"/>
        <v>3112932</v>
      </c>
      <c r="G12" s="724">
        <f t="shared" si="5"/>
        <v>4105782</v>
      </c>
      <c r="H12" s="724">
        <f t="shared" si="5"/>
        <v>4057023</v>
      </c>
      <c r="I12" s="724">
        <f t="shared" si="5"/>
        <v>4387666</v>
      </c>
      <c r="J12" s="724">
        <f t="shared" si="5"/>
        <v>6467016</v>
      </c>
      <c r="K12" s="724">
        <f t="shared" si="5"/>
        <v>4935717</v>
      </c>
      <c r="L12" s="724">
        <f t="shared" si="5"/>
        <v>5260582</v>
      </c>
      <c r="M12" s="724">
        <f t="shared" si="5"/>
        <v>6871547</v>
      </c>
      <c r="N12" s="724">
        <f t="shared" si="5"/>
        <v>7850809</v>
      </c>
      <c r="O12" s="724">
        <f t="shared" si="5"/>
        <v>8555685</v>
      </c>
      <c r="P12" s="724">
        <f t="shared" si="5"/>
        <v>12109962</v>
      </c>
      <c r="Q12" s="724">
        <f t="shared" si="5"/>
        <v>13481250</v>
      </c>
      <c r="R12" s="724">
        <v>15870899</v>
      </c>
      <c r="S12" s="724">
        <v>18107754</v>
      </c>
      <c r="T12" s="724">
        <f t="shared" ref="T12:AG12" si="6">T4+T8</f>
        <v>21754443</v>
      </c>
      <c r="U12" s="724">
        <f t="shared" si="6"/>
        <v>20645568</v>
      </c>
      <c r="V12" s="724">
        <f t="shared" si="6"/>
        <v>19574833</v>
      </c>
      <c r="W12" s="724">
        <f t="shared" si="6"/>
        <v>18076978</v>
      </c>
      <c r="X12" s="724">
        <f t="shared" si="6"/>
        <v>17530087</v>
      </c>
      <c r="Y12" s="724">
        <f t="shared" si="6"/>
        <v>16607360</v>
      </c>
      <c r="Z12" s="724">
        <f t="shared" si="6"/>
        <v>20551272</v>
      </c>
      <c r="AA12" s="724">
        <f t="shared" si="6"/>
        <v>16690609</v>
      </c>
      <c r="AB12" s="724">
        <f t="shared" si="6"/>
        <v>18663552</v>
      </c>
      <c r="AC12" s="724">
        <f t="shared" si="6"/>
        <v>17857832</v>
      </c>
      <c r="AD12" s="724">
        <f t="shared" si="6"/>
        <v>19993388</v>
      </c>
      <c r="AE12" s="724">
        <f t="shared" si="6"/>
        <v>23544201</v>
      </c>
      <c r="AF12" s="724">
        <f t="shared" si="6"/>
        <v>22681955</v>
      </c>
      <c r="AG12" s="724">
        <f t="shared" si="6"/>
        <v>24894354</v>
      </c>
      <c r="AH12" s="724">
        <v>25341763</v>
      </c>
      <c r="AI12" s="724">
        <v>26605235</v>
      </c>
      <c r="AJ12" s="724">
        <v>27128055</v>
      </c>
      <c r="AK12" s="724">
        <f>SUM(AK8,AK4)</f>
        <v>28154394</v>
      </c>
      <c r="AL12" s="724">
        <v>27678614</v>
      </c>
      <c r="AM12" s="724">
        <v>28442073</v>
      </c>
      <c r="AN12" s="724">
        <v>29515812</v>
      </c>
      <c r="AO12" s="724">
        <v>30026139</v>
      </c>
      <c r="AP12" s="724">
        <v>30736949</v>
      </c>
      <c r="AQ12" s="724">
        <v>31618471</v>
      </c>
      <c r="AR12" s="724">
        <v>31644303</v>
      </c>
      <c r="AS12" s="724">
        <v>31257850</v>
      </c>
      <c r="AT12" s="724">
        <v>31393352</v>
      </c>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589">
        <v>363</v>
      </c>
    </row>
    <row r="13" spans="1:16384" s="589" customFormat="1" ht="15" customHeight="1">
      <c r="A13" s="241"/>
      <c r="B13" s="1194" t="str">
        <f>INDEX(tblTrans[[English]:[Polski]],MATCH(XFD13,tblTrans[ID],0),LangSelID)</f>
        <v>Securities available for sale</v>
      </c>
      <c r="C13" s="1109" t="e">
        <f>INDEX(tblTrans[[English]:[Polski]],MATCH(B13,tblTrans[ID],0),LangSelID)</f>
        <v>#N/A</v>
      </c>
      <c r="D13" s="1110">
        <v>2860147</v>
      </c>
      <c r="E13" s="1110">
        <v>3621791</v>
      </c>
      <c r="F13" s="1112">
        <v>3055516</v>
      </c>
      <c r="G13" s="1113">
        <v>4048085</v>
      </c>
      <c r="H13" s="1110">
        <v>3990997</v>
      </c>
      <c r="I13" s="1110">
        <v>4321967</v>
      </c>
      <c r="J13" s="1111">
        <v>6386574</v>
      </c>
      <c r="K13" s="1109">
        <v>4854943</v>
      </c>
      <c r="L13" s="1110">
        <v>5162871</v>
      </c>
      <c r="M13" s="1110">
        <v>4569375</v>
      </c>
      <c r="N13" s="1112">
        <v>5502312</v>
      </c>
      <c r="O13" s="1113">
        <v>6427358</v>
      </c>
      <c r="P13" s="1110">
        <v>9752875</v>
      </c>
      <c r="Q13" s="1110">
        <v>11168841</v>
      </c>
      <c r="R13" s="1111">
        <v>13120687</v>
      </c>
      <c r="S13" s="1109">
        <v>15020610</v>
      </c>
      <c r="T13" s="1110">
        <v>18930522</v>
      </c>
      <c r="U13" s="1110">
        <v>19244196</v>
      </c>
      <c r="V13" s="1112">
        <v>18762688</v>
      </c>
      <c r="W13" s="1113">
        <v>16089485</v>
      </c>
      <c r="X13" s="1110">
        <v>16716711</v>
      </c>
      <c r="Y13" s="1110">
        <v>13944480</v>
      </c>
      <c r="Z13" s="1111">
        <v>16697212</v>
      </c>
      <c r="AA13" s="1109">
        <v>14160314</v>
      </c>
      <c r="AB13" s="1110">
        <v>15194988</v>
      </c>
      <c r="AC13" s="1110">
        <v>13970331</v>
      </c>
      <c r="AD13" s="1112">
        <v>17447106</v>
      </c>
      <c r="AE13" s="1109">
        <v>20619935</v>
      </c>
      <c r="AF13" s="1110">
        <f>AF12-AF14</f>
        <v>17934297</v>
      </c>
      <c r="AG13" s="1110">
        <f>AG12-AG14</f>
        <v>20306747</v>
      </c>
      <c r="AH13" s="1112">
        <v>19575725</v>
      </c>
      <c r="AI13" s="1112">
        <f>AI12-AI14</f>
        <v>18328711</v>
      </c>
      <c r="AJ13" s="1112">
        <v>19964561</v>
      </c>
      <c r="AK13" s="1112">
        <v>18183258</v>
      </c>
      <c r="AL13" s="1112">
        <v>22733167</v>
      </c>
      <c r="AM13" s="1112">
        <v>22778165</v>
      </c>
      <c r="AN13" s="1112">
        <v>23957208</v>
      </c>
      <c r="AO13" s="1112">
        <v>24023644</v>
      </c>
      <c r="AP13" s="1112">
        <v>25340468</v>
      </c>
      <c r="AQ13" s="1112">
        <v>25928998</v>
      </c>
      <c r="AR13" s="1112">
        <v>24953923</v>
      </c>
      <c r="AS13" s="1112">
        <v>24824260</v>
      </c>
      <c r="AT13" s="1112">
        <v>24718866</v>
      </c>
      <c r="XFD13" s="589">
        <v>364</v>
      </c>
    </row>
    <row r="14" spans="1:16384" s="589" customFormat="1" ht="15" customHeight="1">
      <c r="A14" s="241"/>
      <c r="B14" s="1195" t="str">
        <f>INDEX(tblTrans[[English]:[Polski]],MATCH(XFD14,tblTrans[ID],0),LangSelID)</f>
        <v>Pledged assets</v>
      </c>
      <c r="C14" s="1115" t="e">
        <f>INDEX(tblTrans[[English]:[Polski]],MATCH(B14,tblTrans[ID],0),LangSelID)</f>
        <v>#N/A</v>
      </c>
      <c r="D14" s="1116">
        <v>11098</v>
      </c>
      <c r="E14" s="1116">
        <v>39257</v>
      </c>
      <c r="F14" s="1118">
        <v>57416</v>
      </c>
      <c r="G14" s="1119">
        <v>57697</v>
      </c>
      <c r="H14" s="1116">
        <v>66026</v>
      </c>
      <c r="I14" s="1116">
        <v>65699</v>
      </c>
      <c r="J14" s="1117">
        <v>80442</v>
      </c>
      <c r="K14" s="1115">
        <v>80774</v>
      </c>
      <c r="L14" s="1116">
        <v>97711</v>
      </c>
      <c r="M14" s="1116">
        <v>2302172</v>
      </c>
      <c r="N14" s="1118">
        <v>2348497</v>
      </c>
      <c r="O14" s="1119">
        <v>2128327</v>
      </c>
      <c r="P14" s="1116">
        <v>2357087</v>
      </c>
      <c r="Q14" s="1116">
        <v>2312409</v>
      </c>
      <c r="R14" s="1117">
        <v>2750212</v>
      </c>
      <c r="S14" s="1115">
        <v>3087144</v>
      </c>
      <c r="T14" s="1116">
        <v>2823921</v>
      </c>
      <c r="U14" s="1116">
        <v>1401372</v>
      </c>
      <c r="V14" s="1118">
        <v>812145</v>
      </c>
      <c r="W14" s="1119">
        <v>1987493</v>
      </c>
      <c r="X14" s="1116">
        <v>813376</v>
      </c>
      <c r="Y14" s="1116">
        <v>2662880</v>
      </c>
      <c r="Z14" s="1117">
        <v>3854060</v>
      </c>
      <c r="AA14" s="1115">
        <v>2530295</v>
      </c>
      <c r="AB14" s="1116">
        <v>3468564</v>
      </c>
      <c r="AC14" s="1116">
        <f>AC12-AC13</f>
        <v>3887501</v>
      </c>
      <c r="AD14" s="1118">
        <v>2546282</v>
      </c>
      <c r="AE14" s="1115">
        <f>AE12-AE13</f>
        <v>2924266</v>
      </c>
      <c r="AF14" s="1116">
        <v>4747658</v>
      </c>
      <c r="AG14" s="1116">
        <v>4587607</v>
      </c>
      <c r="AH14" s="1118">
        <v>5766038</v>
      </c>
      <c r="AI14" s="1118">
        <v>8276524</v>
      </c>
      <c r="AJ14" s="1118">
        <v>7163494</v>
      </c>
      <c r="AK14" s="1118">
        <v>9971136</v>
      </c>
      <c r="AL14" s="1118">
        <v>4945447</v>
      </c>
      <c r="AM14" s="1118">
        <v>5663908</v>
      </c>
      <c r="AN14" s="1118">
        <v>5558604</v>
      </c>
      <c r="AO14" s="1118">
        <v>6002495</v>
      </c>
      <c r="AP14" s="1118">
        <v>5396481</v>
      </c>
      <c r="AQ14" s="1118">
        <v>5689473</v>
      </c>
      <c r="AR14" s="1118">
        <v>6690380</v>
      </c>
      <c r="AS14" s="1118">
        <v>6433590</v>
      </c>
      <c r="AT14" s="1118">
        <v>6674486</v>
      </c>
      <c r="XFD14" s="589">
        <v>365</v>
      </c>
    </row>
    <row r="16" spans="1:16384">
      <c r="B16" s="180"/>
      <c r="C16" s="430"/>
      <c r="D16" s="430"/>
      <c r="E16" s="430"/>
      <c r="F16" s="430"/>
      <c r="G16" s="430"/>
      <c r="H16" s="430"/>
      <c r="I16" s="430"/>
      <c r="J16" s="430"/>
      <c r="L16" s="431"/>
      <c r="P16" s="431"/>
      <c r="Q16" s="431"/>
    </row>
    <row r="17" spans="2:17">
      <c r="B17" s="180"/>
      <c r="C17" s="430"/>
      <c r="D17" s="430"/>
      <c r="E17" s="430"/>
      <c r="F17" s="430"/>
      <c r="G17" s="430"/>
      <c r="H17" s="430"/>
      <c r="L17" s="431"/>
    </row>
    <row r="18" spans="2:17">
      <c r="C18" s="430"/>
      <c r="D18" s="430"/>
      <c r="E18" s="430"/>
      <c r="F18" s="430"/>
      <c r="G18" s="430"/>
      <c r="H18" s="430"/>
      <c r="L18" s="432"/>
      <c r="P18" s="432"/>
      <c r="Q18" s="432"/>
    </row>
    <row r="19" spans="2:17">
      <c r="C19" s="430"/>
      <c r="D19" s="430"/>
      <c r="E19" s="430"/>
      <c r="F19" s="430"/>
      <c r="G19" s="430"/>
      <c r="H19" s="430"/>
      <c r="L19" s="432"/>
      <c r="P19" s="432"/>
      <c r="Q19" s="432"/>
    </row>
    <row r="20" spans="2:17">
      <c r="C20" s="430"/>
      <c r="D20" s="430"/>
      <c r="E20" s="430"/>
      <c r="F20" s="430"/>
      <c r="G20" s="430"/>
      <c r="H20" s="430"/>
    </row>
    <row r="21" spans="2:17">
      <c r="B21" s="239"/>
      <c r="C21" s="430"/>
      <c r="D21" s="430"/>
      <c r="E21" s="430"/>
      <c r="F21" s="430"/>
      <c r="G21" s="430"/>
      <c r="H21" s="430"/>
    </row>
    <row r="22" spans="2:17">
      <c r="C22" s="430"/>
      <c r="D22" s="430"/>
      <c r="E22" s="430"/>
      <c r="F22" s="430"/>
      <c r="G22" s="430"/>
      <c r="H22" s="430"/>
    </row>
    <row r="23" spans="2:17">
      <c r="C23" s="430"/>
      <c r="D23" s="430"/>
      <c r="E23" s="430"/>
      <c r="F23" s="430"/>
      <c r="G23" s="430"/>
      <c r="H23" s="430"/>
    </row>
    <row r="24" spans="2:17">
      <c r="C24" s="430"/>
      <c r="D24" s="430"/>
      <c r="E24" s="430"/>
      <c r="F24" s="430"/>
      <c r="G24" s="430"/>
      <c r="H24" s="430"/>
    </row>
    <row r="25" spans="2:17">
      <c r="C25" s="430"/>
      <c r="D25" s="430"/>
      <c r="E25" s="430"/>
      <c r="F25" s="430"/>
      <c r="G25" s="430"/>
      <c r="H25" s="430"/>
    </row>
    <row r="26" spans="2:17">
      <c r="C26" s="430"/>
      <c r="D26" s="430"/>
      <c r="E26" s="430"/>
      <c r="F26" s="430"/>
      <c r="G26" s="430"/>
      <c r="H26" s="430"/>
    </row>
    <row r="27" spans="2:17">
      <c r="C27" s="430"/>
      <c r="D27" s="430"/>
      <c r="E27" s="430"/>
      <c r="F27" s="430"/>
      <c r="G27" s="430"/>
      <c r="H27" s="430"/>
    </row>
    <row r="28" spans="2:17">
      <c r="C28" s="430"/>
      <c r="D28" s="430"/>
      <c r="E28" s="430"/>
      <c r="F28" s="430"/>
      <c r="G28" s="430"/>
      <c r="H28" s="430"/>
    </row>
    <row r="29" spans="2:17">
      <c r="C29" s="430"/>
      <c r="D29" s="430"/>
      <c r="E29" s="430"/>
      <c r="F29" s="430"/>
      <c r="G29" s="430"/>
      <c r="H29" s="430"/>
    </row>
    <row r="30" spans="2:17">
      <c r="C30" s="430"/>
      <c r="D30" s="430"/>
      <c r="E30" s="430"/>
      <c r="F30" s="430"/>
      <c r="G30" s="430"/>
      <c r="H30" s="430"/>
    </row>
    <row r="31" spans="2:17">
      <c r="C31" s="430"/>
      <c r="D31" s="430"/>
      <c r="E31" s="430"/>
      <c r="F31" s="430"/>
      <c r="G31" s="430"/>
      <c r="H31" s="430"/>
    </row>
    <row r="32" spans="2:17">
      <c r="C32" s="430"/>
      <c r="D32" s="430"/>
      <c r="E32" s="430"/>
      <c r="F32" s="430"/>
      <c r="G32" s="430"/>
      <c r="H32" s="430"/>
    </row>
    <row r="33" spans="3:8">
      <c r="C33" s="430"/>
      <c r="D33" s="430"/>
      <c r="E33" s="430"/>
      <c r="F33" s="430"/>
      <c r="G33" s="430"/>
      <c r="H33" s="430"/>
    </row>
    <row r="34" spans="3:8">
      <c r="C34" s="430"/>
      <c r="D34" s="430"/>
      <c r="E34" s="430"/>
      <c r="F34" s="430"/>
      <c r="G34" s="430"/>
      <c r="H34" s="430"/>
    </row>
    <row r="35" spans="3:8">
      <c r="C35" s="430"/>
      <c r="D35" s="430"/>
      <c r="E35" s="430"/>
      <c r="F35" s="430"/>
      <c r="G35" s="430"/>
      <c r="H35" s="430"/>
    </row>
    <row r="36" spans="3:8">
      <c r="C36" s="430"/>
      <c r="D36" s="430"/>
      <c r="E36" s="430"/>
      <c r="F36" s="430"/>
      <c r="G36" s="430"/>
      <c r="H36" s="430"/>
    </row>
    <row r="37" spans="3:8">
      <c r="C37" s="430"/>
      <c r="D37" s="430"/>
      <c r="E37" s="430"/>
      <c r="F37" s="430"/>
      <c r="G37" s="430"/>
      <c r="H37" s="430"/>
    </row>
    <row r="38" spans="3:8">
      <c r="C38" s="430"/>
      <c r="D38" s="430"/>
      <c r="E38" s="430"/>
      <c r="F38" s="430"/>
      <c r="G38" s="430"/>
      <c r="H38" s="430"/>
    </row>
    <row r="39" spans="3:8">
      <c r="C39" s="430"/>
      <c r="D39" s="430"/>
      <c r="E39" s="430"/>
      <c r="F39" s="430"/>
      <c r="G39" s="430"/>
      <c r="H39" s="430"/>
    </row>
    <row r="40" spans="3:8">
      <c r="C40" s="430"/>
      <c r="D40" s="430"/>
      <c r="E40" s="430"/>
      <c r="F40" s="430"/>
      <c r="G40" s="430"/>
      <c r="H40" s="430"/>
    </row>
    <row r="41" spans="3:8">
      <c r="C41" s="430"/>
      <c r="D41" s="430"/>
      <c r="E41" s="430"/>
      <c r="F41" s="430"/>
      <c r="G41" s="430"/>
      <c r="H41" s="430"/>
    </row>
    <row r="42" spans="3:8">
      <c r="C42" s="430"/>
      <c r="D42" s="430"/>
      <c r="E42" s="430"/>
      <c r="F42" s="430"/>
      <c r="G42" s="430"/>
      <c r="H42" s="430"/>
    </row>
    <row r="43" spans="3:8">
      <c r="C43" s="430"/>
      <c r="D43" s="430"/>
      <c r="E43" s="430"/>
      <c r="F43" s="430"/>
      <c r="G43" s="430"/>
      <c r="H43" s="430"/>
    </row>
    <row r="44" spans="3:8">
      <c r="C44" s="430"/>
      <c r="D44" s="430"/>
      <c r="E44" s="430"/>
      <c r="F44" s="430"/>
      <c r="G44" s="430"/>
      <c r="H44" s="430"/>
    </row>
    <row r="45" spans="3:8">
      <c r="C45" s="430"/>
      <c r="D45" s="430"/>
      <c r="E45" s="430"/>
      <c r="F45" s="430"/>
      <c r="G45" s="430"/>
      <c r="H45" s="430"/>
    </row>
    <row r="46" spans="3:8">
      <c r="C46" s="430"/>
      <c r="D46" s="430"/>
      <c r="E46" s="430"/>
      <c r="F46" s="430"/>
      <c r="G46" s="430"/>
      <c r="H46" s="430"/>
    </row>
    <row r="47" spans="3:8">
      <c r="C47" s="430"/>
      <c r="D47" s="430"/>
      <c r="E47" s="430"/>
      <c r="F47" s="430"/>
      <c r="G47" s="430"/>
      <c r="H47" s="430"/>
    </row>
    <row r="48" spans="3:8">
      <c r="C48" s="430"/>
      <c r="D48" s="430"/>
      <c r="E48" s="430"/>
      <c r="F48" s="430"/>
      <c r="G48" s="430"/>
      <c r="H48" s="430"/>
    </row>
    <row r="49" spans="3:8">
      <c r="C49" s="430"/>
      <c r="D49" s="430"/>
      <c r="E49" s="430"/>
      <c r="F49" s="430"/>
      <c r="G49" s="430"/>
      <c r="H49" s="430"/>
    </row>
    <row r="50" spans="3:8">
      <c r="C50" s="430"/>
      <c r="D50" s="430"/>
      <c r="E50" s="430"/>
      <c r="F50" s="430"/>
      <c r="G50" s="430"/>
      <c r="H50" s="430"/>
    </row>
    <row r="51" spans="3:8">
      <c r="C51" s="430"/>
      <c r="D51" s="430"/>
      <c r="E51" s="430"/>
      <c r="F51" s="430"/>
      <c r="G51" s="430"/>
      <c r="H51" s="430"/>
    </row>
    <row r="52" spans="3:8">
      <c r="C52" s="430"/>
      <c r="D52" s="430"/>
      <c r="E52" s="430"/>
      <c r="F52" s="430"/>
      <c r="G52" s="430"/>
      <c r="H52" s="430"/>
    </row>
    <row r="53" spans="3:8">
      <c r="C53" s="430"/>
      <c r="D53" s="430"/>
      <c r="E53" s="430"/>
      <c r="F53" s="430"/>
      <c r="G53" s="430"/>
      <c r="H53" s="430"/>
    </row>
    <row r="54" spans="3:8">
      <c r="C54" s="430"/>
      <c r="D54" s="430"/>
      <c r="E54" s="430"/>
      <c r="F54" s="430"/>
      <c r="G54" s="430"/>
      <c r="H54" s="430"/>
    </row>
    <row r="55" spans="3:8">
      <c r="C55" s="430"/>
      <c r="D55" s="430"/>
      <c r="E55" s="430"/>
      <c r="F55" s="430"/>
      <c r="G55" s="430"/>
      <c r="H55" s="430"/>
    </row>
    <row r="56" spans="3:8">
      <c r="C56" s="430"/>
      <c r="D56" s="430"/>
      <c r="E56" s="430"/>
      <c r="F56" s="430"/>
      <c r="G56" s="430"/>
      <c r="H56" s="430"/>
    </row>
    <row r="57" spans="3:8">
      <c r="C57" s="430"/>
      <c r="D57" s="430"/>
      <c r="E57" s="430"/>
      <c r="F57" s="430"/>
      <c r="G57" s="430"/>
      <c r="H57" s="430"/>
    </row>
    <row r="58" spans="3:8">
      <c r="C58" s="430"/>
      <c r="D58" s="430"/>
      <c r="E58" s="430"/>
      <c r="F58" s="430"/>
      <c r="G58" s="430"/>
      <c r="H58" s="430"/>
    </row>
    <row r="59" spans="3:8">
      <c r="C59" s="430"/>
      <c r="D59" s="430"/>
      <c r="E59" s="430"/>
      <c r="F59" s="430"/>
      <c r="G59" s="430"/>
      <c r="H59" s="430"/>
    </row>
    <row r="60" spans="3:8">
      <c r="C60" s="430"/>
      <c r="D60" s="430"/>
      <c r="E60" s="430"/>
      <c r="F60" s="430"/>
      <c r="G60" s="430"/>
      <c r="H60" s="430"/>
    </row>
    <row r="61" spans="3:8">
      <c r="C61" s="430"/>
      <c r="D61" s="430"/>
      <c r="E61" s="430"/>
      <c r="F61" s="430"/>
      <c r="G61" s="430"/>
      <c r="H61" s="430"/>
    </row>
    <row r="62" spans="3:8">
      <c r="C62" s="430"/>
      <c r="D62" s="430"/>
      <c r="E62" s="430"/>
      <c r="F62" s="430"/>
      <c r="G62" s="430"/>
      <c r="H62" s="430"/>
    </row>
    <row r="63" spans="3:8">
      <c r="C63" s="430"/>
      <c r="D63" s="430"/>
      <c r="E63" s="430"/>
      <c r="F63" s="430"/>
      <c r="G63" s="430"/>
      <c r="H63" s="430"/>
    </row>
    <row r="64" spans="3:8">
      <c r="C64" s="430"/>
      <c r="D64" s="430"/>
      <c r="E64" s="430"/>
      <c r="F64" s="430"/>
      <c r="G64" s="430"/>
      <c r="H64" s="430"/>
    </row>
    <row r="65" spans="3:8">
      <c r="C65" s="430"/>
      <c r="D65" s="430"/>
      <c r="E65" s="430"/>
      <c r="F65" s="430"/>
      <c r="G65" s="430"/>
      <c r="H65" s="430"/>
    </row>
    <row r="66" spans="3:8">
      <c r="C66" s="430"/>
      <c r="D66" s="430"/>
      <c r="E66" s="430"/>
      <c r="F66" s="430"/>
      <c r="G66" s="430"/>
      <c r="H66" s="430"/>
    </row>
    <row r="67" spans="3:8">
      <c r="C67" s="430"/>
      <c r="D67" s="430"/>
      <c r="E67" s="430"/>
      <c r="F67" s="430"/>
      <c r="G67" s="430"/>
      <c r="H67" s="430"/>
    </row>
    <row r="68" spans="3:8">
      <c r="C68" s="430"/>
      <c r="D68" s="430"/>
      <c r="E68" s="430"/>
      <c r="F68" s="430"/>
      <c r="G68" s="430"/>
      <c r="H68" s="430"/>
    </row>
    <row r="69" spans="3:8">
      <c r="C69" s="430"/>
      <c r="D69" s="430"/>
      <c r="E69" s="430"/>
      <c r="F69" s="430"/>
      <c r="G69" s="430"/>
      <c r="H69" s="430"/>
    </row>
    <row r="70" spans="3:8">
      <c r="C70" s="430"/>
      <c r="D70" s="430"/>
      <c r="E70" s="430"/>
      <c r="F70" s="430"/>
      <c r="G70" s="430"/>
      <c r="H70" s="430"/>
    </row>
    <row r="71" spans="3:8">
      <c r="C71" s="430"/>
      <c r="D71" s="430"/>
      <c r="E71" s="430"/>
      <c r="F71" s="430"/>
      <c r="G71" s="430"/>
      <c r="H71" s="430"/>
    </row>
    <row r="72" spans="3:8">
      <c r="C72" s="430"/>
      <c r="D72" s="430"/>
      <c r="E72" s="430"/>
      <c r="F72" s="430"/>
      <c r="G72" s="430"/>
      <c r="H72" s="430"/>
    </row>
    <row r="73" spans="3:8">
      <c r="C73" s="430"/>
      <c r="D73" s="430"/>
      <c r="E73" s="430"/>
      <c r="F73" s="430"/>
      <c r="G73" s="430"/>
      <c r="H73" s="430"/>
    </row>
    <row r="74" spans="3:8">
      <c r="C74" s="430"/>
      <c r="D74" s="430"/>
      <c r="E74" s="430"/>
      <c r="F74" s="430"/>
      <c r="G74" s="430"/>
      <c r="H74" s="430"/>
    </row>
    <row r="75" spans="3:8">
      <c r="C75" s="430"/>
      <c r="D75" s="430"/>
      <c r="E75" s="430"/>
      <c r="F75" s="430"/>
      <c r="G75" s="430"/>
      <c r="H75" s="430"/>
    </row>
    <row r="76" spans="3:8">
      <c r="C76" s="430"/>
      <c r="D76" s="430"/>
      <c r="E76" s="430"/>
      <c r="F76" s="430"/>
      <c r="G76" s="430"/>
      <c r="H76" s="430"/>
    </row>
    <row r="77" spans="3:8">
      <c r="C77" s="430"/>
      <c r="D77" s="430"/>
      <c r="E77" s="430"/>
      <c r="F77" s="430"/>
      <c r="G77" s="430"/>
      <c r="H77" s="430"/>
    </row>
    <row r="78" spans="3:8">
      <c r="C78" s="430"/>
      <c r="D78" s="430"/>
      <c r="E78" s="430"/>
      <c r="F78" s="430"/>
      <c r="G78" s="430"/>
      <c r="H78" s="430"/>
    </row>
    <row r="79" spans="3:8">
      <c r="C79" s="430"/>
      <c r="D79" s="430"/>
      <c r="E79" s="430"/>
      <c r="F79" s="430"/>
      <c r="G79" s="430"/>
      <c r="H79" s="430"/>
    </row>
    <row r="80" spans="3:8">
      <c r="C80" s="430"/>
      <c r="D80" s="430"/>
      <c r="E80" s="430"/>
      <c r="F80" s="430"/>
      <c r="G80" s="430"/>
      <c r="H80" s="430"/>
    </row>
    <row r="81" spans="3:8">
      <c r="C81" s="430"/>
      <c r="D81" s="430"/>
      <c r="E81" s="430"/>
      <c r="F81" s="430"/>
      <c r="G81" s="430"/>
      <c r="H81" s="430"/>
    </row>
    <row r="82" spans="3:8">
      <c r="C82" s="430"/>
      <c r="D82" s="430"/>
      <c r="E82" s="430"/>
      <c r="F82" s="430"/>
      <c r="G82" s="430"/>
      <c r="H82" s="430"/>
    </row>
    <row r="83" spans="3:8">
      <c r="C83" s="430"/>
      <c r="D83" s="430"/>
      <c r="E83" s="430"/>
      <c r="F83" s="430"/>
      <c r="G83" s="430"/>
      <c r="H83" s="430"/>
    </row>
    <row r="84" spans="3:8">
      <c r="C84" s="430"/>
      <c r="D84" s="430"/>
      <c r="E84" s="430"/>
      <c r="F84" s="430"/>
      <c r="G84" s="430"/>
      <c r="H84" s="430"/>
    </row>
    <row r="85" spans="3:8">
      <c r="C85" s="430"/>
      <c r="D85" s="430"/>
      <c r="E85" s="430"/>
      <c r="F85" s="430"/>
      <c r="G85" s="430"/>
      <c r="H85" s="430"/>
    </row>
    <row r="86" spans="3:8">
      <c r="C86" s="430"/>
      <c r="D86" s="430"/>
      <c r="E86" s="430"/>
      <c r="F86" s="430"/>
      <c r="G86" s="430"/>
      <c r="H86" s="430"/>
    </row>
    <row r="87" spans="3:8">
      <c r="C87" s="430"/>
      <c r="D87" s="430"/>
      <c r="E87" s="430"/>
      <c r="F87" s="430"/>
      <c r="G87" s="430"/>
      <c r="H87" s="430"/>
    </row>
    <row r="88" spans="3:8">
      <c r="C88" s="430"/>
      <c r="D88" s="430"/>
      <c r="E88" s="430"/>
      <c r="F88" s="430"/>
      <c r="G88" s="430"/>
      <c r="H88" s="430"/>
    </row>
    <row r="89" spans="3:8">
      <c r="C89" s="430"/>
      <c r="D89" s="430"/>
      <c r="E89" s="430"/>
      <c r="F89" s="430"/>
      <c r="G89" s="430"/>
      <c r="H89" s="430"/>
    </row>
    <row r="90" spans="3:8">
      <c r="C90" s="430"/>
      <c r="D90" s="430"/>
      <c r="E90" s="430"/>
      <c r="F90" s="430"/>
      <c r="G90" s="430"/>
      <c r="H90" s="430"/>
    </row>
    <row r="91" spans="3:8">
      <c r="C91" s="430"/>
      <c r="D91" s="430"/>
      <c r="E91" s="430"/>
      <c r="F91" s="430"/>
      <c r="G91" s="430"/>
      <c r="H91" s="430"/>
    </row>
    <row r="92" spans="3:8">
      <c r="C92" s="430"/>
      <c r="D92" s="430"/>
      <c r="E92" s="430"/>
      <c r="F92" s="430"/>
      <c r="G92" s="430"/>
      <c r="H92" s="430"/>
    </row>
    <row r="93" spans="3:8">
      <c r="C93" s="430"/>
      <c r="D93" s="430"/>
      <c r="E93" s="430"/>
      <c r="F93" s="430"/>
      <c r="G93" s="430"/>
      <c r="H93" s="430"/>
    </row>
    <row r="94" spans="3:8">
      <c r="C94" s="430"/>
      <c r="D94" s="430"/>
      <c r="E94" s="430"/>
      <c r="F94" s="430"/>
      <c r="G94" s="430"/>
      <c r="H94" s="430"/>
    </row>
    <row r="95" spans="3:8">
      <c r="C95" s="430"/>
      <c r="D95" s="430"/>
      <c r="E95" s="430"/>
      <c r="F95" s="430"/>
      <c r="G95" s="430"/>
      <c r="H95" s="430"/>
    </row>
    <row r="96" spans="3:8">
      <c r="C96" s="430"/>
      <c r="D96" s="430"/>
      <c r="E96" s="430"/>
      <c r="F96" s="430"/>
      <c r="G96" s="430"/>
      <c r="H96" s="430"/>
    </row>
    <row r="97" spans="3:8">
      <c r="C97" s="430"/>
      <c r="D97" s="430"/>
      <c r="E97" s="430"/>
      <c r="F97" s="430"/>
      <c r="G97" s="430"/>
      <c r="H97" s="430"/>
    </row>
    <row r="98" spans="3:8">
      <c r="C98" s="430"/>
      <c r="D98" s="430"/>
      <c r="E98" s="430"/>
      <c r="F98" s="430"/>
      <c r="G98" s="430"/>
      <c r="H98" s="430"/>
    </row>
    <row r="99" spans="3:8">
      <c r="C99" s="430"/>
      <c r="D99" s="430"/>
      <c r="E99" s="430"/>
      <c r="F99" s="430"/>
      <c r="G99" s="430"/>
      <c r="H99" s="430"/>
    </row>
    <row r="100" spans="3:8">
      <c r="C100" s="430"/>
      <c r="D100" s="430"/>
      <c r="E100" s="430"/>
      <c r="F100" s="430"/>
      <c r="G100" s="430"/>
      <c r="H100" s="430"/>
    </row>
    <row r="101" spans="3:8">
      <c r="C101" s="430"/>
      <c r="D101" s="430"/>
      <c r="E101" s="430"/>
      <c r="F101" s="430"/>
      <c r="G101" s="430"/>
      <c r="H101" s="430"/>
    </row>
    <row r="102" spans="3:8">
      <c r="C102" s="430"/>
      <c r="D102" s="430"/>
      <c r="E102" s="430"/>
      <c r="F102" s="430"/>
      <c r="G102" s="430"/>
      <c r="H102" s="430"/>
    </row>
    <row r="103" spans="3:8">
      <c r="C103" s="430"/>
      <c r="D103" s="430"/>
      <c r="E103" s="430"/>
      <c r="F103" s="430"/>
      <c r="G103" s="430"/>
      <c r="H103" s="430"/>
    </row>
    <row r="104" spans="3:8">
      <c r="C104" s="430"/>
      <c r="D104" s="430"/>
      <c r="E104" s="430"/>
      <c r="F104" s="430"/>
      <c r="G104" s="430"/>
      <c r="H104" s="430"/>
    </row>
    <row r="105" spans="3:8">
      <c r="C105" s="430"/>
      <c r="D105" s="430"/>
      <c r="E105" s="430"/>
      <c r="F105" s="430"/>
      <c r="G105" s="430"/>
      <c r="H105" s="430"/>
    </row>
    <row r="106" spans="3:8">
      <c r="C106" s="430"/>
      <c r="D106" s="430"/>
      <c r="E106" s="430"/>
      <c r="F106" s="430"/>
      <c r="G106" s="430"/>
      <c r="H106" s="430"/>
    </row>
    <row r="107" spans="3:8">
      <c r="C107" s="430"/>
      <c r="D107" s="430"/>
      <c r="E107" s="430"/>
      <c r="F107" s="430"/>
      <c r="G107" s="430"/>
      <c r="H107" s="430"/>
    </row>
    <row r="108" spans="3:8">
      <c r="C108" s="430"/>
      <c r="D108" s="430"/>
      <c r="E108" s="430"/>
      <c r="F108" s="430"/>
      <c r="G108" s="430"/>
      <c r="H108" s="430"/>
    </row>
    <row r="109" spans="3:8">
      <c r="C109" s="430"/>
      <c r="D109" s="430"/>
      <c r="E109" s="430"/>
      <c r="F109" s="430"/>
      <c r="G109" s="430"/>
      <c r="H109" s="430"/>
    </row>
    <row r="110" spans="3:8">
      <c r="C110" s="430"/>
      <c r="D110" s="430"/>
      <c r="E110" s="430"/>
      <c r="F110" s="430"/>
      <c r="G110" s="430"/>
      <c r="H110" s="430"/>
    </row>
    <row r="111" spans="3:8">
      <c r="C111" s="430"/>
      <c r="D111" s="430"/>
      <c r="E111" s="430"/>
      <c r="F111" s="430"/>
      <c r="G111" s="430"/>
      <c r="H111" s="430"/>
    </row>
    <row r="112" spans="3:8">
      <c r="C112" s="430"/>
      <c r="D112" s="430"/>
      <c r="E112" s="430"/>
      <c r="F112" s="430"/>
      <c r="G112" s="430"/>
      <c r="H112" s="430"/>
    </row>
    <row r="113" spans="3:8">
      <c r="C113" s="430"/>
      <c r="D113" s="430"/>
      <c r="E113" s="430"/>
      <c r="F113" s="430"/>
      <c r="G113" s="430"/>
      <c r="H113" s="430"/>
    </row>
    <row r="114" spans="3:8">
      <c r="C114" s="430"/>
      <c r="D114" s="430"/>
      <c r="E114" s="430"/>
      <c r="F114" s="430"/>
      <c r="G114" s="430"/>
      <c r="H114" s="430"/>
    </row>
    <row r="115" spans="3:8">
      <c r="C115" s="430"/>
      <c r="D115" s="430"/>
      <c r="E115" s="430"/>
      <c r="F115" s="430"/>
      <c r="G115" s="430"/>
      <c r="H115" s="430"/>
    </row>
    <row r="116" spans="3:8">
      <c r="C116" s="430"/>
      <c r="D116" s="430"/>
      <c r="E116" s="430"/>
      <c r="F116" s="430"/>
      <c r="G116" s="430"/>
      <c r="H116" s="430"/>
    </row>
    <row r="117" spans="3:8">
      <c r="C117" s="430"/>
      <c r="D117" s="430"/>
      <c r="E117" s="430"/>
      <c r="F117" s="430"/>
      <c r="G117" s="430"/>
      <c r="H117" s="430"/>
    </row>
    <row r="118" spans="3:8">
      <c r="C118" s="430"/>
      <c r="D118" s="430"/>
      <c r="E118" s="430"/>
      <c r="F118" s="430"/>
      <c r="G118" s="430"/>
      <c r="H118" s="430"/>
    </row>
    <row r="119" spans="3:8">
      <c r="C119" s="430"/>
      <c r="D119" s="430"/>
      <c r="E119" s="430"/>
      <c r="F119" s="430"/>
      <c r="G119" s="430"/>
      <c r="H119" s="430"/>
    </row>
    <row r="120" spans="3:8">
      <c r="C120" s="430"/>
      <c r="D120" s="430"/>
      <c r="E120" s="430"/>
      <c r="F120" s="430"/>
      <c r="G120" s="430"/>
      <c r="H120" s="430"/>
    </row>
    <row r="121" spans="3:8">
      <c r="C121" s="430"/>
      <c r="D121" s="430"/>
      <c r="E121" s="430"/>
      <c r="F121" s="430"/>
      <c r="G121" s="430"/>
      <c r="H121" s="430"/>
    </row>
    <row r="122" spans="3:8">
      <c r="C122" s="430"/>
      <c r="D122" s="430"/>
      <c r="E122" s="430"/>
      <c r="F122" s="430"/>
      <c r="G122" s="430"/>
      <c r="H122" s="430"/>
    </row>
    <row r="123" spans="3:8">
      <c r="C123" s="430"/>
      <c r="D123" s="430"/>
      <c r="E123" s="430"/>
      <c r="F123" s="430"/>
      <c r="G123" s="430"/>
      <c r="H123" s="430"/>
    </row>
    <row r="124" spans="3:8">
      <c r="C124" s="430"/>
      <c r="D124" s="430"/>
      <c r="E124" s="430"/>
      <c r="F124" s="430"/>
      <c r="G124" s="430"/>
      <c r="H124" s="430"/>
    </row>
    <row r="125" spans="3:8">
      <c r="C125" s="430"/>
      <c r="D125" s="430"/>
      <c r="E125" s="430"/>
      <c r="F125" s="430"/>
      <c r="G125" s="430"/>
      <c r="H125" s="430"/>
    </row>
    <row r="126" spans="3:8">
      <c r="C126" s="430"/>
      <c r="D126" s="430"/>
      <c r="E126" s="430"/>
      <c r="F126" s="430"/>
      <c r="G126" s="430"/>
      <c r="H126" s="430"/>
    </row>
    <row r="127" spans="3:8">
      <c r="C127" s="430"/>
      <c r="D127" s="430"/>
      <c r="E127" s="430"/>
      <c r="F127" s="430"/>
      <c r="G127" s="430"/>
      <c r="H127" s="430"/>
    </row>
    <row r="128" spans="3:8">
      <c r="C128" s="430"/>
      <c r="D128" s="430"/>
      <c r="E128" s="430"/>
      <c r="F128" s="430"/>
      <c r="G128" s="430"/>
      <c r="H128" s="430"/>
    </row>
    <row r="129" spans="3:8">
      <c r="C129" s="430"/>
      <c r="D129" s="430"/>
      <c r="E129" s="430"/>
      <c r="F129" s="430"/>
      <c r="G129" s="430"/>
      <c r="H129" s="430"/>
    </row>
    <row r="130" spans="3:8">
      <c r="C130" s="430"/>
      <c r="D130" s="430"/>
      <c r="E130" s="430"/>
      <c r="F130" s="430"/>
      <c r="G130" s="430"/>
      <c r="H130" s="430"/>
    </row>
    <row r="131" spans="3:8">
      <c r="C131" s="430"/>
      <c r="D131" s="430"/>
      <c r="E131" s="430"/>
      <c r="F131" s="430"/>
      <c r="G131" s="430"/>
      <c r="H131" s="430"/>
    </row>
    <row r="132" spans="3:8">
      <c r="C132" s="430"/>
      <c r="D132" s="430"/>
      <c r="E132" s="430"/>
      <c r="F132" s="430"/>
      <c r="G132" s="430"/>
      <c r="H132" s="430"/>
    </row>
    <row r="133" spans="3:8">
      <c r="C133" s="430"/>
      <c r="D133" s="430"/>
      <c r="E133" s="430"/>
      <c r="F133" s="430"/>
      <c r="G133" s="430"/>
      <c r="H133" s="430"/>
    </row>
    <row r="134" spans="3:8">
      <c r="C134" s="430"/>
      <c r="D134" s="430"/>
      <c r="E134" s="430"/>
      <c r="F134" s="430"/>
      <c r="G134" s="430"/>
      <c r="H134" s="430"/>
    </row>
    <row r="135" spans="3:8">
      <c r="C135" s="430"/>
      <c r="D135" s="430"/>
      <c r="E135" s="430"/>
      <c r="F135" s="430"/>
      <c r="G135" s="430"/>
      <c r="H135" s="430"/>
    </row>
    <row r="136" spans="3:8">
      <c r="C136" s="430"/>
      <c r="D136" s="430"/>
      <c r="E136" s="430"/>
      <c r="F136" s="430"/>
      <c r="G136" s="430"/>
      <c r="H136" s="430"/>
    </row>
    <row r="137" spans="3:8">
      <c r="C137" s="430"/>
      <c r="D137" s="430"/>
      <c r="E137" s="430"/>
      <c r="F137" s="430"/>
      <c r="G137" s="430"/>
      <c r="H137" s="430"/>
    </row>
    <row r="138" spans="3:8">
      <c r="C138" s="430"/>
      <c r="D138" s="430"/>
      <c r="E138" s="430"/>
      <c r="F138" s="430"/>
      <c r="G138" s="430"/>
      <c r="H138" s="430"/>
    </row>
    <row r="139" spans="3:8">
      <c r="C139" s="430"/>
      <c r="D139" s="430"/>
      <c r="E139" s="430"/>
      <c r="F139" s="430"/>
      <c r="G139" s="430"/>
      <c r="H139" s="430"/>
    </row>
    <row r="140" spans="3:8">
      <c r="C140" s="430"/>
      <c r="D140" s="430"/>
      <c r="E140" s="430"/>
      <c r="F140" s="430"/>
      <c r="G140" s="430"/>
      <c r="H140" s="430"/>
    </row>
    <row r="141" spans="3:8">
      <c r="C141" s="430"/>
      <c r="D141" s="430"/>
      <c r="E141" s="430"/>
      <c r="F141" s="430"/>
      <c r="G141" s="430"/>
      <c r="H141" s="430"/>
    </row>
    <row r="142" spans="3:8">
      <c r="C142" s="430"/>
      <c r="D142" s="430"/>
      <c r="E142" s="430"/>
      <c r="F142" s="430"/>
      <c r="G142" s="430"/>
      <c r="H142" s="430"/>
    </row>
    <row r="143" spans="3:8">
      <c r="C143" s="430"/>
      <c r="D143" s="430"/>
      <c r="E143" s="430"/>
      <c r="F143" s="430"/>
      <c r="G143" s="430"/>
      <c r="H143" s="430"/>
    </row>
    <row r="144" spans="3:8">
      <c r="C144" s="430"/>
      <c r="D144" s="430"/>
      <c r="E144" s="430"/>
      <c r="F144" s="430"/>
      <c r="G144" s="430"/>
      <c r="H144" s="430"/>
    </row>
    <row r="145" spans="3:8">
      <c r="C145" s="430"/>
      <c r="D145" s="430"/>
      <c r="E145" s="430"/>
      <c r="F145" s="430"/>
      <c r="G145" s="430"/>
      <c r="H145" s="430"/>
    </row>
    <row r="146" spans="3:8">
      <c r="C146" s="430"/>
      <c r="D146" s="430"/>
      <c r="E146" s="430"/>
      <c r="F146" s="430"/>
      <c r="G146" s="430"/>
      <c r="H146" s="430"/>
    </row>
    <row r="147" spans="3:8">
      <c r="C147" s="430"/>
      <c r="D147" s="430"/>
      <c r="E147" s="430"/>
      <c r="F147" s="430"/>
      <c r="G147" s="430"/>
      <c r="H147" s="430"/>
    </row>
    <row r="148" spans="3:8">
      <c r="C148" s="430"/>
      <c r="D148" s="430"/>
      <c r="E148" s="430"/>
      <c r="F148" s="430"/>
      <c r="G148" s="430"/>
      <c r="H148" s="430"/>
    </row>
    <row r="149" spans="3:8">
      <c r="C149" s="430"/>
      <c r="D149" s="430"/>
      <c r="E149" s="430"/>
      <c r="F149" s="430"/>
      <c r="G149" s="430"/>
      <c r="H149" s="430"/>
    </row>
    <row r="150" spans="3:8">
      <c r="C150" s="430"/>
      <c r="D150" s="430"/>
      <c r="E150" s="430"/>
      <c r="F150" s="430"/>
      <c r="G150" s="430"/>
      <c r="H150" s="430"/>
    </row>
    <row r="151" spans="3:8">
      <c r="C151" s="430"/>
      <c r="D151" s="430"/>
      <c r="E151" s="430"/>
      <c r="F151" s="430"/>
      <c r="G151" s="430"/>
      <c r="H151" s="430"/>
    </row>
    <row r="152" spans="3:8">
      <c r="C152" s="430"/>
      <c r="D152" s="430"/>
      <c r="E152" s="430"/>
      <c r="F152" s="430"/>
      <c r="G152" s="430"/>
      <c r="H152" s="430"/>
    </row>
    <row r="153" spans="3:8">
      <c r="C153" s="430"/>
      <c r="D153" s="430"/>
      <c r="E153" s="430"/>
      <c r="F153" s="430"/>
      <c r="G153" s="430"/>
      <c r="H153" s="430"/>
    </row>
    <row r="154" spans="3:8">
      <c r="C154" s="430"/>
      <c r="D154" s="430"/>
      <c r="E154" s="430"/>
      <c r="F154" s="430"/>
      <c r="G154" s="430"/>
      <c r="H154" s="430"/>
    </row>
    <row r="155" spans="3:8">
      <c r="C155" s="430"/>
      <c r="D155" s="430"/>
      <c r="E155" s="430"/>
      <c r="F155" s="430"/>
      <c r="G155" s="430"/>
      <c r="H155" s="430"/>
    </row>
    <row r="156" spans="3:8">
      <c r="C156" s="430"/>
      <c r="D156" s="430"/>
      <c r="E156" s="430"/>
      <c r="F156" s="430"/>
      <c r="G156" s="430"/>
      <c r="H156" s="430"/>
    </row>
    <row r="157" spans="3:8">
      <c r="C157" s="430"/>
      <c r="D157" s="430"/>
      <c r="E157" s="430"/>
      <c r="F157" s="430"/>
      <c r="G157" s="430"/>
      <c r="H157" s="430"/>
    </row>
    <row r="158" spans="3:8">
      <c r="C158" s="430"/>
      <c r="D158" s="430"/>
      <c r="E158" s="430"/>
      <c r="F158" s="430"/>
      <c r="G158" s="430"/>
      <c r="H158" s="430"/>
    </row>
    <row r="159" spans="3:8">
      <c r="C159" s="430"/>
      <c r="D159" s="430"/>
      <c r="E159" s="430"/>
      <c r="F159" s="430"/>
      <c r="G159" s="430"/>
      <c r="H159" s="430"/>
    </row>
    <row r="160" spans="3:8">
      <c r="C160" s="430"/>
      <c r="D160" s="430"/>
      <c r="E160" s="430"/>
      <c r="F160" s="430"/>
      <c r="G160" s="430"/>
      <c r="H160" s="430"/>
    </row>
    <row r="161" spans="3:8">
      <c r="C161" s="430"/>
      <c r="D161" s="430"/>
      <c r="E161" s="430"/>
      <c r="F161" s="430"/>
      <c r="G161" s="430"/>
      <c r="H161" s="430"/>
    </row>
    <row r="162" spans="3:8">
      <c r="C162" s="430"/>
      <c r="D162" s="430"/>
      <c r="E162" s="430"/>
      <c r="F162" s="430"/>
      <c r="G162" s="430"/>
      <c r="H162" s="430"/>
    </row>
    <row r="163" spans="3:8">
      <c r="C163" s="430"/>
      <c r="D163" s="430"/>
      <c r="E163" s="430"/>
      <c r="F163" s="430"/>
      <c r="G163" s="430"/>
      <c r="H163" s="430"/>
    </row>
    <row r="164" spans="3:8">
      <c r="C164" s="430"/>
      <c r="D164" s="430"/>
      <c r="E164" s="430"/>
      <c r="F164" s="430"/>
      <c r="G164" s="430"/>
      <c r="H164" s="430"/>
    </row>
    <row r="165" spans="3:8">
      <c r="C165" s="430"/>
      <c r="D165" s="430"/>
      <c r="E165" s="430"/>
      <c r="F165" s="430"/>
      <c r="G165" s="430"/>
      <c r="H165" s="430"/>
    </row>
    <row r="166" spans="3:8">
      <c r="C166" s="430"/>
      <c r="D166" s="430"/>
      <c r="E166" s="430"/>
      <c r="F166" s="430"/>
      <c r="G166" s="430"/>
      <c r="H166" s="430"/>
    </row>
    <row r="167" spans="3:8">
      <c r="C167" s="430"/>
      <c r="D167" s="430"/>
      <c r="E167" s="430"/>
      <c r="F167" s="430"/>
      <c r="G167" s="430"/>
      <c r="H167" s="430"/>
    </row>
    <row r="168" spans="3:8">
      <c r="C168" s="430"/>
      <c r="D168" s="430"/>
      <c r="E168" s="430"/>
      <c r="F168" s="430"/>
      <c r="G168" s="430"/>
      <c r="H168" s="430"/>
    </row>
    <row r="169" spans="3:8">
      <c r="C169" s="430"/>
      <c r="D169" s="430"/>
      <c r="E169" s="430"/>
      <c r="F169" s="430"/>
      <c r="G169" s="430"/>
      <c r="H169" s="430"/>
    </row>
    <row r="170" spans="3:8">
      <c r="C170" s="430"/>
      <c r="D170" s="430"/>
      <c r="E170" s="430"/>
      <c r="F170" s="430"/>
      <c r="G170" s="430"/>
      <c r="H170" s="430"/>
    </row>
    <row r="171" spans="3:8">
      <c r="C171" s="430"/>
      <c r="D171" s="430"/>
      <c r="E171" s="430"/>
      <c r="F171" s="430"/>
      <c r="G171" s="430"/>
      <c r="H171" s="430"/>
    </row>
    <row r="172" spans="3:8">
      <c r="C172" s="430"/>
      <c r="D172" s="430"/>
      <c r="E172" s="430"/>
      <c r="F172" s="430"/>
      <c r="G172" s="430"/>
      <c r="H172" s="430"/>
    </row>
    <row r="173" spans="3:8">
      <c r="C173" s="430"/>
      <c r="D173" s="430"/>
      <c r="E173" s="430"/>
      <c r="F173" s="430"/>
      <c r="G173" s="430"/>
      <c r="H173" s="430"/>
    </row>
    <row r="174" spans="3:8">
      <c r="C174" s="430"/>
      <c r="D174" s="430"/>
      <c r="E174" s="430"/>
      <c r="F174" s="430"/>
      <c r="G174" s="430"/>
      <c r="H174" s="430"/>
    </row>
    <row r="175" spans="3:8">
      <c r="C175" s="430"/>
      <c r="D175" s="430"/>
      <c r="E175" s="430"/>
      <c r="F175" s="430"/>
      <c r="G175" s="430"/>
      <c r="H175" s="430"/>
    </row>
    <row r="176" spans="3:8">
      <c r="C176" s="430"/>
      <c r="D176" s="430"/>
      <c r="E176" s="430"/>
      <c r="F176" s="430"/>
      <c r="G176" s="430"/>
      <c r="H176" s="430"/>
    </row>
    <row r="177" spans="3:8">
      <c r="C177" s="430"/>
      <c r="D177" s="430"/>
      <c r="E177" s="430"/>
      <c r="F177" s="430"/>
      <c r="G177" s="430"/>
      <c r="H177" s="430"/>
    </row>
    <row r="178" spans="3:8">
      <c r="C178" s="430"/>
      <c r="D178" s="430"/>
      <c r="E178" s="430"/>
      <c r="F178" s="430"/>
      <c r="G178" s="430"/>
      <c r="H178" s="430"/>
    </row>
    <row r="179" spans="3:8">
      <c r="C179" s="430"/>
      <c r="D179" s="430"/>
      <c r="E179" s="430"/>
      <c r="F179" s="430"/>
      <c r="G179" s="430"/>
      <c r="H179" s="430"/>
    </row>
    <row r="180" spans="3:8">
      <c r="C180" s="430"/>
      <c r="D180" s="430"/>
      <c r="E180" s="430"/>
      <c r="F180" s="430"/>
      <c r="G180" s="430"/>
      <c r="H180" s="430"/>
    </row>
    <row r="181" spans="3:8">
      <c r="C181" s="430"/>
      <c r="D181" s="430"/>
      <c r="E181" s="430"/>
      <c r="F181" s="430"/>
      <c r="G181" s="430"/>
      <c r="H181" s="430"/>
    </row>
    <row r="182" spans="3:8">
      <c r="C182" s="430"/>
      <c r="D182" s="430"/>
      <c r="E182" s="430"/>
      <c r="F182" s="430"/>
      <c r="G182" s="430"/>
      <c r="H182" s="430"/>
    </row>
    <row r="183" spans="3:8">
      <c r="C183" s="430"/>
      <c r="D183" s="430"/>
      <c r="E183" s="430"/>
      <c r="F183" s="430"/>
      <c r="G183" s="430"/>
      <c r="H183" s="430"/>
    </row>
    <row r="184" spans="3:8">
      <c r="C184" s="430"/>
      <c r="D184" s="430"/>
      <c r="E184" s="430"/>
      <c r="F184" s="430"/>
      <c r="G184" s="430"/>
      <c r="H184" s="430"/>
    </row>
    <row r="185" spans="3:8">
      <c r="C185" s="430"/>
      <c r="D185" s="430"/>
      <c r="E185" s="430"/>
      <c r="F185" s="430"/>
      <c r="G185" s="430"/>
      <c r="H185" s="430"/>
    </row>
    <row r="186" spans="3:8">
      <c r="C186" s="430"/>
      <c r="D186" s="430"/>
      <c r="E186" s="430"/>
      <c r="F186" s="430"/>
      <c r="G186" s="430"/>
      <c r="H186" s="430"/>
    </row>
    <row r="187" spans="3:8">
      <c r="C187" s="430"/>
      <c r="D187" s="430"/>
      <c r="E187" s="430"/>
      <c r="F187" s="430"/>
      <c r="G187" s="430"/>
      <c r="H187" s="430"/>
    </row>
    <row r="188" spans="3:8">
      <c r="C188" s="430"/>
      <c r="D188" s="430"/>
      <c r="E188" s="430"/>
      <c r="F188" s="430"/>
      <c r="G188" s="430"/>
      <c r="H188" s="430"/>
    </row>
    <row r="189" spans="3:8">
      <c r="C189" s="430"/>
      <c r="D189" s="430"/>
      <c r="E189" s="430"/>
      <c r="F189" s="430"/>
      <c r="G189" s="430"/>
      <c r="H189" s="430"/>
    </row>
    <row r="190" spans="3:8">
      <c r="C190" s="430"/>
      <c r="D190" s="430"/>
      <c r="E190" s="430"/>
      <c r="F190" s="430"/>
      <c r="G190" s="430"/>
      <c r="H190" s="430"/>
    </row>
    <row r="191" spans="3:8">
      <c r="C191" s="430"/>
      <c r="D191" s="430"/>
      <c r="E191" s="430"/>
      <c r="F191" s="430"/>
      <c r="G191" s="430"/>
      <c r="H191" s="430"/>
    </row>
    <row r="192" spans="3:8">
      <c r="C192" s="430"/>
      <c r="D192" s="430"/>
      <c r="E192" s="430"/>
      <c r="F192" s="430"/>
      <c r="G192" s="430"/>
      <c r="H192" s="430"/>
    </row>
    <row r="193" spans="3:8">
      <c r="C193" s="430"/>
      <c r="D193" s="430"/>
      <c r="E193" s="430"/>
      <c r="F193" s="430"/>
      <c r="G193" s="430"/>
      <c r="H193" s="430"/>
    </row>
    <row r="194" spans="3:8">
      <c r="C194" s="430"/>
      <c r="D194" s="430"/>
      <c r="E194" s="430"/>
      <c r="F194" s="430"/>
      <c r="G194" s="430"/>
      <c r="H194" s="430"/>
    </row>
    <row r="195" spans="3:8">
      <c r="C195" s="430"/>
      <c r="D195" s="430"/>
      <c r="E195" s="430"/>
      <c r="F195" s="430"/>
      <c r="G195" s="430"/>
      <c r="H195" s="430"/>
    </row>
    <row r="196" spans="3:8">
      <c r="C196" s="430"/>
      <c r="D196" s="430"/>
      <c r="E196" s="430"/>
      <c r="F196" s="430"/>
      <c r="G196" s="430"/>
      <c r="H196" s="430"/>
    </row>
    <row r="197" spans="3:8">
      <c r="C197" s="430"/>
      <c r="D197" s="430"/>
      <c r="E197" s="430"/>
      <c r="F197" s="430"/>
      <c r="G197" s="430"/>
      <c r="H197" s="430"/>
    </row>
    <row r="198" spans="3:8">
      <c r="C198" s="430"/>
      <c r="D198" s="430"/>
      <c r="E198" s="430"/>
      <c r="F198" s="430"/>
      <c r="G198" s="430"/>
      <c r="H198" s="430"/>
    </row>
    <row r="199" spans="3:8">
      <c r="C199" s="430"/>
      <c r="D199" s="430"/>
      <c r="E199" s="430"/>
      <c r="F199" s="430"/>
      <c r="G199" s="430"/>
      <c r="H199" s="430"/>
    </row>
    <row r="200" spans="3:8">
      <c r="C200" s="430"/>
      <c r="D200" s="430"/>
      <c r="E200" s="430"/>
      <c r="F200" s="430"/>
      <c r="G200" s="430"/>
      <c r="H200" s="430"/>
    </row>
    <row r="201" spans="3:8">
      <c r="C201" s="430"/>
      <c r="D201" s="430"/>
      <c r="E201" s="430"/>
      <c r="F201" s="430"/>
      <c r="G201" s="430"/>
      <c r="H201" s="430"/>
    </row>
    <row r="202" spans="3:8">
      <c r="C202" s="430"/>
      <c r="D202" s="430"/>
      <c r="E202" s="430"/>
      <c r="F202" s="430"/>
      <c r="G202" s="430"/>
      <c r="H202" s="430"/>
    </row>
    <row r="203" spans="3:8">
      <c r="C203" s="430"/>
      <c r="D203" s="430"/>
      <c r="E203" s="430"/>
      <c r="F203" s="430"/>
      <c r="G203" s="430"/>
      <c r="H203" s="430"/>
    </row>
    <row r="204" spans="3:8">
      <c r="C204" s="430"/>
      <c r="D204" s="430"/>
      <c r="E204" s="430"/>
      <c r="F204" s="430"/>
      <c r="G204" s="430"/>
      <c r="H204" s="430"/>
    </row>
    <row r="205" spans="3:8">
      <c r="C205" s="430"/>
      <c r="D205" s="430"/>
      <c r="E205" s="430"/>
      <c r="F205" s="430"/>
      <c r="G205" s="430"/>
      <c r="H205" s="430"/>
    </row>
    <row r="206" spans="3:8">
      <c r="C206" s="430"/>
      <c r="D206" s="430"/>
      <c r="E206" s="430"/>
      <c r="F206" s="430"/>
      <c r="G206" s="430"/>
      <c r="H206" s="430"/>
    </row>
    <row r="207" spans="3:8">
      <c r="C207" s="430"/>
      <c r="D207" s="430"/>
      <c r="E207" s="430"/>
      <c r="F207" s="430"/>
      <c r="G207" s="430"/>
      <c r="H207" s="430"/>
    </row>
    <row r="208" spans="3:8">
      <c r="C208" s="430"/>
      <c r="D208" s="430"/>
      <c r="E208" s="430"/>
      <c r="F208" s="430"/>
      <c r="G208" s="430"/>
      <c r="H208" s="430"/>
    </row>
    <row r="209" spans="3:8">
      <c r="C209" s="430"/>
      <c r="D209" s="430"/>
      <c r="E209" s="430"/>
      <c r="F209" s="430"/>
      <c r="G209" s="430"/>
      <c r="H209" s="430"/>
    </row>
    <row r="210" spans="3:8">
      <c r="C210" s="430"/>
      <c r="D210" s="430"/>
      <c r="E210" s="430"/>
      <c r="F210" s="430"/>
      <c r="G210" s="430"/>
      <c r="H210" s="430"/>
    </row>
    <row r="211" spans="3:8">
      <c r="C211" s="430"/>
      <c r="D211" s="430"/>
      <c r="E211" s="430"/>
      <c r="F211" s="430"/>
      <c r="G211" s="430"/>
      <c r="H211" s="430"/>
    </row>
    <row r="212" spans="3:8">
      <c r="C212" s="430"/>
      <c r="D212" s="430"/>
      <c r="E212" s="430"/>
      <c r="F212" s="430"/>
      <c r="G212" s="430"/>
      <c r="H212" s="430"/>
    </row>
    <row r="213" spans="3:8">
      <c r="C213" s="430"/>
      <c r="D213" s="430"/>
      <c r="E213" s="430"/>
      <c r="F213" s="430"/>
      <c r="G213" s="430"/>
      <c r="H213" s="430"/>
    </row>
    <row r="214" spans="3:8">
      <c r="C214" s="430"/>
      <c r="D214" s="430"/>
      <c r="E214" s="430"/>
      <c r="F214" s="430"/>
      <c r="G214" s="430"/>
      <c r="H214" s="430"/>
    </row>
    <row r="215" spans="3:8">
      <c r="C215" s="430"/>
      <c r="D215" s="430"/>
      <c r="E215" s="430"/>
      <c r="F215" s="430"/>
      <c r="G215" s="430"/>
      <c r="H215" s="430"/>
    </row>
    <row r="216" spans="3:8">
      <c r="C216" s="430"/>
      <c r="D216" s="430"/>
      <c r="E216" s="430"/>
      <c r="F216" s="430"/>
      <c r="G216" s="430"/>
      <c r="H216" s="430"/>
    </row>
    <row r="217" spans="3:8">
      <c r="C217" s="430"/>
      <c r="D217" s="430"/>
      <c r="E217" s="430"/>
      <c r="F217" s="430"/>
      <c r="G217" s="430"/>
      <c r="H217" s="430"/>
    </row>
    <row r="218" spans="3:8">
      <c r="C218" s="430"/>
      <c r="D218" s="430"/>
      <c r="E218" s="430"/>
      <c r="F218" s="430"/>
      <c r="G218" s="430"/>
      <c r="H218" s="430"/>
    </row>
    <row r="219" spans="3:8">
      <c r="C219" s="430"/>
      <c r="D219" s="430"/>
      <c r="E219" s="430"/>
      <c r="F219" s="430"/>
      <c r="G219" s="430"/>
      <c r="H219" s="430"/>
    </row>
    <row r="220" spans="3:8">
      <c r="C220" s="430"/>
      <c r="D220" s="430"/>
      <c r="E220" s="430"/>
      <c r="F220" s="430"/>
      <c r="G220" s="430"/>
      <c r="H220" s="430"/>
    </row>
    <row r="221" spans="3:8">
      <c r="C221" s="430"/>
      <c r="D221" s="430"/>
      <c r="E221" s="430"/>
      <c r="F221" s="430"/>
      <c r="G221" s="430"/>
      <c r="H221" s="430"/>
    </row>
    <row r="222" spans="3:8">
      <c r="C222" s="430"/>
      <c r="D222" s="430"/>
      <c r="E222" s="430"/>
      <c r="F222" s="430"/>
      <c r="G222" s="430"/>
      <c r="H222" s="430"/>
    </row>
    <row r="223" spans="3:8">
      <c r="C223" s="430"/>
      <c r="D223" s="430"/>
      <c r="E223" s="430"/>
      <c r="F223" s="430"/>
      <c r="G223" s="430"/>
      <c r="H223" s="430"/>
    </row>
    <row r="224" spans="3:8">
      <c r="C224" s="430"/>
      <c r="D224" s="430"/>
      <c r="E224" s="430"/>
      <c r="F224" s="430"/>
      <c r="G224" s="430"/>
      <c r="H224" s="430"/>
    </row>
    <row r="225" spans="3:8">
      <c r="C225" s="430"/>
      <c r="D225" s="430"/>
      <c r="E225" s="430"/>
      <c r="F225" s="430"/>
      <c r="G225" s="430"/>
      <c r="H225" s="430"/>
    </row>
    <row r="226" spans="3:8">
      <c r="C226" s="430"/>
      <c r="D226" s="430"/>
      <c r="E226" s="430"/>
      <c r="F226" s="430"/>
      <c r="G226" s="430"/>
      <c r="H226" s="430"/>
    </row>
    <row r="227" spans="3:8">
      <c r="C227" s="430"/>
      <c r="D227" s="430"/>
      <c r="E227" s="430"/>
      <c r="F227" s="430"/>
      <c r="G227" s="430"/>
      <c r="H227" s="430"/>
    </row>
    <row r="228" spans="3:8">
      <c r="C228" s="430"/>
      <c r="D228" s="430"/>
      <c r="E228" s="430"/>
      <c r="F228" s="430"/>
      <c r="G228" s="430"/>
      <c r="H228" s="430"/>
    </row>
    <row r="229" spans="3:8">
      <c r="C229" s="430"/>
      <c r="D229" s="430"/>
      <c r="E229" s="430"/>
      <c r="F229" s="430"/>
      <c r="G229" s="430"/>
      <c r="H229" s="430"/>
    </row>
    <row r="230" spans="3:8">
      <c r="C230" s="430"/>
      <c r="D230" s="430"/>
      <c r="E230" s="430"/>
      <c r="F230" s="430"/>
      <c r="G230" s="430"/>
      <c r="H230" s="430"/>
    </row>
    <row r="231" spans="3:8">
      <c r="C231" s="430"/>
      <c r="D231" s="430"/>
      <c r="E231" s="430"/>
      <c r="F231" s="430"/>
      <c r="G231" s="430"/>
      <c r="H231" s="430"/>
    </row>
    <row r="232" spans="3:8">
      <c r="C232" s="430"/>
      <c r="D232" s="430"/>
      <c r="E232" s="430"/>
      <c r="F232" s="430"/>
      <c r="G232" s="430"/>
      <c r="H232" s="430"/>
    </row>
    <row r="233" spans="3:8">
      <c r="C233" s="430"/>
      <c r="D233" s="430"/>
      <c r="E233" s="430"/>
      <c r="F233" s="430"/>
      <c r="G233" s="430"/>
      <c r="H233" s="430"/>
    </row>
    <row r="234" spans="3:8">
      <c r="C234" s="430"/>
      <c r="D234" s="430"/>
      <c r="E234" s="430"/>
      <c r="F234" s="430"/>
      <c r="G234" s="430"/>
      <c r="H234" s="430"/>
    </row>
    <row r="235" spans="3:8">
      <c r="C235" s="430"/>
      <c r="D235" s="430"/>
      <c r="E235" s="430"/>
      <c r="F235" s="430"/>
      <c r="G235" s="430"/>
      <c r="H235" s="430"/>
    </row>
    <row r="236" spans="3:8">
      <c r="C236" s="430"/>
      <c r="D236" s="430"/>
      <c r="E236" s="430"/>
      <c r="F236" s="430"/>
      <c r="G236" s="430"/>
      <c r="H236" s="430"/>
    </row>
    <row r="237" spans="3:8">
      <c r="C237" s="430"/>
      <c r="D237" s="430"/>
      <c r="E237" s="430"/>
      <c r="F237" s="430"/>
      <c r="G237" s="430"/>
      <c r="H237" s="430"/>
    </row>
    <row r="238" spans="3:8">
      <c r="C238" s="430"/>
      <c r="D238" s="430"/>
      <c r="E238" s="430"/>
      <c r="F238" s="430"/>
      <c r="G238" s="430"/>
      <c r="H238" s="430"/>
    </row>
    <row r="239" spans="3:8">
      <c r="C239" s="430"/>
      <c r="D239" s="430"/>
      <c r="E239" s="430"/>
      <c r="F239" s="430"/>
      <c r="G239" s="430"/>
      <c r="H239" s="430"/>
    </row>
    <row r="240" spans="3:8">
      <c r="C240" s="430"/>
      <c r="D240" s="430"/>
      <c r="E240" s="430"/>
      <c r="F240" s="430"/>
      <c r="G240" s="430"/>
      <c r="H240" s="430"/>
    </row>
    <row r="241" spans="3:8">
      <c r="C241" s="430"/>
      <c r="D241" s="430"/>
      <c r="E241" s="430"/>
      <c r="F241" s="430"/>
      <c r="G241" s="430"/>
      <c r="H241" s="430"/>
    </row>
    <row r="242" spans="3:8">
      <c r="C242" s="430"/>
      <c r="D242" s="430"/>
      <c r="E242" s="430"/>
      <c r="F242" s="430"/>
      <c r="G242" s="430"/>
      <c r="H242" s="430"/>
    </row>
    <row r="243" spans="3:8">
      <c r="C243" s="430"/>
      <c r="D243" s="430"/>
      <c r="E243" s="430"/>
      <c r="F243" s="430"/>
      <c r="G243" s="430"/>
      <c r="H243" s="430"/>
    </row>
    <row r="244" spans="3:8">
      <c r="C244" s="430"/>
      <c r="D244" s="430"/>
      <c r="E244" s="430"/>
      <c r="F244" s="430"/>
      <c r="G244" s="430"/>
      <c r="H244" s="430"/>
    </row>
    <row r="245" spans="3:8">
      <c r="C245" s="430"/>
      <c r="D245" s="430"/>
      <c r="E245" s="430"/>
      <c r="F245" s="430"/>
      <c r="G245" s="430"/>
      <c r="H245" s="430"/>
    </row>
    <row r="246" spans="3:8">
      <c r="C246" s="430"/>
      <c r="D246" s="430"/>
      <c r="E246" s="430"/>
      <c r="F246" s="430"/>
      <c r="G246" s="430"/>
      <c r="H246" s="430"/>
    </row>
    <row r="247" spans="3:8">
      <c r="C247" s="430"/>
      <c r="D247" s="430"/>
      <c r="E247" s="430"/>
      <c r="F247" s="430"/>
      <c r="G247" s="430"/>
      <c r="H247" s="430"/>
    </row>
    <row r="248" spans="3:8">
      <c r="C248" s="430"/>
      <c r="D248" s="430"/>
      <c r="E248" s="430"/>
      <c r="F248" s="430"/>
      <c r="G248" s="430"/>
      <c r="H248" s="430"/>
    </row>
    <row r="249" spans="3:8">
      <c r="C249" s="430"/>
      <c r="D249" s="430"/>
      <c r="E249" s="430"/>
      <c r="F249" s="430"/>
      <c r="G249" s="430"/>
      <c r="H249" s="430"/>
    </row>
    <row r="250" spans="3:8">
      <c r="C250" s="430"/>
      <c r="D250" s="430"/>
      <c r="E250" s="430"/>
      <c r="F250" s="430"/>
      <c r="G250" s="430"/>
      <c r="H250" s="430"/>
    </row>
    <row r="251" spans="3:8">
      <c r="C251" s="430"/>
      <c r="D251" s="430"/>
      <c r="E251" s="430"/>
      <c r="F251" s="430"/>
      <c r="G251" s="430"/>
      <c r="H251" s="430"/>
    </row>
    <row r="252" spans="3:8">
      <c r="C252" s="430"/>
      <c r="D252" s="430"/>
      <c r="E252" s="430"/>
      <c r="F252" s="430"/>
      <c r="G252" s="430"/>
      <c r="H252" s="430"/>
    </row>
    <row r="253" spans="3:8">
      <c r="C253" s="430"/>
      <c r="D253" s="430"/>
      <c r="E253" s="430"/>
      <c r="F253" s="430"/>
      <c r="G253" s="430"/>
      <c r="H253" s="430"/>
    </row>
    <row r="254" spans="3:8">
      <c r="C254" s="430"/>
      <c r="D254" s="430"/>
      <c r="E254" s="430"/>
      <c r="F254" s="430"/>
      <c r="G254" s="430"/>
      <c r="H254" s="430"/>
    </row>
    <row r="255" spans="3:8">
      <c r="C255" s="430"/>
      <c r="D255" s="430"/>
      <c r="E255" s="430"/>
      <c r="F255" s="430"/>
      <c r="G255" s="430"/>
      <c r="H255" s="430"/>
    </row>
    <row r="256" spans="3:8">
      <c r="C256" s="430"/>
      <c r="D256" s="430"/>
      <c r="E256" s="430"/>
      <c r="F256" s="430"/>
      <c r="G256" s="430"/>
      <c r="H256" s="430"/>
    </row>
    <row r="257" spans="3:8">
      <c r="C257" s="430"/>
      <c r="D257" s="430"/>
      <c r="E257" s="430"/>
      <c r="F257" s="430"/>
      <c r="G257" s="430"/>
      <c r="H257" s="430"/>
    </row>
    <row r="258" spans="3:8">
      <c r="C258" s="430"/>
      <c r="D258" s="430"/>
      <c r="E258" s="430"/>
      <c r="F258" s="430"/>
      <c r="G258" s="430"/>
      <c r="H258" s="430"/>
    </row>
    <row r="259" spans="3:8">
      <c r="C259" s="430"/>
      <c r="D259" s="430"/>
      <c r="E259" s="430"/>
      <c r="F259" s="430"/>
      <c r="G259" s="430"/>
      <c r="H259" s="430"/>
    </row>
    <row r="260" spans="3:8">
      <c r="C260" s="430"/>
      <c r="D260" s="430"/>
      <c r="E260" s="430"/>
      <c r="F260" s="430"/>
      <c r="G260" s="430"/>
      <c r="H260" s="430"/>
    </row>
    <row r="261" spans="3:8">
      <c r="C261" s="430"/>
      <c r="D261" s="430"/>
      <c r="E261" s="430"/>
      <c r="F261" s="430"/>
      <c r="G261" s="430"/>
      <c r="H261" s="430"/>
    </row>
    <row r="262" spans="3:8">
      <c r="C262" s="430"/>
      <c r="D262" s="430"/>
      <c r="E262" s="430"/>
      <c r="F262" s="430"/>
      <c r="G262" s="430"/>
      <c r="H262" s="430"/>
    </row>
    <row r="263" spans="3:8">
      <c r="C263" s="430"/>
      <c r="D263" s="430"/>
      <c r="E263" s="430"/>
      <c r="F263" s="430"/>
      <c r="G263" s="430"/>
      <c r="H263" s="430"/>
    </row>
    <row r="264" spans="3:8">
      <c r="C264" s="430"/>
      <c r="D264" s="430"/>
      <c r="E264" s="430"/>
      <c r="F264" s="430"/>
      <c r="G264" s="430"/>
      <c r="H264" s="430"/>
    </row>
    <row r="265" spans="3:8">
      <c r="C265" s="430"/>
      <c r="D265" s="430"/>
      <c r="E265" s="430"/>
      <c r="F265" s="430"/>
      <c r="G265" s="430"/>
      <c r="H265" s="430"/>
    </row>
    <row r="266" spans="3:8">
      <c r="C266" s="430"/>
      <c r="D266" s="430"/>
      <c r="E266" s="430"/>
      <c r="F266" s="430"/>
      <c r="G266" s="430"/>
      <c r="H266" s="430"/>
    </row>
    <row r="267" spans="3:8">
      <c r="C267" s="430"/>
      <c r="D267" s="430"/>
      <c r="E267" s="430"/>
      <c r="F267" s="430"/>
      <c r="G267" s="430"/>
      <c r="H267" s="430"/>
    </row>
    <row r="268" spans="3:8">
      <c r="C268" s="430"/>
      <c r="D268" s="430"/>
      <c r="E268" s="430"/>
      <c r="F268" s="430"/>
      <c r="G268" s="430"/>
      <c r="H268" s="430"/>
    </row>
    <row r="269" spans="3:8">
      <c r="C269" s="430"/>
      <c r="D269" s="430"/>
      <c r="E269" s="430"/>
      <c r="F269" s="430"/>
      <c r="G269" s="430"/>
      <c r="H269" s="430"/>
    </row>
    <row r="270" spans="3:8">
      <c r="C270" s="430"/>
      <c r="D270" s="430"/>
      <c r="E270" s="430"/>
      <c r="F270" s="430"/>
      <c r="G270" s="430"/>
      <c r="H270" s="430"/>
    </row>
    <row r="271" spans="3:8">
      <c r="C271" s="430"/>
      <c r="D271" s="430"/>
      <c r="E271" s="430"/>
      <c r="F271" s="430"/>
      <c r="G271" s="430"/>
      <c r="H271" s="430"/>
    </row>
    <row r="272" spans="3:8">
      <c r="C272" s="430"/>
      <c r="D272" s="430"/>
      <c r="E272" s="430"/>
      <c r="F272" s="430"/>
      <c r="G272" s="430"/>
      <c r="H272" s="430"/>
    </row>
    <row r="273" spans="3:8">
      <c r="C273" s="430"/>
      <c r="D273" s="430"/>
      <c r="E273" s="430"/>
      <c r="F273" s="430"/>
      <c r="G273" s="430"/>
      <c r="H273" s="430"/>
    </row>
    <row r="274" spans="3:8">
      <c r="C274" s="430"/>
      <c r="D274" s="430"/>
      <c r="E274" s="430"/>
      <c r="F274" s="430"/>
      <c r="G274" s="430"/>
      <c r="H274" s="430"/>
    </row>
    <row r="275" spans="3:8">
      <c r="C275" s="430"/>
      <c r="D275" s="430"/>
      <c r="E275" s="430"/>
      <c r="F275" s="430"/>
      <c r="G275" s="430"/>
      <c r="H275" s="430"/>
    </row>
    <row r="276" spans="3:8">
      <c r="C276" s="430"/>
      <c r="D276" s="430"/>
      <c r="E276" s="430"/>
      <c r="F276" s="430"/>
      <c r="G276" s="430"/>
      <c r="H276" s="430"/>
    </row>
    <row r="277" spans="3:8">
      <c r="C277" s="430"/>
      <c r="D277" s="430"/>
      <c r="E277" s="430"/>
      <c r="F277" s="430"/>
      <c r="G277" s="430"/>
      <c r="H277" s="430"/>
    </row>
    <row r="278" spans="3:8">
      <c r="C278" s="430"/>
      <c r="D278" s="430"/>
      <c r="E278" s="430"/>
      <c r="F278" s="430"/>
      <c r="G278" s="430"/>
      <c r="H278" s="430"/>
    </row>
    <row r="279" spans="3:8">
      <c r="C279" s="430"/>
      <c r="D279" s="430"/>
      <c r="E279" s="430"/>
      <c r="F279" s="430"/>
      <c r="G279" s="430"/>
      <c r="H279" s="430"/>
    </row>
    <row r="280" spans="3:8">
      <c r="C280" s="430"/>
      <c r="D280" s="430"/>
      <c r="E280" s="430"/>
      <c r="F280" s="430"/>
      <c r="G280" s="430"/>
      <c r="H280" s="430"/>
    </row>
    <row r="281" spans="3:8">
      <c r="C281" s="430"/>
      <c r="D281" s="430"/>
      <c r="E281" s="430"/>
      <c r="F281" s="430"/>
      <c r="G281" s="430"/>
      <c r="H281" s="430"/>
    </row>
    <row r="282" spans="3:8">
      <c r="C282" s="430"/>
      <c r="D282" s="430"/>
      <c r="E282" s="430"/>
      <c r="F282" s="430"/>
      <c r="G282" s="430"/>
      <c r="H282" s="430"/>
    </row>
    <row r="283" spans="3:8">
      <c r="C283" s="430"/>
      <c r="D283" s="430"/>
      <c r="E283" s="430"/>
      <c r="F283" s="430"/>
      <c r="G283" s="430"/>
      <c r="H283" s="430"/>
    </row>
    <row r="284" spans="3:8">
      <c r="C284" s="430"/>
      <c r="D284" s="430"/>
      <c r="E284" s="430"/>
      <c r="F284" s="430"/>
      <c r="G284" s="430"/>
      <c r="H284" s="430"/>
    </row>
    <row r="285" spans="3:8">
      <c r="C285" s="430"/>
      <c r="D285" s="430"/>
      <c r="E285" s="430"/>
      <c r="F285" s="430"/>
      <c r="G285" s="430"/>
      <c r="H285" s="430"/>
    </row>
    <row r="286" spans="3:8">
      <c r="C286" s="430"/>
      <c r="D286" s="430"/>
      <c r="E286" s="430"/>
      <c r="F286" s="430"/>
      <c r="G286" s="430"/>
      <c r="H286" s="430"/>
    </row>
    <row r="287" spans="3:8">
      <c r="C287" s="430"/>
      <c r="D287" s="430"/>
      <c r="E287" s="430"/>
      <c r="F287" s="430"/>
      <c r="G287" s="430"/>
      <c r="H287" s="430"/>
    </row>
    <row r="288" spans="3:8">
      <c r="C288" s="430"/>
      <c r="D288" s="430"/>
      <c r="E288" s="430"/>
      <c r="F288" s="430"/>
      <c r="G288" s="430"/>
      <c r="H288" s="430"/>
    </row>
    <row r="289" spans="3:8">
      <c r="C289" s="430"/>
      <c r="D289" s="430"/>
      <c r="E289" s="430"/>
      <c r="F289" s="430"/>
      <c r="G289" s="430"/>
      <c r="H289" s="430"/>
    </row>
    <row r="290" spans="3:8">
      <c r="C290" s="430"/>
      <c r="D290" s="430"/>
      <c r="E290" s="430"/>
      <c r="F290" s="430"/>
      <c r="G290" s="430"/>
      <c r="H290" s="430"/>
    </row>
    <row r="291" spans="3:8">
      <c r="C291" s="430"/>
      <c r="D291" s="430"/>
      <c r="E291" s="430"/>
      <c r="F291" s="430"/>
      <c r="G291" s="430"/>
      <c r="H291" s="430"/>
    </row>
    <row r="292" spans="3:8">
      <c r="C292" s="430"/>
      <c r="D292" s="430"/>
      <c r="E292" s="430"/>
      <c r="F292" s="430"/>
      <c r="G292" s="430"/>
      <c r="H292" s="430"/>
    </row>
    <row r="293" spans="3:8">
      <c r="C293" s="430"/>
      <c r="D293" s="430"/>
      <c r="E293" s="430"/>
      <c r="F293" s="430"/>
      <c r="G293" s="430"/>
      <c r="H293" s="430"/>
    </row>
    <row r="294" spans="3:8">
      <c r="C294" s="430"/>
      <c r="D294" s="430"/>
      <c r="E294" s="430"/>
      <c r="F294" s="430"/>
      <c r="G294" s="430"/>
      <c r="H294" s="430"/>
    </row>
    <row r="295" spans="3:8">
      <c r="C295" s="430"/>
      <c r="D295" s="430"/>
      <c r="E295" s="430"/>
      <c r="F295" s="430"/>
      <c r="G295" s="430"/>
      <c r="H295" s="430"/>
    </row>
    <row r="296" spans="3:8">
      <c r="C296" s="430"/>
      <c r="D296" s="430"/>
      <c r="E296" s="430"/>
      <c r="F296" s="430"/>
      <c r="G296" s="430"/>
      <c r="H296" s="430"/>
    </row>
    <row r="297" spans="3:8">
      <c r="C297" s="430"/>
      <c r="D297" s="430"/>
      <c r="E297" s="430"/>
      <c r="F297" s="430"/>
      <c r="G297" s="430"/>
      <c r="H297" s="430"/>
    </row>
    <row r="298" spans="3:8">
      <c r="C298" s="430"/>
      <c r="D298" s="430"/>
      <c r="E298" s="430"/>
      <c r="F298" s="430"/>
      <c r="G298" s="430"/>
      <c r="H298" s="430"/>
    </row>
    <row r="299" spans="3:8">
      <c r="C299" s="430"/>
      <c r="D299" s="430"/>
      <c r="E299" s="430"/>
      <c r="F299" s="430"/>
      <c r="G299" s="430"/>
      <c r="H299" s="430"/>
    </row>
    <row r="300" spans="3:8">
      <c r="C300" s="430"/>
      <c r="D300" s="430"/>
      <c r="E300" s="430"/>
      <c r="F300" s="430"/>
      <c r="G300" s="430"/>
      <c r="H300" s="430"/>
    </row>
    <row r="301" spans="3:8">
      <c r="C301" s="430"/>
      <c r="D301" s="430"/>
      <c r="E301" s="430"/>
      <c r="F301" s="430"/>
      <c r="G301" s="430"/>
      <c r="H301" s="430"/>
    </row>
    <row r="302" spans="3:8">
      <c r="C302" s="430"/>
      <c r="D302" s="430"/>
      <c r="E302" s="430"/>
      <c r="F302" s="430"/>
      <c r="G302" s="430"/>
      <c r="H302" s="430"/>
    </row>
    <row r="303" spans="3:8">
      <c r="C303" s="430"/>
      <c r="D303" s="430"/>
      <c r="E303" s="430"/>
      <c r="F303" s="430"/>
      <c r="G303" s="430"/>
      <c r="H303" s="430"/>
    </row>
    <row r="304" spans="3:8">
      <c r="C304" s="430"/>
      <c r="D304" s="430"/>
      <c r="E304" s="430"/>
      <c r="F304" s="430"/>
      <c r="G304" s="430"/>
      <c r="H304" s="430"/>
    </row>
    <row r="305" spans="3:8">
      <c r="C305" s="430"/>
      <c r="D305" s="430"/>
      <c r="E305" s="430"/>
      <c r="F305" s="430"/>
      <c r="G305" s="430"/>
      <c r="H305" s="430"/>
    </row>
    <row r="306" spans="3:8">
      <c r="C306" s="430"/>
      <c r="D306" s="430"/>
      <c r="E306" s="430"/>
      <c r="F306" s="430"/>
      <c r="G306" s="430"/>
      <c r="H306" s="430"/>
    </row>
    <row r="307" spans="3:8">
      <c r="C307" s="430"/>
      <c r="D307" s="430"/>
      <c r="E307" s="430"/>
      <c r="F307" s="430"/>
      <c r="G307" s="430"/>
      <c r="H307" s="430"/>
    </row>
    <row r="308" spans="3:8">
      <c r="C308" s="430"/>
      <c r="D308" s="430"/>
      <c r="E308" s="430"/>
      <c r="F308" s="430"/>
      <c r="G308" s="430"/>
      <c r="H308" s="430"/>
    </row>
    <row r="309" spans="3:8">
      <c r="C309" s="430"/>
      <c r="D309" s="430"/>
      <c r="E309" s="430"/>
      <c r="F309" s="430"/>
      <c r="G309" s="430"/>
      <c r="H309" s="430"/>
    </row>
    <row r="310" spans="3:8">
      <c r="C310" s="430"/>
      <c r="D310" s="430"/>
      <c r="E310" s="430"/>
      <c r="F310" s="430"/>
      <c r="G310" s="430"/>
      <c r="H310" s="430"/>
    </row>
    <row r="311" spans="3:8">
      <c r="C311" s="430"/>
      <c r="D311" s="430"/>
      <c r="E311" s="430"/>
      <c r="F311" s="430"/>
      <c r="G311" s="430"/>
      <c r="H311" s="430"/>
    </row>
    <row r="312" spans="3:8">
      <c r="C312" s="430"/>
      <c r="D312" s="430"/>
      <c r="E312" s="430"/>
      <c r="F312" s="430"/>
      <c r="G312" s="430"/>
      <c r="H312" s="430"/>
    </row>
    <row r="313" spans="3:8">
      <c r="C313" s="430"/>
      <c r="D313" s="430"/>
      <c r="E313" s="430"/>
      <c r="F313" s="430"/>
      <c r="G313" s="430"/>
      <c r="H313" s="430"/>
    </row>
    <row r="314" spans="3:8">
      <c r="C314" s="430"/>
      <c r="D314" s="430"/>
      <c r="E314" s="430"/>
      <c r="F314" s="430"/>
      <c r="G314" s="430"/>
      <c r="H314" s="430"/>
    </row>
    <row r="315" spans="3:8">
      <c r="C315" s="430"/>
      <c r="D315" s="430"/>
      <c r="E315" s="430"/>
      <c r="F315" s="430"/>
      <c r="G315" s="430"/>
      <c r="H315" s="430"/>
    </row>
    <row r="316" spans="3:8">
      <c r="C316" s="430"/>
      <c r="D316" s="430"/>
      <c r="E316" s="430"/>
      <c r="F316" s="430"/>
      <c r="G316" s="430"/>
      <c r="H316" s="430"/>
    </row>
    <row r="317" spans="3:8">
      <c r="C317" s="430"/>
      <c r="D317" s="430"/>
      <c r="E317" s="430"/>
      <c r="F317" s="430"/>
      <c r="G317" s="430"/>
      <c r="H317" s="430"/>
    </row>
    <row r="318" spans="3:8">
      <c r="C318" s="430"/>
      <c r="D318" s="430"/>
      <c r="E318" s="430"/>
      <c r="F318" s="430"/>
      <c r="G318" s="430"/>
      <c r="H318" s="430"/>
    </row>
    <row r="319" spans="3:8">
      <c r="C319" s="430"/>
      <c r="D319" s="430"/>
      <c r="E319" s="430"/>
      <c r="F319" s="430"/>
      <c r="G319" s="430"/>
      <c r="H319" s="430"/>
    </row>
    <row r="320" spans="3:8">
      <c r="C320" s="430"/>
      <c r="D320" s="430"/>
      <c r="E320" s="430"/>
      <c r="F320" s="430"/>
      <c r="G320" s="430"/>
      <c r="H320" s="430"/>
    </row>
    <row r="321" spans="3:8">
      <c r="C321" s="430"/>
      <c r="D321" s="430"/>
      <c r="E321" s="430"/>
      <c r="F321" s="430"/>
      <c r="G321" s="430"/>
      <c r="H321" s="430"/>
    </row>
    <row r="322" spans="3:8">
      <c r="C322" s="430"/>
      <c r="D322" s="430"/>
      <c r="E322" s="430"/>
      <c r="F322" s="430"/>
      <c r="G322" s="430"/>
      <c r="H322" s="430"/>
    </row>
    <row r="323" spans="3:8">
      <c r="C323" s="430"/>
      <c r="D323" s="430"/>
      <c r="E323" s="430"/>
      <c r="F323" s="430"/>
      <c r="G323" s="430"/>
      <c r="H323" s="430"/>
    </row>
    <row r="324" spans="3:8">
      <c r="C324" s="430"/>
      <c r="D324" s="430"/>
      <c r="E324" s="430"/>
      <c r="F324" s="430"/>
      <c r="G324" s="430"/>
      <c r="H324" s="430"/>
    </row>
    <row r="325" spans="3:8">
      <c r="C325" s="430"/>
      <c r="D325" s="430"/>
      <c r="E325" s="430"/>
      <c r="F325" s="430"/>
      <c r="G325" s="430"/>
      <c r="H325" s="430"/>
    </row>
    <row r="326" spans="3:8">
      <c r="C326" s="430"/>
      <c r="D326" s="430"/>
      <c r="E326" s="430"/>
      <c r="F326" s="430"/>
      <c r="G326" s="430"/>
      <c r="H326" s="430"/>
    </row>
    <row r="327" spans="3:8">
      <c r="C327" s="430"/>
      <c r="D327" s="430"/>
      <c r="E327" s="430"/>
      <c r="F327" s="430"/>
      <c r="G327" s="430"/>
      <c r="H327" s="430"/>
    </row>
    <row r="328" spans="3:8">
      <c r="C328" s="430"/>
      <c r="D328" s="430"/>
      <c r="E328" s="430"/>
      <c r="F328" s="430"/>
      <c r="G328" s="430"/>
      <c r="H328" s="430"/>
    </row>
    <row r="329" spans="3:8">
      <c r="C329" s="430"/>
      <c r="D329" s="430"/>
      <c r="E329" s="430"/>
      <c r="F329" s="430"/>
      <c r="G329" s="430"/>
      <c r="H329" s="430"/>
    </row>
    <row r="330" spans="3:8">
      <c r="C330" s="430"/>
      <c r="D330" s="430"/>
      <c r="E330" s="430"/>
      <c r="F330" s="430"/>
      <c r="G330" s="430"/>
      <c r="H330" s="430"/>
    </row>
    <row r="331" spans="3:8">
      <c r="C331" s="430"/>
      <c r="D331" s="430"/>
      <c r="E331" s="430"/>
      <c r="F331" s="430"/>
      <c r="G331" s="430"/>
      <c r="H331" s="430"/>
    </row>
    <row r="332" spans="3:8">
      <c r="C332" s="430"/>
      <c r="D332" s="430"/>
      <c r="E332" s="430"/>
      <c r="F332" s="430"/>
      <c r="G332" s="430"/>
      <c r="H332" s="430"/>
    </row>
    <row r="333" spans="3:8">
      <c r="C333" s="430"/>
      <c r="D333" s="430"/>
      <c r="E333" s="430"/>
      <c r="F333" s="430"/>
      <c r="G333" s="430"/>
      <c r="H333" s="430"/>
    </row>
    <row r="334" spans="3:8">
      <c r="C334" s="430"/>
      <c r="D334" s="430"/>
      <c r="E334" s="430"/>
      <c r="F334" s="430"/>
      <c r="G334" s="430"/>
      <c r="H334" s="430"/>
    </row>
    <row r="335" spans="3:8">
      <c r="C335" s="430"/>
      <c r="D335" s="430"/>
      <c r="E335" s="430"/>
      <c r="F335" s="430"/>
      <c r="G335" s="430"/>
      <c r="H335" s="430"/>
    </row>
    <row r="336" spans="3:8">
      <c r="C336" s="430"/>
      <c r="D336" s="430"/>
      <c r="E336" s="430"/>
      <c r="F336" s="430"/>
      <c r="G336" s="430"/>
      <c r="H336" s="430"/>
    </row>
    <row r="337" spans="3:8">
      <c r="C337" s="430"/>
      <c r="D337" s="430"/>
      <c r="E337" s="430"/>
      <c r="F337" s="430"/>
      <c r="G337" s="430"/>
      <c r="H337" s="430"/>
    </row>
    <row r="338" spans="3:8">
      <c r="C338" s="430"/>
      <c r="D338" s="430"/>
      <c r="E338" s="430"/>
      <c r="F338" s="430"/>
      <c r="G338" s="430"/>
      <c r="H338" s="430"/>
    </row>
    <row r="339" spans="3:8">
      <c r="C339" s="430"/>
      <c r="D339" s="430"/>
      <c r="E339" s="430"/>
      <c r="F339" s="430"/>
      <c r="G339" s="430"/>
      <c r="H339" s="430"/>
    </row>
    <row r="340" spans="3:8">
      <c r="C340" s="430"/>
      <c r="D340" s="430"/>
      <c r="E340" s="430"/>
      <c r="F340" s="430"/>
      <c r="G340" s="430"/>
      <c r="H340" s="430"/>
    </row>
    <row r="341" spans="3:8">
      <c r="C341" s="430"/>
      <c r="D341" s="430"/>
      <c r="E341" s="430"/>
      <c r="F341" s="430"/>
      <c r="G341" s="430"/>
      <c r="H341" s="430"/>
    </row>
    <row r="342" spans="3:8">
      <c r="C342" s="430"/>
      <c r="D342" s="430"/>
      <c r="E342" s="430"/>
      <c r="F342" s="430"/>
      <c r="G342" s="430"/>
      <c r="H342" s="430"/>
    </row>
    <row r="343" spans="3:8">
      <c r="C343" s="430"/>
      <c r="D343" s="430"/>
      <c r="E343" s="430"/>
      <c r="F343" s="430"/>
      <c r="G343" s="430"/>
      <c r="H343" s="430"/>
    </row>
    <row r="344" spans="3:8">
      <c r="C344" s="430"/>
      <c r="D344" s="430"/>
      <c r="E344" s="430"/>
      <c r="F344" s="430"/>
      <c r="G344" s="430"/>
      <c r="H344" s="430"/>
    </row>
    <row r="345" spans="3:8">
      <c r="C345" s="430"/>
      <c r="D345" s="430"/>
      <c r="E345" s="430"/>
      <c r="F345" s="430"/>
      <c r="G345" s="430"/>
      <c r="H345" s="430"/>
    </row>
    <row r="346" spans="3:8">
      <c r="C346" s="430"/>
      <c r="D346" s="430"/>
      <c r="E346" s="430"/>
      <c r="F346" s="430"/>
      <c r="G346" s="430"/>
      <c r="H346" s="430"/>
    </row>
    <row r="347" spans="3:8">
      <c r="C347" s="430"/>
      <c r="D347" s="430"/>
      <c r="E347" s="430"/>
      <c r="F347" s="430"/>
      <c r="G347" s="430"/>
      <c r="H347" s="430"/>
    </row>
    <row r="348" spans="3:8">
      <c r="C348" s="430"/>
      <c r="D348" s="430"/>
      <c r="E348" s="430"/>
      <c r="F348" s="430"/>
      <c r="G348" s="430"/>
      <c r="H348" s="430"/>
    </row>
    <row r="349" spans="3:8">
      <c r="C349" s="430"/>
      <c r="D349" s="430"/>
      <c r="E349" s="430"/>
      <c r="F349" s="430"/>
      <c r="G349" s="430"/>
      <c r="H349" s="430"/>
    </row>
    <row r="350" spans="3:8">
      <c r="C350" s="430"/>
      <c r="D350" s="430"/>
      <c r="E350" s="430"/>
      <c r="F350" s="430"/>
      <c r="G350" s="430"/>
      <c r="H350" s="430"/>
    </row>
    <row r="351" spans="3:8">
      <c r="C351" s="430"/>
      <c r="D351" s="430"/>
      <c r="E351" s="430"/>
      <c r="F351" s="430"/>
      <c r="G351" s="430"/>
      <c r="H351" s="430"/>
    </row>
    <row r="352" spans="3:8">
      <c r="C352" s="430"/>
      <c r="D352" s="430"/>
      <c r="E352" s="430"/>
      <c r="F352" s="430"/>
      <c r="G352" s="430"/>
      <c r="H352" s="430"/>
    </row>
    <row r="353" spans="3:8">
      <c r="C353" s="430"/>
      <c r="D353" s="430"/>
      <c r="E353" s="430"/>
      <c r="F353" s="430"/>
      <c r="G353" s="430"/>
      <c r="H353" s="430"/>
    </row>
    <row r="354" spans="3:8">
      <c r="C354" s="430"/>
      <c r="D354" s="430"/>
      <c r="E354" s="430"/>
      <c r="F354" s="430"/>
      <c r="G354" s="430"/>
      <c r="H354" s="430"/>
    </row>
    <row r="355" spans="3:8">
      <c r="C355" s="430"/>
      <c r="D355" s="430"/>
      <c r="E355" s="430"/>
      <c r="F355" s="430"/>
      <c r="G355" s="430"/>
      <c r="H355" s="430"/>
    </row>
    <row r="356" spans="3:8">
      <c r="C356" s="430"/>
      <c r="D356" s="430"/>
      <c r="E356" s="430"/>
      <c r="F356" s="430"/>
      <c r="G356" s="430"/>
      <c r="H356" s="430"/>
    </row>
    <row r="357" spans="3:8">
      <c r="C357" s="430"/>
      <c r="D357" s="430"/>
      <c r="E357" s="430"/>
      <c r="F357" s="430"/>
      <c r="G357" s="430"/>
      <c r="H357" s="430"/>
    </row>
    <row r="358" spans="3:8">
      <c r="C358" s="430"/>
      <c r="D358" s="430"/>
      <c r="E358" s="430"/>
      <c r="F358" s="430"/>
      <c r="G358" s="430"/>
      <c r="H358" s="430"/>
    </row>
    <row r="359" spans="3:8">
      <c r="C359" s="430"/>
      <c r="D359" s="430"/>
      <c r="E359" s="430"/>
      <c r="F359" s="430"/>
      <c r="G359" s="430"/>
      <c r="H359" s="430"/>
    </row>
    <row r="360" spans="3:8">
      <c r="C360" s="430"/>
      <c r="D360" s="430"/>
      <c r="E360" s="430"/>
      <c r="F360" s="430"/>
      <c r="G360" s="430"/>
      <c r="H360" s="430"/>
    </row>
    <row r="361" spans="3:8">
      <c r="C361" s="430"/>
      <c r="D361" s="430"/>
      <c r="E361" s="430"/>
      <c r="F361" s="430"/>
      <c r="G361" s="430"/>
      <c r="H361" s="430"/>
    </row>
    <row r="362" spans="3:8">
      <c r="C362" s="430"/>
      <c r="D362" s="430"/>
      <c r="E362" s="430"/>
      <c r="F362" s="430"/>
      <c r="G362" s="430"/>
      <c r="H362" s="430"/>
    </row>
    <row r="363" spans="3:8">
      <c r="C363" s="430"/>
      <c r="D363" s="430"/>
      <c r="E363" s="430"/>
      <c r="F363" s="430"/>
      <c r="G363" s="430"/>
      <c r="H363" s="430"/>
    </row>
    <row r="364" spans="3:8">
      <c r="C364" s="430"/>
      <c r="D364" s="430"/>
      <c r="E364" s="430"/>
      <c r="F364" s="430"/>
      <c r="G364" s="430"/>
      <c r="H364" s="430"/>
    </row>
    <row r="365" spans="3:8">
      <c r="C365" s="430"/>
      <c r="D365" s="430"/>
      <c r="E365" s="430"/>
      <c r="F365" s="430"/>
      <c r="G365" s="430"/>
      <c r="H365" s="430"/>
    </row>
    <row r="366" spans="3:8">
      <c r="C366" s="430"/>
      <c r="D366" s="430"/>
      <c r="E366" s="430"/>
      <c r="F366" s="430"/>
      <c r="G366" s="430"/>
      <c r="H366" s="430"/>
    </row>
    <row r="367" spans="3:8">
      <c r="C367" s="430"/>
      <c r="D367" s="430"/>
      <c r="E367" s="430"/>
      <c r="F367" s="430"/>
      <c r="G367" s="430"/>
      <c r="H367" s="430"/>
    </row>
    <row r="368" spans="3:8">
      <c r="C368" s="430"/>
      <c r="D368" s="430"/>
      <c r="E368" s="430"/>
      <c r="F368" s="430"/>
      <c r="G368" s="430"/>
      <c r="H368" s="430"/>
    </row>
    <row r="369" spans="3:8">
      <c r="C369" s="430"/>
      <c r="D369" s="430"/>
      <c r="E369" s="430"/>
      <c r="F369" s="430"/>
      <c r="G369" s="430"/>
      <c r="H369" s="430"/>
    </row>
    <row r="370" spans="3:8">
      <c r="C370" s="430"/>
      <c r="D370" s="430"/>
      <c r="E370" s="430"/>
      <c r="F370" s="430"/>
      <c r="G370" s="430"/>
      <c r="H370" s="430"/>
    </row>
    <row r="371" spans="3:8">
      <c r="C371" s="430"/>
      <c r="D371" s="430"/>
      <c r="E371" s="430"/>
      <c r="F371" s="430"/>
      <c r="G371" s="430"/>
      <c r="H371" s="430"/>
    </row>
    <row r="372" spans="3:8">
      <c r="C372" s="430"/>
      <c r="D372" s="430"/>
      <c r="E372" s="430"/>
      <c r="F372" s="430"/>
      <c r="G372" s="430"/>
      <c r="H372" s="430"/>
    </row>
    <row r="373" spans="3:8">
      <c r="C373" s="430"/>
      <c r="D373" s="430"/>
      <c r="E373" s="430"/>
      <c r="F373" s="430"/>
      <c r="G373" s="430"/>
      <c r="H373" s="430"/>
    </row>
    <row r="374" spans="3:8">
      <c r="C374" s="430"/>
      <c r="D374" s="430"/>
      <c r="E374" s="430"/>
      <c r="F374" s="430"/>
      <c r="G374" s="430"/>
      <c r="H374" s="430"/>
    </row>
    <row r="375" spans="3:8">
      <c r="C375" s="430"/>
      <c r="D375" s="430"/>
      <c r="E375" s="430"/>
      <c r="F375" s="430"/>
      <c r="G375" s="430"/>
      <c r="H375" s="430"/>
    </row>
    <row r="376" spans="3:8">
      <c r="C376" s="430"/>
      <c r="D376" s="430"/>
      <c r="E376" s="430"/>
      <c r="F376" s="430"/>
      <c r="G376" s="430"/>
      <c r="H376" s="430"/>
    </row>
    <row r="377" spans="3:8">
      <c r="C377" s="430"/>
      <c r="D377" s="430"/>
      <c r="E377" s="430"/>
      <c r="F377" s="430"/>
      <c r="G377" s="430"/>
      <c r="H377" s="430"/>
    </row>
    <row r="378" spans="3:8">
      <c r="C378" s="430"/>
      <c r="D378" s="430"/>
      <c r="E378" s="430"/>
      <c r="F378" s="430"/>
      <c r="G378" s="430"/>
      <c r="H378" s="430"/>
    </row>
    <row r="379" spans="3:8">
      <c r="C379" s="430"/>
      <c r="D379" s="430"/>
      <c r="E379" s="430"/>
      <c r="F379" s="430"/>
      <c r="G379" s="430"/>
      <c r="H379" s="430"/>
    </row>
    <row r="380" spans="3:8">
      <c r="C380" s="430"/>
      <c r="D380" s="430"/>
      <c r="E380" s="430"/>
      <c r="F380" s="430"/>
      <c r="G380" s="430"/>
      <c r="H380" s="430"/>
    </row>
    <row r="381" spans="3:8">
      <c r="C381" s="430"/>
      <c r="D381" s="430"/>
      <c r="E381" s="430"/>
      <c r="F381" s="430"/>
      <c r="G381" s="430"/>
      <c r="H381" s="430"/>
    </row>
    <row r="382" spans="3:8">
      <c r="C382" s="430"/>
      <c r="D382" s="430"/>
      <c r="E382" s="430"/>
      <c r="F382" s="430"/>
      <c r="G382" s="430"/>
      <c r="H382" s="430"/>
    </row>
    <row r="383" spans="3:8">
      <c r="C383" s="430"/>
      <c r="D383" s="430"/>
      <c r="E383" s="430"/>
      <c r="F383" s="430"/>
      <c r="G383" s="430"/>
      <c r="H383" s="430"/>
    </row>
    <row r="384" spans="3:8">
      <c r="C384" s="430"/>
      <c r="D384" s="430"/>
      <c r="E384" s="430"/>
      <c r="F384" s="430"/>
      <c r="G384" s="430"/>
      <c r="H384" s="430"/>
    </row>
    <row r="385" spans="3:8">
      <c r="C385" s="430"/>
      <c r="D385" s="430"/>
      <c r="E385" s="430"/>
      <c r="F385" s="430"/>
      <c r="G385" s="430"/>
      <c r="H385" s="430"/>
    </row>
    <row r="386" spans="3:8">
      <c r="C386" s="430"/>
      <c r="D386" s="430"/>
      <c r="E386" s="430"/>
      <c r="F386" s="430"/>
      <c r="G386" s="430"/>
      <c r="H386" s="430"/>
    </row>
    <row r="387" spans="3:8">
      <c r="C387" s="430"/>
      <c r="D387" s="430"/>
      <c r="E387" s="430"/>
      <c r="F387" s="430"/>
      <c r="G387" s="430"/>
      <c r="H387" s="430"/>
    </row>
    <row r="388" spans="3:8">
      <c r="C388" s="430"/>
      <c r="D388" s="430"/>
      <c r="E388" s="430"/>
      <c r="F388" s="430"/>
      <c r="G388" s="430"/>
      <c r="H388" s="430"/>
    </row>
    <row r="389" spans="3:8">
      <c r="C389" s="430"/>
      <c r="D389" s="430"/>
      <c r="E389" s="430"/>
      <c r="F389" s="430"/>
      <c r="G389" s="430"/>
      <c r="H389" s="430"/>
    </row>
    <row r="390" spans="3:8">
      <c r="C390" s="430"/>
      <c r="D390" s="430"/>
      <c r="E390" s="430"/>
      <c r="F390" s="430"/>
      <c r="G390" s="430"/>
      <c r="H390" s="430"/>
    </row>
    <row r="391" spans="3:8">
      <c r="C391" s="430"/>
      <c r="D391" s="430"/>
      <c r="E391" s="430"/>
      <c r="F391" s="430"/>
      <c r="G391" s="430"/>
      <c r="H391" s="430"/>
    </row>
    <row r="392" spans="3:8">
      <c r="C392" s="430"/>
      <c r="D392" s="430"/>
      <c r="E392" s="430"/>
      <c r="F392" s="430"/>
      <c r="G392" s="430"/>
      <c r="H392" s="430"/>
    </row>
    <row r="393" spans="3:8">
      <c r="C393" s="430"/>
      <c r="D393" s="430"/>
      <c r="E393" s="430"/>
      <c r="F393" s="430"/>
      <c r="G393" s="430"/>
      <c r="H393" s="430"/>
    </row>
    <row r="394" spans="3:8">
      <c r="C394" s="430"/>
      <c r="D394" s="430"/>
      <c r="E394" s="430"/>
      <c r="F394" s="430"/>
      <c r="G394" s="430"/>
      <c r="H394" s="430"/>
    </row>
    <row r="395" spans="3:8">
      <c r="C395" s="430"/>
      <c r="D395" s="430"/>
      <c r="E395" s="430"/>
      <c r="F395" s="430"/>
      <c r="G395" s="430"/>
      <c r="H395" s="430"/>
    </row>
    <row r="396" spans="3:8">
      <c r="C396" s="430"/>
      <c r="D396" s="430"/>
      <c r="E396" s="430"/>
      <c r="F396" s="430"/>
      <c r="G396" s="430"/>
      <c r="H396" s="430"/>
    </row>
    <row r="397" spans="3:8">
      <c r="C397" s="430"/>
      <c r="D397" s="430"/>
      <c r="E397" s="430"/>
      <c r="F397" s="430"/>
      <c r="G397" s="430"/>
      <c r="H397" s="430"/>
    </row>
    <row r="398" spans="3:8">
      <c r="C398" s="430"/>
      <c r="D398" s="430"/>
      <c r="E398" s="430"/>
      <c r="F398" s="430"/>
      <c r="G398" s="430"/>
      <c r="H398" s="430"/>
    </row>
    <row r="399" spans="3:8">
      <c r="C399" s="430"/>
      <c r="D399" s="430"/>
      <c r="E399" s="430"/>
      <c r="F399" s="430"/>
      <c r="G399" s="430"/>
      <c r="H399" s="430"/>
    </row>
    <row r="400" spans="3:8">
      <c r="C400" s="430"/>
      <c r="D400" s="430"/>
      <c r="E400" s="430"/>
      <c r="F400" s="430"/>
      <c r="G400" s="430"/>
      <c r="H400" s="430"/>
    </row>
    <row r="401" spans="3:8">
      <c r="C401" s="430"/>
      <c r="D401" s="430"/>
      <c r="E401" s="430"/>
      <c r="F401" s="430"/>
      <c r="G401" s="430"/>
      <c r="H401" s="430"/>
    </row>
    <row r="402" spans="3:8">
      <c r="C402" s="430"/>
      <c r="D402" s="430"/>
      <c r="E402" s="430"/>
      <c r="F402" s="430"/>
      <c r="G402" s="430"/>
      <c r="H402" s="430"/>
    </row>
    <row r="403" spans="3:8">
      <c r="C403" s="430"/>
      <c r="D403" s="430"/>
      <c r="E403" s="430"/>
      <c r="F403" s="430"/>
      <c r="G403" s="430"/>
      <c r="H403" s="430"/>
    </row>
    <row r="404" spans="3:8">
      <c r="C404" s="430"/>
      <c r="D404" s="430"/>
      <c r="E404" s="430"/>
      <c r="F404" s="430"/>
      <c r="G404" s="430"/>
      <c r="H404" s="430"/>
    </row>
    <row r="405" spans="3:8">
      <c r="C405" s="430"/>
      <c r="D405" s="430"/>
      <c r="E405" s="430"/>
      <c r="F405" s="430"/>
      <c r="G405" s="430"/>
      <c r="H405" s="430"/>
    </row>
    <row r="406" spans="3:8">
      <c r="C406" s="430"/>
      <c r="D406" s="430"/>
      <c r="E406" s="430"/>
      <c r="F406" s="430"/>
      <c r="G406" s="430"/>
      <c r="H406" s="430"/>
    </row>
    <row r="407" spans="3:8">
      <c r="C407" s="430"/>
      <c r="D407" s="430"/>
      <c r="E407" s="430"/>
      <c r="F407" s="430"/>
      <c r="G407" s="430"/>
      <c r="H407" s="430"/>
    </row>
    <row r="408" spans="3:8">
      <c r="C408" s="430"/>
      <c r="D408" s="430"/>
      <c r="E408" s="430"/>
      <c r="F408" s="430"/>
      <c r="G408" s="430"/>
      <c r="H408" s="430"/>
    </row>
    <row r="409" spans="3:8">
      <c r="C409" s="430"/>
      <c r="D409" s="430"/>
      <c r="E409" s="430"/>
      <c r="F409" s="430"/>
      <c r="G409" s="430"/>
      <c r="H409" s="430"/>
    </row>
    <row r="410" spans="3:8">
      <c r="C410" s="430"/>
      <c r="D410" s="430"/>
      <c r="E410" s="430"/>
      <c r="F410" s="430"/>
      <c r="G410" s="430"/>
      <c r="H410" s="430"/>
    </row>
    <row r="411" spans="3:8">
      <c r="C411" s="430"/>
      <c r="D411" s="430"/>
      <c r="E411" s="430"/>
      <c r="F411" s="430"/>
      <c r="G411" s="430"/>
      <c r="H411" s="430"/>
    </row>
    <row r="412" spans="3:8">
      <c r="C412" s="430"/>
      <c r="D412" s="430"/>
      <c r="E412" s="430"/>
      <c r="F412" s="430"/>
      <c r="G412" s="430"/>
      <c r="H412" s="430"/>
    </row>
    <row r="413" spans="3:8">
      <c r="C413" s="430"/>
      <c r="D413" s="430"/>
      <c r="E413" s="430"/>
      <c r="F413" s="430"/>
      <c r="G413" s="430"/>
      <c r="H413" s="430"/>
    </row>
    <row r="414" spans="3:8">
      <c r="C414" s="430"/>
      <c r="D414" s="430"/>
      <c r="E414" s="430"/>
      <c r="F414" s="430"/>
      <c r="G414" s="430"/>
      <c r="H414" s="430"/>
    </row>
    <row r="415" spans="3:8">
      <c r="C415" s="430"/>
      <c r="D415" s="430"/>
      <c r="E415" s="430"/>
      <c r="F415" s="430"/>
      <c r="G415" s="430"/>
      <c r="H415" s="430"/>
    </row>
    <row r="416" spans="3:8">
      <c r="C416" s="430"/>
      <c r="D416" s="430"/>
      <c r="E416" s="430"/>
      <c r="F416" s="430"/>
      <c r="G416" s="430"/>
      <c r="H416" s="430"/>
    </row>
    <row r="417" spans="3:8">
      <c r="C417" s="430"/>
      <c r="D417" s="430"/>
      <c r="E417" s="430"/>
      <c r="F417" s="430"/>
      <c r="G417" s="430"/>
      <c r="H417" s="430"/>
    </row>
    <row r="418" spans="3:8">
      <c r="C418" s="430"/>
      <c r="D418" s="430"/>
      <c r="E418" s="430"/>
      <c r="F418" s="430"/>
      <c r="G418" s="430"/>
      <c r="H418" s="430"/>
    </row>
    <row r="419" spans="3:8">
      <c r="C419" s="430"/>
      <c r="D419" s="430"/>
      <c r="E419" s="430"/>
      <c r="F419" s="430"/>
      <c r="G419" s="430"/>
      <c r="H419" s="430"/>
    </row>
    <row r="420" spans="3:8">
      <c r="C420" s="430"/>
      <c r="D420" s="430"/>
      <c r="E420" s="430"/>
      <c r="F420" s="430"/>
      <c r="G420" s="430"/>
      <c r="H420" s="430"/>
    </row>
    <row r="421" spans="3:8">
      <c r="C421" s="430"/>
      <c r="D421" s="430"/>
      <c r="E421" s="430"/>
      <c r="F421" s="430"/>
      <c r="G421" s="430"/>
      <c r="H421" s="430"/>
    </row>
    <row r="422" spans="3:8">
      <c r="C422" s="430"/>
      <c r="D422" s="430"/>
      <c r="E422" s="430"/>
      <c r="F422" s="430"/>
      <c r="G422" s="430"/>
      <c r="H422" s="430"/>
    </row>
    <row r="423" spans="3:8">
      <c r="C423" s="430"/>
      <c r="D423" s="430"/>
      <c r="E423" s="430"/>
      <c r="F423" s="430"/>
      <c r="G423" s="430"/>
      <c r="H423" s="430"/>
    </row>
    <row r="424" spans="3:8">
      <c r="C424" s="430"/>
      <c r="D424" s="430"/>
      <c r="E424" s="430"/>
      <c r="F424" s="430"/>
      <c r="G424" s="430"/>
      <c r="H424" s="430"/>
    </row>
    <row r="425" spans="3:8">
      <c r="C425" s="430"/>
      <c r="D425" s="430"/>
      <c r="E425" s="430"/>
      <c r="F425" s="430"/>
      <c r="G425" s="430"/>
      <c r="H425" s="430"/>
    </row>
    <row r="426" spans="3:8">
      <c r="C426" s="430"/>
      <c r="D426" s="430"/>
      <c r="E426" s="430"/>
      <c r="F426" s="430"/>
      <c r="G426" s="430"/>
      <c r="H426" s="430"/>
    </row>
    <row r="427" spans="3:8">
      <c r="C427" s="430"/>
      <c r="D427" s="430"/>
      <c r="E427" s="430"/>
      <c r="F427" s="430"/>
      <c r="G427" s="430"/>
      <c r="H427" s="430"/>
    </row>
    <row r="428" spans="3:8">
      <c r="C428" s="430"/>
      <c r="D428" s="430"/>
      <c r="E428" s="430"/>
      <c r="F428" s="430"/>
      <c r="G428" s="430"/>
      <c r="H428" s="430"/>
    </row>
    <row r="429" spans="3:8">
      <c r="C429" s="430"/>
      <c r="D429" s="430"/>
      <c r="E429" s="430"/>
      <c r="F429" s="430"/>
      <c r="G429" s="430"/>
      <c r="H429" s="430"/>
    </row>
    <row r="430" spans="3:8">
      <c r="C430" s="430"/>
      <c r="D430" s="430"/>
      <c r="E430" s="430"/>
      <c r="F430" s="430"/>
      <c r="G430" s="430"/>
      <c r="H430" s="430"/>
    </row>
    <row r="431" spans="3:8">
      <c r="C431" s="430"/>
      <c r="D431" s="430"/>
      <c r="E431" s="430"/>
      <c r="F431" s="430"/>
      <c r="G431" s="430"/>
      <c r="H431" s="430"/>
    </row>
    <row r="432" spans="3:8">
      <c r="C432" s="430"/>
      <c r="D432" s="430"/>
      <c r="E432" s="430"/>
      <c r="F432" s="430"/>
      <c r="G432" s="430"/>
      <c r="H432" s="430"/>
    </row>
    <row r="433" spans="3:8">
      <c r="C433" s="430"/>
      <c r="D433" s="430"/>
      <c r="E433" s="430"/>
      <c r="F433" s="430"/>
      <c r="G433" s="430"/>
      <c r="H433" s="430"/>
    </row>
    <row r="434" spans="3:8">
      <c r="C434" s="430"/>
      <c r="D434" s="430"/>
      <c r="E434" s="430"/>
      <c r="F434" s="430"/>
      <c r="G434" s="430"/>
      <c r="H434" s="430"/>
    </row>
    <row r="435" spans="3:8">
      <c r="C435" s="430"/>
      <c r="D435" s="430"/>
      <c r="E435" s="430"/>
      <c r="F435" s="430"/>
      <c r="G435" s="430"/>
      <c r="H435" s="430"/>
    </row>
    <row r="436" spans="3:8">
      <c r="C436" s="430"/>
      <c r="D436" s="430"/>
      <c r="E436" s="430"/>
      <c r="F436" s="430"/>
      <c r="G436" s="430"/>
      <c r="H436" s="430"/>
    </row>
    <row r="437" spans="3:8">
      <c r="C437" s="430"/>
      <c r="D437" s="430"/>
      <c r="E437" s="430"/>
      <c r="F437" s="430"/>
      <c r="G437" s="430"/>
      <c r="H437" s="430"/>
    </row>
    <row r="438" spans="3:8">
      <c r="C438" s="430"/>
      <c r="D438" s="430"/>
      <c r="E438" s="430"/>
      <c r="F438" s="430"/>
      <c r="G438" s="430"/>
      <c r="H438" s="430"/>
    </row>
    <row r="439" spans="3:8">
      <c r="C439" s="430"/>
      <c r="D439" s="430"/>
      <c r="E439" s="430"/>
      <c r="F439" s="430"/>
      <c r="G439" s="430"/>
      <c r="H439" s="430"/>
    </row>
    <row r="440" spans="3:8">
      <c r="C440" s="430"/>
      <c r="D440" s="430"/>
      <c r="E440" s="430"/>
      <c r="F440" s="430"/>
      <c r="G440" s="430"/>
      <c r="H440" s="430"/>
    </row>
    <row r="441" spans="3:8">
      <c r="C441" s="430"/>
      <c r="D441" s="430"/>
      <c r="E441" s="430"/>
      <c r="F441" s="430"/>
      <c r="G441" s="430"/>
      <c r="H441" s="430"/>
    </row>
    <row r="442" spans="3:8">
      <c r="C442" s="430"/>
      <c r="D442" s="430"/>
      <c r="E442" s="430"/>
      <c r="F442" s="430"/>
      <c r="G442" s="430"/>
      <c r="H442" s="430"/>
    </row>
    <row r="443" spans="3:8">
      <c r="C443" s="430"/>
      <c r="D443" s="430"/>
      <c r="E443" s="430"/>
      <c r="F443" s="430"/>
      <c r="G443" s="430"/>
      <c r="H443" s="430"/>
    </row>
    <row r="444" spans="3:8">
      <c r="C444" s="430"/>
      <c r="D444" s="430"/>
      <c r="E444" s="430"/>
      <c r="F444" s="430"/>
      <c r="G444" s="430"/>
      <c r="H444" s="430"/>
    </row>
    <row r="445" spans="3:8">
      <c r="C445" s="430"/>
      <c r="D445" s="430"/>
      <c r="E445" s="430"/>
      <c r="F445" s="430"/>
      <c r="G445" s="430"/>
      <c r="H445" s="430"/>
    </row>
    <row r="446" spans="3:8">
      <c r="C446" s="430"/>
      <c r="D446" s="430"/>
      <c r="E446" s="430"/>
      <c r="F446" s="430"/>
      <c r="G446" s="430"/>
      <c r="H446" s="430"/>
    </row>
    <row r="447" spans="3:8">
      <c r="C447" s="430"/>
      <c r="D447" s="430"/>
      <c r="E447" s="430"/>
      <c r="F447" s="430"/>
      <c r="G447" s="430"/>
      <c r="H447" s="430"/>
    </row>
    <row r="448" spans="3:8">
      <c r="C448" s="430"/>
      <c r="D448" s="430"/>
      <c r="E448" s="430"/>
      <c r="F448" s="430"/>
      <c r="G448" s="430"/>
      <c r="H448" s="430"/>
    </row>
    <row r="449" spans="3:8">
      <c r="C449" s="430"/>
      <c r="D449" s="430"/>
      <c r="E449" s="430"/>
      <c r="F449" s="430"/>
      <c r="G449" s="430"/>
      <c r="H449" s="430"/>
    </row>
    <row r="450" spans="3:8">
      <c r="C450" s="430"/>
      <c r="D450" s="430"/>
      <c r="E450" s="430"/>
      <c r="F450" s="430"/>
      <c r="G450" s="430"/>
      <c r="H450" s="430"/>
    </row>
    <row r="451" spans="3:8">
      <c r="C451" s="430"/>
      <c r="D451" s="430"/>
      <c r="E451" s="430"/>
      <c r="F451" s="430"/>
      <c r="G451" s="430"/>
      <c r="H451" s="430"/>
    </row>
    <row r="452" spans="3:8">
      <c r="C452" s="430"/>
      <c r="D452" s="430"/>
      <c r="E452" s="430"/>
      <c r="F452" s="430"/>
      <c r="G452" s="430"/>
      <c r="H452" s="430"/>
    </row>
    <row r="453" spans="3:8">
      <c r="C453" s="430"/>
      <c r="D453" s="430"/>
      <c r="E453" s="430"/>
      <c r="F453" s="430"/>
      <c r="G453" s="430"/>
      <c r="H453" s="430"/>
    </row>
    <row r="454" spans="3:8">
      <c r="C454" s="430"/>
      <c r="D454" s="430"/>
      <c r="E454" s="430"/>
      <c r="F454" s="430"/>
      <c r="G454" s="430"/>
      <c r="H454" s="430"/>
    </row>
    <row r="455" spans="3:8">
      <c r="C455" s="430"/>
      <c r="D455" s="430"/>
      <c r="E455" s="430"/>
      <c r="F455" s="430"/>
      <c r="G455" s="430"/>
      <c r="H455" s="430"/>
    </row>
    <row r="456" spans="3:8">
      <c r="C456" s="430"/>
      <c r="D456" s="430"/>
      <c r="E456" s="430"/>
      <c r="F456" s="430"/>
      <c r="G456" s="430"/>
      <c r="H456" s="430"/>
    </row>
    <row r="457" spans="3:8">
      <c r="C457" s="430"/>
      <c r="D457" s="430"/>
      <c r="E457" s="430"/>
      <c r="F457" s="430"/>
      <c r="G457" s="430"/>
      <c r="H457" s="430"/>
    </row>
    <row r="458" spans="3:8">
      <c r="C458" s="430"/>
      <c r="D458" s="430"/>
      <c r="E458" s="430"/>
      <c r="F458" s="430"/>
      <c r="G458" s="430"/>
      <c r="H458" s="430"/>
    </row>
    <row r="459" spans="3:8">
      <c r="C459" s="430"/>
      <c r="D459" s="430"/>
      <c r="E459" s="430"/>
      <c r="F459" s="430"/>
      <c r="G459" s="430"/>
      <c r="H459" s="430"/>
    </row>
    <row r="460" spans="3:8">
      <c r="C460" s="430"/>
      <c r="D460" s="430"/>
      <c r="E460" s="430"/>
      <c r="F460" s="430"/>
      <c r="G460" s="430"/>
      <c r="H460" s="430"/>
    </row>
    <row r="461" spans="3:8">
      <c r="C461" s="430"/>
      <c r="D461" s="430"/>
      <c r="E461" s="430"/>
      <c r="F461" s="430"/>
      <c r="G461" s="430"/>
      <c r="H461" s="430"/>
    </row>
    <row r="462" spans="3:8">
      <c r="C462" s="430"/>
      <c r="D462" s="430"/>
      <c r="E462" s="430"/>
      <c r="F462" s="430"/>
      <c r="G462" s="430"/>
      <c r="H462" s="430"/>
    </row>
    <row r="463" spans="3:8">
      <c r="C463" s="430"/>
      <c r="D463" s="430"/>
      <c r="E463" s="430"/>
      <c r="F463" s="430"/>
      <c r="G463" s="430"/>
      <c r="H463" s="430"/>
    </row>
    <row r="464" spans="3:8">
      <c r="C464" s="430"/>
      <c r="D464" s="430"/>
      <c r="E464" s="430"/>
      <c r="F464" s="430"/>
      <c r="G464" s="430"/>
      <c r="H464" s="430"/>
    </row>
    <row r="465" spans="3:8">
      <c r="C465" s="430"/>
      <c r="D465" s="430"/>
      <c r="E465" s="430"/>
      <c r="F465" s="430"/>
      <c r="G465" s="430"/>
      <c r="H465" s="430"/>
    </row>
    <row r="466" spans="3:8">
      <c r="C466" s="430"/>
      <c r="D466" s="430"/>
      <c r="E466" s="430"/>
      <c r="F466" s="430"/>
      <c r="G466" s="430"/>
      <c r="H466" s="430"/>
    </row>
    <row r="467" spans="3:8">
      <c r="C467" s="430"/>
      <c r="D467" s="430"/>
      <c r="E467" s="430"/>
      <c r="F467" s="430"/>
      <c r="G467" s="430"/>
      <c r="H467" s="430"/>
    </row>
    <row r="468" spans="3:8">
      <c r="C468" s="430"/>
      <c r="D468" s="430"/>
      <c r="E468" s="430"/>
      <c r="F468" s="430"/>
      <c r="G468" s="430"/>
      <c r="H468" s="430"/>
    </row>
    <row r="469" spans="3:8">
      <c r="C469" s="430"/>
      <c r="D469" s="430"/>
      <c r="E469" s="430"/>
      <c r="F469" s="430"/>
      <c r="G469" s="430"/>
      <c r="H469" s="430"/>
    </row>
    <row r="470" spans="3:8">
      <c r="C470" s="430"/>
      <c r="D470" s="430"/>
      <c r="E470" s="430"/>
      <c r="F470" s="430"/>
      <c r="G470" s="430"/>
      <c r="H470" s="430"/>
    </row>
    <row r="471" spans="3:8">
      <c r="C471" s="430"/>
      <c r="D471" s="430"/>
      <c r="E471" s="430"/>
      <c r="F471" s="430"/>
      <c r="G471" s="430"/>
      <c r="H471" s="430"/>
    </row>
    <row r="472" spans="3:8">
      <c r="C472" s="430"/>
      <c r="D472" s="430"/>
      <c r="E472" s="430"/>
      <c r="F472" s="430"/>
      <c r="G472" s="430"/>
      <c r="H472" s="430"/>
    </row>
    <row r="473" spans="3:8">
      <c r="C473" s="430"/>
      <c r="D473" s="430"/>
      <c r="E473" s="430"/>
      <c r="F473" s="430"/>
      <c r="G473" s="430"/>
      <c r="H473" s="430"/>
    </row>
    <row r="474" spans="3:8">
      <c r="C474" s="430"/>
      <c r="D474" s="430"/>
      <c r="E474" s="430"/>
      <c r="F474" s="430"/>
      <c r="G474" s="430"/>
      <c r="H474" s="430"/>
    </row>
    <row r="475" spans="3:8">
      <c r="C475" s="430"/>
      <c r="D475" s="430"/>
      <c r="E475" s="430"/>
      <c r="F475" s="430"/>
      <c r="G475" s="430"/>
      <c r="H475" s="430"/>
    </row>
    <row r="476" spans="3:8">
      <c r="C476" s="430"/>
      <c r="D476" s="430"/>
      <c r="E476" s="430"/>
      <c r="F476" s="430"/>
      <c r="G476" s="430"/>
      <c r="H476" s="430"/>
    </row>
    <row r="477" spans="3:8">
      <c r="C477" s="430"/>
      <c r="D477" s="430"/>
      <c r="E477" s="430"/>
      <c r="F477" s="430"/>
      <c r="G477" s="430"/>
      <c r="H477" s="430"/>
    </row>
    <row r="478" spans="3:8">
      <c r="C478" s="430"/>
      <c r="D478" s="430"/>
      <c r="E478" s="430"/>
      <c r="F478" s="430"/>
      <c r="G478" s="430"/>
      <c r="H478" s="430"/>
    </row>
    <row r="479" spans="3:8">
      <c r="C479" s="430"/>
      <c r="D479" s="430"/>
      <c r="E479" s="430"/>
      <c r="F479" s="430"/>
      <c r="G479" s="430"/>
      <c r="H479" s="430"/>
    </row>
    <row r="480" spans="3:8">
      <c r="C480" s="430"/>
      <c r="D480" s="430"/>
      <c r="E480" s="430"/>
      <c r="F480" s="430"/>
      <c r="G480" s="430"/>
      <c r="H480" s="430"/>
    </row>
    <row r="481" spans="3:8">
      <c r="C481" s="430"/>
      <c r="D481" s="430"/>
      <c r="E481" s="430"/>
      <c r="F481" s="430"/>
      <c r="G481" s="430"/>
      <c r="H481" s="430"/>
    </row>
    <row r="482" spans="3:8">
      <c r="C482" s="430"/>
      <c r="D482" s="430"/>
      <c r="E482" s="430"/>
      <c r="F482" s="430"/>
      <c r="G482" s="430"/>
      <c r="H482" s="430"/>
    </row>
    <row r="483" spans="3:8">
      <c r="C483" s="430"/>
      <c r="D483" s="430"/>
      <c r="E483" s="430"/>
      <c r="F483" s="430"/>
      <c r="G483" s="430"/>
      <c r="H483" s="430"/>
    </row>
    <row r="484" spans="3:8">
      <c r="C484" s="430"/>
      <c r="D484" s="430"/>
      <c r="E484" s="430"/>
      <c r="F484" s="430"/>
      <c r="G484" s="430"/>
      <c r="H484" s="430"/>
    </row>
    <row r="485" spans="3:8">
      <c r="C485" s="430"/>
      <c r="D485" s="430"/>
      <c r="E485" s="430"/>
      <c r="F485" s="430"/>
      <c r="G485" s="430"/>
      <c r="H485" s="430"/>
    </row>
    <row r="486" spans="3:8">
      <c r="C486" s="430"/>
      <c r="D486" s="430"/>
      <c r="E486" s="430"/>
      <c r="F486" s="430"/>
      <c r="G486" s="430"/>
      <c r="H486" s="430"/>
    </row>
    <row r="487" spans="3:8">
      <c r="C487" s="430"/>
      <c r="D487" s="430"/>
      <c r="E487" s="430"/>
      <c r="F487" s="430"/>
      <c r="G487" s="430"/>
      <c r="H487" s="430"/>
    </row>
    <row r="488" spans="3:8">
      <c r="C488" s="430"/>
      <c r="D488" s="430"/>
      <c r="E488" s="430"/>
      <c r="F488" s="430"/>
      <c r="G488" s="430"/>
      <c r="H488" s="430"/>
    </row>
    <row r="489" spans="3:8">
      <c r="C489" s="430"/>
      <c r="D489" s="430"/>
      <c r="E489" s="430"/>
      <c r="F489" s="430"/>
      <c r="G489" s="430"/>
      <c r="H489" s="430"/>
    </row>
    <row r="490" spans="3:8">
      <c r="C490" s="430"/>
      <c r="D490" s="430"/>
      <c r="E490" s="430"/>
      <c r="F490" s="430"/>
      <c r="G490" s="430"/>
      <c r="H490" s="430"/>
    </row>
    <row r="491" spans="3:8">
      <c r="C491" s="430"/>
      <c r="D491" s="430"/>
      <c r="E491" s="430"/>
      <c r="F491" s="430"/>
      <c r="G491" s="430"/>
      <c r="H491" s="430"/>
    </row>
    <row r="492" spans="3:8">
      <c r="C492" s="430"/>
      <c r="D492" s="430"/>
      <c r="E492" s="430"/>
      <c r="F492" s="430"/>
      <c r="G492" s="430"/>
      <c r="H492" s="430"/>
    </row>
    <row r="493" spans="3:8">
      <c r="C493" s="430"/>
      <c r="D493" s="430"/>
      <c r="E493" s="430"/>
      <c r="F493" s="430"/>
      <c r="G493" s="430"/>
      <c r="H493" s="430"/>
    </row>
    <row r="494" spans="3:8">
      <c r="C494" s="430"/>
      <c r="D494" s="430"/>
      <c r="E494" s="430"/>
      <c r="F494" s="430"/>
      <c r="G494" s="430"/>
      <c r="H494" s="430"/>
    </row>
    <row r="495" spans="3:8">
      <c r="C495" s="430"/>
      <c r="D495" s="430"/>
      <c r="E495" s="430"/>
      <c r="F495" s="430"/>
      <c r="G495" s="430"/>
      <c r="H495" s="430"/>
    </row>
    <row r="496" spans="3:8">
      <c r="C496" s="430"/>
      <c r="D496" s="430"/>
      <c r="E496" s="430"/>
      <c r="F496" s="430"/>
      <c r="G496" s="430"/>
      <c r="H496" s="430"/>
    </row>
    <row r="497" spans="3:8">
      <c r="C497" s="430"/>
      <c r="D497" s="430"/>
      <c r="E497" s="430"/>
      <c r="F497" s="430"/>
      <c r="G497" s="430"/>
      <c r="H497" s="430"/>
    </row>
    <row r="498" spans="3:8">
      <c r="C498" s="430"/>
      <c r="D498" s="430"/>
      <c r="E498" s="430"/>
      <c r="F498" s="430"/>
      <c r="G498" s="430"/>
      <c r="H498" s="430"/>
    </row>
    <row r="499" spans="3:8">
      <c r="C499" s="430"/>
      <c r="D499" s="430"/>
      <c r="E499" s="430"/>
      <c r="F499" s="430"/>
      <c r="G499" s="430"/>
      <c r="H499" s="430"/>
    </row>
    <row r="500" spans="3:8">
      <c r="C500" s="430"/>
      <c r="D500" s="430"/>
      <c r="E500" s="430"/>
      <c r="F500" s="430"/>
      <c r="G500" s="430"/>
      <c r="H500" s="430"/>
    </row>
    <row r="501" spans="3:8">
      <c r="C501" s="430"/>
      <c r="D501" s="430"/>
      <c r="E501" s="430"/>
      <c r="F501" s="430"/>
      <c r="G501" s="430"/>
      <c r="H501" s="430"/>
    </row>
    <row r="502" spans="3:8">
      <c r="C502" s="430"/>
      <c r="D502" s="430"/>
      <c r="E502" s="430"/>
      <c r="F502" s="430"/>
      <c r="G502" s="430"/>
      <c r="H502" s="430"/>
    </row>
    <row r="503" spans="3:8">
      <c r="C503" s="430"/>
      <c r="D503" s="430"/>
      <c r="E503" s="430"/>
      <c r="F503" s="430"/>
      <c r="G503" s="430"/>
      <c r="H503" s="430"/>
    </row>
    <row r="504" spans="3:8">
      <c r="C504" s="430"/>
      <c r="D504" s="430"/>
      <c r="E504" s="430"/>
      <c r="F504" s="430"/>
      <c r="G504" s="430"/>
      <c r="H504" s="430"/>
    </row>
    <row r="505" spans="3:8">
      <c r="C505" s="430"/>
      <c r="D505" s="430"/>
      <c r="E505" s="430"/>
      <c r="F505" s="430"/>
      <c r="G505" s="430"/>
      <c r="H505" s="430"/>
    </row>
    <row r="506" spans="3:8">
      <c r="C506" s="430"/>
      <c r="D506" s="430"/>
      <c r="E506" s="430"/>
      <c r="F506" s="430"/>
      <c r="G506" s="430"/>
      <c r="H506" s="430"/>
    </row>
    <row r="507" spans="3:8">
      <c r="C507" s="430"/>
      <c r="D507" s="430"/>
      <c r="E507" s="430"/>
      <c r="F507" s="430"/>
      <c r="G507" s="430"/>
      <c r="H507" s="430"/>
    </row>
    <row r="508" spans="3:8">
      <c r="C508" s="430"/>
      <c r="D508" s="430"/>
      <c r="E508" s="430"/>
      <c r="F508" s="430"/>
      <c r="G508" s="430"/>
      <c r="H508" s="430"/>
    </row>
    <row r="509" spans="3:8">
      <c r="C509" s="430"/>
      <c r="D509" s="430"/>
      <c r="E509" s="430"/>
      <c r="F509" s="430"/>
      <c r="G509" s="430"/>
      <c r="H509" s="430"/>
    </row>
    <row r="510" spans="3:8">
      <c r="C510" s="430"/>
      <c r="D510" s="430"/>
      <c r="E510" s="430"/>
      <c r="F510" s="430"/>
      <c r="G510" s="430"/>
      <c r="H510" s="430"/>
    </row>
    <row r="511" spans="3:8">
      <c r="C511" s="430"/>
      <c r="D511" s="430"/>
      <c r="E511" s="430"/>
      <c r="F511" s="430"/>
      <c r="G511" s="430"/>
      <c r="H511" s="430"/>
    </row>
    <row r="512" spans="3:8">
      <c r="C512" s="430"/>
      <c r="D512" s="430"/>
      <c r="E512" s="430"/>
      <c r="F512" s="430"/>
      <c r="G512" s="430"/>
      <c r="H512" s="430"/>
    </row>
    <row r="513" spans="3:8">
      <c r="C513" s="430"/>
      <c r="D513" s="430"/>
      <c r="E513" s="430"/>
      <c r="F513" s="430"/>
      <c r="G513" s="430"/>
      <c r="H513" s="430"/>
    </row>
    <row r="514" spans="3:8">
      <c r="C514" s="430"/>
      <c r="D514" s="430"/>
      <c r="E514" s="430"/>
      <c r="F514" s="430"/>
      <c r="G514" s="430"/>
      <c r="H514" s="430"/>
    </row>
    <row r="515" spans="3:8">
      <c r="C515" s="430"/>
      <c r="D515" s="430"/>
      <c r="E515" s="430"/>
      <c r="F515" s="430"/>
      <c r="G515" s="430"/>
      <c r="H515" s="430"/>
    </row>
    <row r="516" spans="3:8">
      <c r="C516" s="430"/>
      <c r="D516" s="430"/>
      <c r="E516" s="430"/>
      <c r="F516" s="430"/>
      <c r="G516" s="430"/>
      <c r="H516" s="430"/>
    </row>
    <row r="517" spans="3:8">
      <c r="C517" s="430"/>
      <c r="D517" s="430"/>
      <c r="E517" s="430"/>
      <c r="F517" s="430"/>
      <c r="G517" s="430"/>
      <c r="H517" s="430"/>
    </row>
    <row r="518" spans="3:8">
      <c r="C518" s="430"/>
      <c r="D518" s="430"/>
      <c r="E518" s="430"/>
      <c r="F518" s="430"/>
      <c r="G518" s="430"/>
      <c r="H518" s="430"/>
    </row>
    <row r="519" spans="3:8">
      <c r="C519" s="430"/>
      <c r="D519" s="430"/>
      <c r="E519" s="430"/>
      <c r="F519" s="430"/>
      <c r="G519" s="430"/>
      <c r="H519" s="430"/>
    </row>
    <row r="520" spans="3:8">
      <c r="C520" s="430"/>
      <c r="D520" s="430"/>
      <c r="E520" s="430"/>
      <c r="F520" s="430"/>
      <c r="G520" s="430"/>
      <c r="H520" s="430"/>
    </row>
    <row r="521" spans="3:8">
      <c r="C521" s="430"/>
      <c r="D521" s="430"/>
      <c r="E521" s="430"/>
      <c r="F521" s="430"/>
      <c r="G521" s="430"/>
      <c r="H521" s="430"/>
    </row>
    <row r="522" spans="3:8">
      <c r="C522" s="430"/>
      <c r="D522" s="430"/>
      <c r="E522" s="430"/>
      <c r="F522" s="430"/>
      <c r="G522" s="430"/>
      <c r="H522" s="430"/>
    </row>
    <row r="523" spans="3:8">
      <c r="C523" s="430"/>
      <c r="D523" s="430"/>
      <c r="E523" s="430"/>
      <c r="F523" s="430"/>
      <c r="G523" s="430"/>
      <c r="H523" s="430"/>
    </row>
    <row r="524" spans="3:8">
      <c r="C524" s="430"/>
      <c r="D524" s="430"/>
      <c r="E524" s="430"/>
      <c r="F524" s="430"/>
      <c r="G524" s="430"/>
      <c r="H524" s="430"/>
    </row>
    <row r="525" spans="3:8">
      <c r="C525" s="430"/>
      <c r="D525" s="430"/>
      <c r="E525" s="430"/>
      <c r="F525" s="430"/>
      <c r="G525" s="430"/>
      <c r="H525" s="430"/>
    </row>
    <row r="526" spans="3:8">
      <c r="C526" s="430"/>
      <c r="D526" s="430"/>
      <c r="E526" s="430"/>
      <c r="F526" s="430"/>
      <c r="G526" s="430"/>
      <c r="H526" s="430"/>
    </row>
    <row r="527" spans="3:8">
      <c r="C527" s="430"/>
      <c r="D527" s="430"/>
      <c r="E527" s="430"/>
      <c r="F527" s="430"/>
      <c r="G527" s="430"/>
      <c r="H527" s="430"/>
    </row>
    <row r="528" spans="3:8">
      <c r="C528" s="430"/>
      <c r="D528" s="430"/>
      <c r="E528" s="430"/>
      <c r="F528" s="430"/>
      <c r="G528" s="430"/>
      <c r="H528" s="430"/>
    </row>
    <row r="529" spans="3:8">
      <c r="C529" s="430"/>
      <c r="D529" s="430"/>
      <c r="E529" s="430"/>
      <c r="F529" s="430"/>
      <c r="G529" s="430"/>
      <c r="H529" s="430"/>
    </row>
    <row r="530" spans="3:8">
      <c r="C530" s="430"/>
      <c r="D530" s="430"/>
      <c r="E530" s="430"/>
      <c r="F530" s="430"/>
      <c r="G530" s="430"/>
      <c r="H530" s="430"/>
    </row>
    <row r="531" spans="3:8">
      <c r="C531" s="430"/>
      <c r="D531" s="430"/>
      <c r="E531" s="430"/>
      <c r="F531" s="430"/>
      <c r="G531" s="430"/>
      <c r="H531" s="430"/>
    </row>
    <row r="532" spans="3:8">
      <c r="C532" s="430"/>
      <c r="D532" s="430"/>
      <c r="E532" s="430"/>
      <c r="F532" s="430"/>
      <c r="G532" s="430"/>
      <c r="H532" s="430"/>
    </row>
    <row r="533" spans="3:8">
      <c r="C533" s="430"/>
      <c r="D533" s="430"/>
      <c r="E533" s="430"/>
      <c r="F533" s="430"/>
      <c r="G533" s="430"/>
      <c r="H533" s="430"/>
    </row>
    <row r="534" spans="3:8">
      <c r="C534" s="430"/>
      <c r="D534" s="430"/>
      <c r="E534" s="430"/>
      <c r="F534" s="430"/>
      <c r="G534" s="430"/>
      <c r="H534" s="430"/>
    </row>
    <row r="535" spans="3:8">
      <c r="C535" s="430"/>
      <c r="D535" s="430"/>
      <c r="E535" s="430"/>
      <c r="F535" s="430"/>
      <c r="G535" s="430"/>
      <c r="H535" s="430"/>
    </row>
    <row r="536" spans="3:8">
      <c r="C536" s="430"/>
      <c r="D536" s="430"/>
      <c r="E536" s="430"/>
      <c r="F536" s="430"/>
      <c r="G536" s="430"/>
      <c r="H536" s="430"/>
    </row>
    <row r="537" spans="3:8">
      <c r="C537" s="430"/>
      <c r="D537" s="430"/>
      <c r="E537" s="430"/>
      <c r="F537" s="430"/>
      <c r="G537" s="430"/>
      <c r="H537" s="430"/>
    </row>
    <row r="538" spans="3:8">
      <c r="C538" s="430"/>
      <c r="D538" s="430"/>
      <c r="E538" s="430"/>
      <c r="F538" s="430"/>
      <c r="G538" s="430"/>
      <c r="H538" s="430"/>
    </row>
    <row r="539" spans="3:8">
      <c r="C539" s="430"/>
      <c r="D539" s="430"/>
      <c r="E539" s="430"/>
      <c r="F539" s="430"/>
      <c r="G539" s="430"/>
      <c r="H539" s="430"/>
    </row>
    <row r="540" spans="3:8">
      <c r="C540" s="430"/>
      <c r="D540" s="430"/>
      <c r="E540" s="430"/>
      <c r="F540" s="430"/>
      <c r="G540" s="430"/>
      <c r="H540" s="430"/>
    </row>
    <row r="541" spans="3:8">
      <c r="C541" s="430"/>
      <c r="D541" s="430"/>
      <c r="E541" s="430"/>
      <c r="F541" s="430"/>
      <c r="G541" s="430"/>
      <c r="H541" s="430"/>
    </row>
    <row r="542" spans="3:8">
      <c r="C542" s="430"/>
      <c r="D542" s="430"/>
      <c r="E542" s="430"/>
      <c r="F542" s="430"/>
      <c r="G542" s="430"/>
      <c r="H542" s="430"/>
    </row>
    <row r="543" spans="3:8">
      <c r="C543" s="430"/>
      <c r="D543" s="430"/>
      <c r="E543" s="430"/>
      <c r="F543" s="430"/>
      <c r="G543" s="430"/>
      <c r="H543" s="430"/>
    </row>
    <row r="544" spans="3:8">
      <c r="C544" s="430"/>
      <c r="D544" s="430"/>
      <c r="E544" s="430"/>
      <c r="F544" s="430"/>
      <c r="G544" s="430"/>
      <c r="H544" s="430"/>
    </row>
    <row r="545" spans="3:8">
      <c r="C545" s="430"/>
      <c r="D545" s="430"/>
      <c r="E545" s="430"/>
      <c r="F545" s="430"/>
      <c r="G545" s="430"/>
      <c r="H545" s="430"/>
    </row>
    <row r="546" spans="3:8">
      <c r="C546" s="430"/>
      <c r="D546" s="430"/>
      <c r="E546" s="430"/>
      <c r="F546" s="430"/>
      <c r="G546" s="430"/>
      <c r="H546" s="430"/>
    </row>
    <row r="547" spans="3:8">
      <c r="C547" s="430"/>
      <c r="D547" s="430"/>
      <c r="E547" s="430"/>
      <c r="F547" s="430"/>
      <c r="G547" s="430"/>
      <c r="H547" s="430"/>
    </row>
    <row r="548" spans="3:8">
      <c r="C548" s="430"/>
      <c r="D548" s="430"/>
      <c r="E548" s="430"/>
      <c r="F548" s="430"/>
      <c r="G548" s="430"/>
      <c r="H548" s="430"/>
    </row>
    <row r="549" spans="3:8">
      <c r="C549" s="430"/>
      <c r="D549" s="430"/>
      <c r="E549" s="430"/>
      <c r="F549" s="430"/>
      <c r="G549" s="430"/>
      <c r="H549" s="430"/>
    </row>
    <row r="550" spans="3:8">
      <c r="C550" s="430"/>
      <c r="D550" s="430"/>
      <c r="E550" s="430"/>
      <c r="F550" s="430"/>
      <c r="G550" s="430"/>
      <c r="H550" s="430"/>
    </row>
    <row r="551" spans="3:8">
      <c r="C551" s="430"/>
      <c r="D551" s="430"/>
      <c r="E551" s="430"/>
      <c r="F551" s="430"/>
      <c r="G551" s="430"/>
      <c r="H551" s="430"/>
    </row>
    <row r="552" spans="3:8">
      <c r="C552" s="430"/>
      <c r="D552" s="430"/>
      <c r="E552" s="430"/>
      <c r="F552" s="430"/>
      <c r="G552" s="430"/>
      <c r="H552" s="430"/>
    </row>
    <row r="553" spans="3:8">
      <c r="C553" s="430"/>
      <c r="D553" s="430"/>
      <c r="E553" s="430"/>
      <c r="F553" s="430"/>
      <c r="G553" s="430"/>
      <c r="H553" s="430"/>
    </row>
    <row r="554" spans="3:8">
      <c r="C554" s="430"/>
      <c r="D554" s="430"/>
      <c r="E554" s="430"/>
      <c r="F554" s="430"/>
      <c r="G554" s="430"/>
      <c r="H554" s="430"/>
    </row>
    <row r="555" spans="3:8">
      <c r="C555" s="430"/>
      <c r="D555" s="430"/>
      <c r="E555" s="430"/>
      <c r="F555" s="430"/>
      <c r="G555" s="430"/>
      <c r="H555" s="430"/>
    </row>
    <row r="556" spans="3:8">
      <c r="C556" s="430"/>
      <c r="D556" s="430"/>
      <c r="E556" s="430"/>
      <c r="F556" s="430"/>
      <c r="G556" s="430"/>
      <c r="H556" s="430"/>
    </row>
    <row r="557" spans="3:8">
      <c r="C557" s="430"/>
      <c r="D557" s="430"/>
      <c r="E557" s="430"/>
      <c r="F557" s="430"/>
      <c r="G557" s="430"/>
      <c r="H557" s="430"/>
    </row>
    <row r="558" spans="3:8">
      <c r="C558" s="430"/>
      <c r="D558" s="430"/>
      <c r="E558" s="430"/>
      <c r="F558" s="430"/>
      <c r="G558" s="430"/>
      <c r="H558" s="430"/>
    </row>
    <row r="559" spans="3:8">
      <c r="C559" s="430"/>
      <c r="D559" s="430"/>
      <c r="E559" s="430"/>
      <c r="F559" s="430"/>
      <c r="G559" s="430"/>
      <c r="H559" s="430"/>
    </row>
    <row r="560" spans="3:8">
      <c r="C560" s="430"/>
      <c r="D560" s="430"/>
      <c r="E560" s="430"/>
      <c r="F560" s="430"/>
      <c r="G560" s="430"/>
      <c r="H560" s="430"/>
    </row>
    <row r="561" spans="3:8">
      <c r="C561" s="430"/>
      <c r="D561" s="430"/>
      <c r="E561" s="430"/>
      <c r="F561" s="430"/>
      <c r="G561" s="430"/>
      <c r="H561" s="430"/>
    </row>
    <row r="562" spans="3:8">
      <c r="C562" s="430"/>
      <c r="D562" s="430"/>
      <c r="E562" s="430"/>
      <c r="F562" s="430"/>
      <c r="G562" s="430"/>
      <c r="H562" s="430"/>
    </row>
    <row r="563" spans="3:8">
      <c r="C563" s="430"/>
      <c r="D563" s="430"/>
      <c r="E563" s="430"/>
      <c r="F563" s="430"/>
      <c r="G563" s="430"/>
      <c r="H563" s="430"/>
    </row>
    <row r="564" spans="3:8">
      <c r="C564" s="430"/>
      <c r="D564" s="430"/>
      <c r="E564" s="430"/>
      <c r="F564" s="430"/>
      <c r="G564" s="430"/>
      <c r="H564" s="430"/>
    </row>
    <row r="565" spans="3:8">
      <c r="C565" s="430"/>
      <c r="D565" s="430"/>
      <c r="E565" s="430"/>
      <c r="F565" s="430"/>
      <c r="G565" s="430"/>
      <c r="H565" s="430"/>
    </row>
    <row r="566" spans="3:8">
      <c r="C566" s="430"/>
      <c r="D566" s="430"/>
      <c r="E566" s="430"/>
      <c r="F566" s="430"/>
      <c r="G566" s="430"/>
      <c r="H566" s="430"/>
    </row>
    <row r="567" spans="3:8">
      <c r="C567" s="430"/>
      <c r="D567" s="430"/>
      <c r="E567" s="430"/>
      <c r="F567" s="430"/>
      <c r="G567" s="430"/>
      <c r="H567" s="430"/>
    </row>
    <row r="568" spans="3:8">
      <c r="C568" s="430"/>
      <c r="D568" s="430"/>
      <c r="E568" s="430"/>
      <c r="F568" s="430"/>
      <c r="G568" s="430"/>
      <c r="H568" s="430"/>
    </row>
    <row r="569" spans="3:8">
      <c r="C569" s="430"/>
      <c r="D569" s="430"/>
      <c r="E569" s="430"/>
      <c r="F569" s="430"/>
      <c r="G569" s="430"/>
      <c r="H569" s="430"/>
    </row>
    <row r="570" spans="3:8">
      <c r="C570" s="430"/>
      <c r="D570" s="430"/>
      <c r="E570" s="430"/>
      <c r="F570" s="430"/>
      <c r="G570" s="430"/>
      <c r="H570" s="430"/>
    </row>
    <row r="571" spans="3:8">
      <c r="C571" s="430"/>
      <c r="D571" s="430"/>
      <c r="E571" s="430"/>
      <c r="F571" s="430"/>
      <c r="G571" s="430"/>
      <c r="H571" s="430"/>
    </row>
    <row r="572" spans="3:8">
      <c r="C572" s="430"/>
      <c r="D572" s="430"/>
      <c r="E572" s="430"/>
      <c r="F572" s="430"/>
      <c r="G572" s="430"/>
      <c r="H572" s="430"/>
    </row>
    <row r="573" spans="3:8">
      <c r="C573" s="430"/>
      <c r="D573" s="430"/>
      <c r="E573" s="430"/>
      <c r="F573" s="430"/>
      <c r="G573" s="430"/>
      <c r="H573" s="430"/>
    </row>
    <row r="574" spans="3:8">
      <c r="C574" s="430"/>
      <c r="D574" s="430"/>
      <c r="E574" s="430"/>
      <c r="F574" s="430"/>
      <c r="G574" s="430"/>
      <c r="H574" s="430"/>
    </row>
    <row r="575" spans="3:8">
      <c r="C575" s="430"/>
      <c r="D575" s="430"/>
      <c r="E575" s="430"/>
      <c r="F575" s="430"/>
      <c r="G575" s="430"/>
      <c r="H575" s="430"/>
    </row>
    <row r="576" spans="3:8">
      <c r="C576" s="430"/>
      <c r="D576" s="430"/>
      <c r="E576" s="430"/>
      <c r="F576" s="430"/>
      <c r="G576" s="430"/>
      <c r="H576" s="430"/>
    </row>
    <row r="577" spans="3:8">
      <c r="C577" s="430"/>
      <c r="D577" s="430"/>
      <c r="E577" s="430"/>
      <c r="F577" s="430"/>
      <c r="G577" s="430"/>
      <c r="H577" s="430"/>
    </row>
    <row r="578" spans="3:8">
      <c r="C578" s="430"/>
      <c r="D578" s="430"/>
      <c r="E578" s="430"/>
      <c r="F578" s="430"/>
      <c r="G578" s="430"/>
      <c r="H578" s="430"/>
    </row>
    <row r="579" spans="3:8">
      <c r="C579" s="430"/>
      <c r="D579" s="430"/>
      <c r="E579" s="430"/>
      <c r="F579" s="430"/>
      <c r="G579" s="430"/>
      <c r="H579" s="430"/>
    </row>
    <row r="580" spans="3:8">
      <c r="C580" s="430"/>
      <c r="D580" s="430"/>
      <c r="E580" s="430"/>
      <c r="F580" s="430"/>
      <c r="G580" s="430"/>
      <c r="H580" s="430"/>
    </row>
    <row r="581" spans="3:8">
      <c r="C581" s="430"/>
      <c r="D581" s="430"/>
      <c r="E581" s="430"/>
      <c r="F581" s="430"/>
      <c r="G581" s="430"/>
      <c r="H581" s="430"/>
    </row>
    <row r="582" spans="3:8">
      <c r="C582" s="430"/>
      <c r="D582" s="430"/>
      <c r="E582" s="430"/>
      <c r="F582" s="430"/>
      <c r="G582" s="430"/>
      <c r="H582" s="430"/>
    </row>
    <row r="583" spans="3:8">
      <c r="C583" s="430"/>
      <c r="D583" s="430"/>
      <c r="E583" s="430"/>
      <c r="F583" s="430"/>
      <c r="G583" s="430"/>
      <c r="H583" s="430"/>
    </row>
    <row r="584" spans="3:8">
      <c r="C584" s="430"/>
      <c r="D584" s="430"/>
      <c r="E584" s="430"/>
      <c r="F584" s="430"/>
      <c r="G584" s="430"/>
      <c r="H584" s="430"/>
    </row>
    <row r="585" spans="3:8">
      <c r="C585" s="430"/>
      <c r="D585" s="430"/>
      <c r="E585" s="430"/>
      <c r="F585" s="430"/>
      <c r="G585" s="430"/>
      <c r="H585" s="430"/>
    </row>
    <row r="586" spans="3:8">
      <c r="C586" s="430"/>
      <c r="D586" s="430"/>
      <c r="E586" s="430"/>
      <c r="F586" s="430"/>
      <c r="G586" s="430"/>
      <c r="H586" s="430"/>
    </row>
    <row r="587" spans="3:8">
      <c r="C587" s="430"/>
      <c r="D587" s="430"/>
      <c r="E587" s="430"/>
      <c r="F587" s="430"/>
      <c r="G587" s="430"/>
      <c r="H587" s="430"/>
    </row>
    <row r="588" spans="3:8">
      <c r="C588" s="430"/>
      <c r="D588" s="430"/>
      <c r="E588" s="430"/>
      <c r="F588" s="430"/>
      <c r="G588" s="430"/>
      <c r="H588" s="430"/>
    </row>
    <row r="589" spans="3:8">
      <c r="C589" s="430"/>
      <c r="D589" s="430"/>
      <c r="E589" s="430"/>
      <c r="F589" s="430"/>
      <c r="G589" s="430"/>
      <c r="H589" s="430"/>
    </row>
    <row r="590" spans="3:8">
      <c r="C590" s="430"/>
      <c r="D590" s="430"/>
      <c r="E590" s="430"/>
      <c r="F590" s="430"/>
      <c r="G590" s="430"/>
      <c r="H590" s="430"/>
    </row>
    <row r="591" spans="3:8">
      <c r="C591" s="430"/>
      <c r="D591" s="430"/>
      <c r="E591" s="430"/>
      <c r="F591" s="430"/>
      <c r="G591" s="430"/>
      <c r="H591" s="430"/>
    </row>
    <row r="592" spans="3:8">
      <c r="C592" s="430"/>
      <c r="D592" s="430"/>
      <c r="E592" s="430"/>
      <c r="F592" s="430"/>
      <c r="G592" s="430"/>
      <c r="H592" s="430"/>
    </row>
    <row r="593" spans="3:8">
      <c r="C593" s="430"/>
      <c r="D593" s="430"/>
      <c r="E593" s="430"/>
      <c r="F593" s="430"/>
      <c r="G593" s="430"/>
      <c r="H593" s="430"/>
    </row>
    <row r="594" spans="3:8">
      <c r="C594" s="430"/>
      <c r="D594" s="430"/>
      <c r="E594" s="430"/>
      <c r="F594" s="430"/>
      <c r="G594" s="430"/>
      <c r="H594" s="430"/>
    </row>
    <row r="595" spans="3:8">
      <c r="C595" s="430"/>
      <c r="D595" s="430"/>
      <c r="E595" s="430"/>
      <c r="F595" s="430"/>
      <c r="G595" s="430"/>
      <c r="H595" s="430"/>
    </row>
    <row r="596" spans="3:8">
      <c r="C596" s="430"/>
      <c r="D596" s="430"/>
      <c r="E596" s="430"/>
      <c r="F596" s="430"/>
      <c r="G596" s="430"/>
      <c r="H596" s="430"/>
    </row>
    <row r="597" spans="3:8">
      <c r="C597" s="430"/>
      <c r="D597" s="430"/>
      <c r="E597" s="430"/>
      <c r="F597" s="430"/>
      <c r="G597" s="430"/>
      <c r="H597" s="430"/>
    </row>
    <row r="598" spans="3:8">
      <c r="C598" s="430"/>
      <c r="D598" s="430"/>
      <c r="E598" s="430"/>
      <c r="F598" s="430"/>
      <c r="G598" s="430"/>
      <c r="H598" s="430"/>
    </row>
    <row r="599" spans="3:8">
      <c r="C599" s="430"/>
      <c r="D599" s="430"/>
      <c r="E599" s="430"/>
      <c r="F599" s="430"/>
      <c r="G599" s="430"/>
      <c r="H599" s="430"/>
    </row>
    <row r="600" spans="3:8">
      <c r="C600" s="430"/>
      <c r="D600" s="430"/>
      <c r="E600" s="430"/>
      <c r="F600" s="430"/>
      <c r="G600" s="430"/>
      <c r="H600" s="430"/>
    </row>
    <row r="601" spans="3:8">
      <c r="C601" s="430"/>
      <c r="D601" s="430"/>
      <c r="E601" s="430"/>
      <c r="F601" s="430"/>
      <c r="G601" s="430"/>
      <c r="H601" s="430"/>
    </row>
    <row r="602" spans="3:8">
      <c r="C602" s="430"/>
      <c r="D602" s="430"/>
      <c r="E602" s="430"/>
      <c r="F602" s="430"/>
      <c r="G602" s="430"/>
      <c r="H602" s="430"/>
    </row>
    <row r="603" spans="3:8">
      <c r="C603" s="430"/>
      <c r="D603" s="430"/>
      <c r="E603" s="430"/>
      <c r="F603" s="430"/>
      <c r="G603" s="430"/>
      <c r="H603" s="430"/>
    </row>
    <row r="604" spans="3:8">
      <c r="C604" s="430"/>
      <c r="D604" s="430"/>
      <c r="E604" s="430"/>
      <c r="F604" s="430"/>
      <c r="G604" s="430"/>
      <c r="H604" s="430"/>
    </row>
    <row r="605" spans="3:8">
      <c r="C605" s="430"/>
      <c r="D605" s="430"/>
      <c r="E605" s="430"/>
      <c r="F605" s="430"/>
      <c r="G605" s="430"/>
      <c r="H605" s="430"/>
    </row>
    <row r="606" spans="3:8">
      <c r="C606" s="430"/>
      <c r="D606" s="430"/>
      <c r="E606" s="430"/>
      <c r="F606" s="430"/>
      <c r="G606" s="430"/>
      <c r="H606" s="430"/>
    </row>
    <row r="607" spans="3:8">
      <c r="C607" s="430"/>
      <c r="D607" s="430"/>
      <c r="E607" s="430"/>
      <c r="F607" s="430"/>
      <c r="G607" s="430"/>
      <c r="H607" s="430"/>
    </row>
    <row r="608" spans="3:8">
      <c r="C608" s="430"/>
      <c r="D608" s="430"/>
      <c r="E608" s="430"/>
      <c r="F608" s="430"/>
      <c r="G608" s="430"/>
      <c r="H608" s="430"/>
    </row>
    <row r="609" spans="3:8">
      <c r="C609" s="430"/>
      <c r="D609" s="430"/>
      <c r="E609" s="430"/>
      <c r="F609" s="430"/>
      <c r="G609" s="430"/>
      <c r="H609" s="430"/>
    </row>
    <row r="610" spans="3:8">
      <c r="C610" s="430"/>
      <c r="D610" s="430"/>
      <c r="E610" s="430"/>
      <c r="F610" s="430"/>
      <c r="G610" s="430"/>
      <c r="H610" s="430"/>
    </row>
    <row r="611" spans="3:8">
      <c r="C611" s="430"/>
      <c r="D611" s="430"/>
      <c r="E611" s="430"/>
      <c r="F611" s="430"/>
      <c r="G611" s="430"/>
      <c r="H611" s="430"/>
    </row>
    <row r="612" spans="3:8">
      <c r="C612" s="430"/>
      <c r="D612" s="430"/>
      <c r="E612" s="430"/>
      <c r="F612" s="430"/>
      <c r="G612" s="430"/>
      <c r="H612" s="430"/>
    </row>
    <row r="613" spans="3:8">
      <c r="C613" s="430"/>
      <c r="D613" s="430"/>
      <c r="E613" s="430"/>
      <c r="F613" s="430"/>
      <c r="G613" s="430"/>
      <c r="H613" s="430"/>
    </row>
    <row r="614" spans="3:8">
      <c r="C614" s="430"/>
      <c r="D614" s="430"/>
      <c r="E614" s="430"/>
      <c r="F614" s="430"/>
      <c r="G614" s="430"/>
      <c r="H614" s="430"/>
    </row>
    <row r="615" spans="3:8">
      <c r="C615" s="430"/>
      <c r="D615" s="430"/>
      <c r="E615" s="430"/>
      <c r="F615" s="430"/>
      <c r="G615" s="430"/>
      <c r="H615" s="430"/>
    </row>
    <row r="616" spans="3:8">
      <c r="C616" s="430"/>
      <c r="D616" s="430"/>
      <c r="E616" s="430"/>
      <c r="F616" s="430"/>
      <c r="G616" s="430"/>
      <c r="H616" s="430"/>
    </row>
    <row r="617" spans="3:8">
      <c r="C617" s="430"/>
      <c r="D617" s="430"/>
      <c r="E617" s="430"/>
      <c r="F617" s="430"/>
      <c r="G617" s="430"/>
      <c r="H617" s="430"/>
    </row>
    <row r="618" spans="3:8">
      <c r="C618" s="430"/>
      <c r="D618" s="430"/>
      <c r="E618" s="430"/>
      <c r="F618" s="430"/>
      <c r="G618" s="430"/>
      <c r="H618" s="430"/>
    </row>
    <row r="619" spans="3:8">
      <c r="C619" s="430"/>
      <c r="D619" s="430"/>
      <c r="E619" s="430"/>
      <c r="F619" s="430"/>
      <c r="G619" s="430"/>
      <c r="H619" s="430"/>
    </row>
    <row r="620" spans="3:8">
      <c r="C620" s="430"/>
      <c r="D620" s="430"/>
      <c r="E620" s="430"/>
      <c r="F620" s="430"/>
      <c r="G620" s="430"/>
      <c r="H620" s="430"/>
    </row>
    <row r="621" spans="3:8">
      <c r="C621" s="430"/>
      <c r="D621" s="430"/>
      <c r="E621" s="430"/>
      <c r="F621" s="430"/>
      <c r="G621" s="430"/>
      <c r="H621" s="430"/>
    </row>
    <row r="622" spans="3:8">
      <c r="C622" s="430"/>
      <c r="D622" s="430"/>
      <c r="E622" s="430"/>
      <c r="F622" s="430"/>
      <c r="G622" s="430"/>
      <c r="H622" s="430"/>
    </row>
    <row r="623" spans="3:8">
      <c r="C623" s="430"/>
      <c r="D623" s="430"/>
      <c r="E623" s="430"/>
      <c r="F623" s="430"/>
      <c r="G623" s="430"/>
      <c r="H623" s="430"/>
    </row>
    <row r="624" spans="3:8">
      <c r="C624" s="430"/>
      <c r="D624" s="430"/>
      <c r="E624" s="430"/>
      <c r="F624" s="430"/>
      <c r="G624" s="430"/>
      <c r="H624" s="430"/>
    </row>
    <row r="625" spans="3:8">
      <c r="C625" s="430"/>
      <c r="D625" s="430"/>
      <c r="E625" s="430"/>
      <c r="F625" s="430"/>
      <c r="G625" s="430"/>
      <c r="H625" s="430"/>
    </row>
    <row r="626" spans="3:8">
      <c r="C626" s="430"/>
      <c r="D626" s="430"/>
      <c r="E626" s="430"/>
      <c r="F626" s="430"/>
      <c r="G626" s="430"/>
      <c r="H626" s="430"/>
    </row>
    <row r="627" spans="3:8">
      <c r="C627" s="430"/>
      <c r="D627" s="430"/>
      <c r="E627" s="430"/>
      <c r="F627" s="430"/>
      <c r="G627" s="430"/>
      <c r="H627" s="430"/>
    </row>
    <row r="628" spans="3:8">
      <c r="C628" s="430"/>
      <c r="D628" s="430"/>
      <c r="E628" s="430"/>
      <c r="F628" s="430"/>
      <c r="G628" s="430"/>
      <c r="H628" s="430"/>
    </row>
    <row r="629" spans="3:8">
      <c r="C629" s="430"/>
      <c r="D629" s="430"/>
      <c r="E629" s="430"/>
      <c r="F629" s="430"/>
      <c r="G629" s="430"/>
      <c r="H629" s="430"/>
    </row>
    <row r="630" spans="3:8">
      <c r="C630" s="430"/>
      <c r="D630" s="430"/>
      <c r="E630" s="430"/>
      <c r="F630" s="430"/>
      <c r="G630" s="430"/>
      <c r="H630" s="430"/>
    </row>
    <row r="631" spans="3:8">
      <c r="C631" s="430"/>
      <c r="D631" s="430"/>
      <c r="E631" s="430"/>
      <c r="F631" s="430"/>
      <c r="G631" s="430"/>
      <c r="H631" s="430"/>
    </row>
    <row r="632" spans="3:8">
      <c r="C632" s="430"/>
      <c r="D632" s="430"/>
      <c r="E632" s="430"/>
      <c r="F632" s="430"/>
      <c r="G632" s="430"/>
      <c r="H632" s="430"/>
    </row>
    <row r="633" spans="3:8">
      <c r="C633" s="430"/>
      <c r="D633" s="430"/>
      <c r="E633" s="430"/>
      <c r="F633" s="430"/>
      <c r="G633" s="430"/>
      <c r="H633" s="430"/>
    </row>
    <row r="634" spans="3:8">
      <c r="C634" s="430"/>
      <c r="D634" s="430"/>
      <c r="E634" s="430"/>
      <c r="F634" s="430"/>
      <c r="G634" s="430"/>
      <c r="H634" s="430"/>
    </row>
    <row r="635" spans="3:8">
      <c r="C635" s="430"/>
      <c r="D635" s="430"/>
      <c r="E635" s="430"/>
      <c r="F635" s="430"/>
      <c r="G635" s="430"/>
      <c r="H635" s="430"/>
    </row>
    <row r="636" spans="3:8">
      <c r="C636" s="430"/>
      <c r="D636" s="430"/>
      <c r="E636" s="430"/>
      <c r="F636" s="430"/>
      <c r="G636" s="430"/>
      <c r="H636" s="430"/>
    </row>
    <row r="637" spans="3:8">
      <c r="C637" s="430"/>
      <c r="D637" s="430"/>
      <c r="E637" s="430"/>
      <c r="F637" s="430"/>
      <c r="G637" s="430"/>
      <c r="H637" s="430"/>
    </row>
    <row r="638" spans="3:8">
      <c r="C638" s="430"/>
      <c r="D638" s="430"/>
      <c r="E638" s="430"/>
      <c r="F638" s="430"/>
      <c r="G638" s="430"/>
      <c r="H638" s="430"/>
    </row>
    <row r="639" spans="3:8">
      <c r="C639" s="430"/>
      <c r="D639" s="430"/>
      <c r="E639" s="430"/>
      <c r="F639" s="430"/>
      <c r="G639" s="430"/>
      <c r="H639" s="430"/>
    </row>
    <row r="640" spans="3:8">
      <c r="C640" s="430"/>
      <c r="D640" s="430"/>
      <c r="E640" s="430"/>
      <c r="F640" s="430"/>
      <c r="G640" s="430"/>
      <c r="H640" s="430"/>
    </row>
    <row r="641" spans="3:8">
      <c r="C641" s="430"/>
      <c r="D641" s="430"/>
      <c r="E641" s="430"/>
      <c r="F641" s="430"/>
      <c r="G641" s="430"/>
      <c r="H641" s="430"/>
    </row>
    <row r="642" spans="3:8">
      <c r="C642" s="430"/>
      <c r="D642" s="430"/>
      <c r="E642" s="430"/>
      <c r="F642" s="430"/>
      <c r="G642" s="430"/>
      <c r="H642" s="430"/>
    </row>
    <row r="643" spans="3:8">
      <c r="C643" s="430"/>
      <c r="D643" s="430"/>
      <c r="E643" s="430"/>
      <c r="F643" s="430"/>
      <c r="G643" s="430"/>
      <c r="H643" s="430"/>
    </row>
    <row r="644" spans="3:8">
      <c r="C644" s="430"/>
      <c r="D644" s="430"/>
      <c r="E644" s="430"/>
      <c r="F644" s="430"/>
      <c r="G644" s="430"/>
      <c r="H644" s="430"/>
    </row>
    <row r="645" spans="3:8">
      <c r="C645" s="430"/>
      <c r="D645" s="430"/>
      <c r="E645" s="430"/>
      <c r="F645" s="430"/>
      <c r="G645" s="430"/>
      <c r="H645" s="430"/>
    </row>
    <row r="646" spans="3:8">
      <c r="C646" s="430"/>
      <c r="D646" s="430"/>
      <c r="E646" s="430"/>
      <c r="F646" s="430"/>
      <c r="G646" s="430"/>
      <c r="H646" s="430"/>
    </row>
    <row r="647" spans="3:8">
      <c r="C647" s="430"/>
      <c r="D647" s="430"/>
      <c r="E647" s="430"/>
      <c r="F647" s="430"/>
      <c r="G647" s="430"/>
      <c r="H647" s="430"/>
    </row>
    <row r="648" spans="3:8">
      <c r="C648" s="430"/>
      <c r="D648" s="430"/>
      <c r="E648" s="430"/>
      <c r="F648" s="430"/>
      <c r="G648" s="430"/>
      <c r="H648" s="430"/>
    </row>
    <row r="649" spans="3:8">
      <c r="C649" s="430"/>
      <c r="D649" s="430"/>
      <c r="E649" s="430"/>
      <c r="F649" s="430"/>
      <c r="G649" s="430"/>
      <c r="H649" s="430"/>
    </row>
    <row r="650" spans="3:8">
      <c r="C650" s="430"/>
      <c r="D650" s="430"/>
      <c r="E650" s="430"/>
      <c r="F650" s="430"/>
      <c r="G650" s="430"/>
      <c r="H650" s="430"/>
    </row>
    <row r="651" spans="3:8">
      <c r="C651" s="430"/>
      <c r="D651" s="430"/>
      <c r="E651" s="430"/>
      <c r="F651" s="430"/>
      <c r="G651" s="430"/>
      <c r="H651" s="430"/>
    </row>
    <row r="652" spans="3:8">
      <c r="C652" s="430"/>
      <c r="D652" s="430"/>
      <c r="E652" s="430"/>
      <c r="F652" s="430"/>
      <c r="G652" s="430"/>
      <c r="H652" s="430"/>
    </row>
    <row r="653" spans="3:8">
      <c r="C653" s="430"/>
      <c r="D653" s="430"/>
      <c r="E653" s="430"/>
      <c r="F653" s="430"/>
      <c r="G653" s="430"/>
      <c r="H653" s="430"/>
    </row>
    <row r="654" spans="3:8">
      <c r="C654" s="430"/>
      <c r="D654" s="430"/>
      <c r="E654" s="430"/>
      <c r="F654" s="430"/>
      <c r="G654" s="430"/>
      <c r="H654" s="430"/>
    </row>
    <row r="655" spans="3:8">
      <c r="C655" s="430"/>
      <c r="D655" s="430"/>
      <c r="E655" s="430"/>
      <c r="F655" s="430"/>
      <c r="G655" s="430"/>
      <c r="H655" s="430"/>
    </row>
    <row r="656" spans="3:8">
      <c r="C656" s="430"/>
      <c r="D656" s="430"/>
      <c r="E656" s="430"/>
      <c r="F656" s="430"/>
      <c r="G656" s="430"/>
      <c r="H656" s="430"/>
    </row>
    <row r="657" spans="3:8">
      <c r="C657" s="430"/>
      <c r="D657" s="430"/>
      <c r="E657" s="430"/>
      <c r="F657" s="430"/>
      <c r="G657" s="430"/>
      <c r="H657" s="430"/>
    </row>
    <row r="658" spans="3:8">
      <c r="C658" s="430"/>
      <c r="D658" s="430"/>
      <c r="E658" s="430"/>
      <c r="F658" s="430"/>
      <c r="G658" s="430"/>
      <c r="H658" s="430"/>
    </row>
    <row r="659" spans="3:8">
      <c r="C659" s="430"/>
      <c r="D659" s="430"/>
      <c r="E659" s="430"/>
      <c r="F659" s="430"/>
      <c r="G659" s="430"/>
      <c r="H659" s="430"/>
    </row>
    <row r="660" spans="3:8">
      <c r="C660" s="430"/>
      <c r="D660" s="430"/>
      <c r="E660" s="430"/>
      <c r="F660" s="430"/>
      <c r="G660" s="430"/>
      <c r="H660" s="430"/>
    </row>
    <row r="661" spans="3:8">
      <c r="C661" s="430"/>
      <c r="D661" s="430"/>
      <c r="E661" s="430"/>
      <c r="F661" s="430"/>
      <c r="G661" s="430"/>
      <c r="H661" s="430"/>
    </row>
    <row r="662" spans="3:8">
      <c r="C662" s="430"/>
      <c r="D662" s="430"/>
      <c r="E662" s="430"/>
      <c r="F662" s="430"/>
      <c r="G662" s="430"/>
      <c r="H662" s="430"/>
    </row>
    <row r="663" spans="3:8">
      <c r="C663" s="430"/>
      <c r="D663" s="430"/>
      <c r="E663" s="430"/>
      <c r="F663" s="430"/>
      <c r="G663" s="430"/>
      <c r="H663" s="430"/>
    </row>
    <row r="664" spans="3:8">
      <c r="C664" s="430"/>
      <c r="D664" s="430"/>
      <c r="E664" s="430"/>
      <c r="F664" s="430"/>
      <c r="G664" s="430"/>
      <c r="H664" s="430"/>
    </row>
    <row r="665" spans="3:8">
      <c r="C665" s="430"/>
      <c r="D665" s="430"/>
      <c r="E665" s="430"/>
      <c r="F665" s="430"/>
      <c r="G665" s="430"/>
      <c r="H665" s="430"/>
    </row>
    <row r="666" spans="3:8">
      <c r="C666" s="430"/>
      <c r="D666" s="430"/>
      <c r="E666" s="430"/>
      <c r="F666" s="430"/>
      <c r="G666" s="430"/>
      <c r="H666" s="430"/>
    </row>
    <row r="667" spans="3:8">
      <c r="C667" s="430"/>
      <c r="D667" s="430"/>
      <c r="E667" s="430"/>
      <c r="F667" s="430"/>
      <c r="G667" s="430"/>
      <c r="H667" s="430"/>
    </row>
    <row r="668" spans="3:8">
      <c r="C668" s="430"/>
      <c r="D668" s="430"/>
      <c r="E668" s="430"/>
      <c r="F668" s="430"/>
      <c r="G668" s="430"/>
      <c r="H668" s="430"/>
    </row>
    <row r="669" spans="3:8">
      <c r="C669" s="430"/>
      <c r="D669" s="430"/>
      <c r="E669" s="430"/>
      <c r="F669" s="430"/>
      <c r="G669" s="430"/>
      <c r="H669" s="430"/>
    </row>
    <row r="670" spans="3:8">
      <c r="C670" s="430"/>
      <c r="D670" s="430"/>
      <c r="E670" s="430"/>
      <c r="F670" s="430"/>
      <c r="G670" s="430"/>
      <c r="H670" s="430"/>
    </row>
    <row r="671" spans="3:8">
      <c r="C671" s="430"/>
      <c r="D671" s="430"/>
      <c r="E671" s="430"/>
      <c r="F671" s="430"/>
      <c r="G671" s="430"/>
      <c r="H671" s="430"/>
    </row>
    <row r="672" spans="3:8">
      <c r="C672" s="430"/>
      <c r="D672" s="430"/>
      <c r="E672" s="430"/>
      <c r="F672" s="430"/>
      <c r="G672" s="430"/>
      <c r="H672" s="430"/>
    </row>
    <row r="673" spans="3:8">
      <c r="C673" s="430"/>
      <c r="D673" s="430"/>
      <c r="E673" s="430"/>
      <c r="F673" s="430"/>
      <c r="G673" s="430"/>
      <c r="H673" s="430"/>
    </row>
    <row r="674" spans="3:8">
      <c r="C674" s="430"/>
      <c r="D674" s="430"/>
      <c r="E674" s="430"/>
      <c r="F674" s="430"/>
      <c r="G674" s="430"/>
      <c r="H674" s="430"/>
    </row>
    <row r="675" spans="3:8">
      <c r="C675" s="430"/>
      <c r="D675" s="430"/>
      <c r="E675" s="430"/>
      <c r="F675" s="430"/>
      <c r="G675" s="430"/>
      <c r="H675" s="430"/>
    </row>
    <row r="676" spans="3:8">
      <c r="C676" s="430"/>
      <c r="D676" s="430"/>
      <c r="E676" s="430"/>
      <c r="F676" s="430"/>
      <c r="G676" s="430"/>
      <c r="H676" s="430"/>
    </row>
    <row r="677" spans="3:8">
      <c r="C677" s="430"/>
      <c r="D677" s="430"/>
      <c r="E677" s="430"/>
      <c r="F677" s="430"/>
      <c r="G677" s="430"/>
      <c r="H677" s="430"/>
    </row>
    <row r="678" spans="3:8">
      <c r="C678" s="430"/>
      <c r="D678" s="430"/>
      <c r="E678" s="430"/>
      <c r="F678" s="430"/>
      <c r="G678" s="430"/>
      <c r="H678" s="430"/>
    </row>
    <row r="679" spans="3:8">
      <c r="C679" s="430"/>
      <c r="D679" s="430"/>
      <c r="E679" s="430"/>
      <c r="F679" s="430"/>
      <c r="G679" s="430"/>
      <c r="H679" s="430"/>
    </row>
    <row r="680" spans="3:8">
      <c r="C680" s="430"/>
      <c r="D680" s="430"/>
      <c r="E680" s="430"/>
      <c r="F680" s="430"/>
      <c r="G680" s="430"/>
      <c r="H680" s="430"/>
    </row>
    <row r="681" spans="3:8">
      <c r="C681" s="430"/>
      <c r="D681" s="430"/>
      <c r="E681" s="430"/>
      <c r="F681" s="430"/>
      <c r="G681" s="430"/>
      <c r="H681" s="430"/>
    </row>
    <row r="682" spans="3:8">
      <c r="C682" s="430"/>
      <c r="D682" s="430"/>
      <c r="E682" s="430"/>
      <c r="F682" s="430"/>
      <c r="G682" s="430"/>
      <c r="H682" s="430"/>
    </row>
    <row r="683" spans="3:8">
      <c r="C683" s="430"/>
      <c r="D683" s="430"/>
      <c r="E683" s="430"/>
      <c r="F683" s="430"/>
      <c r="G683" s="430"/>
      <c r="H683" s="430"/>
    </row>
    <row r="684" spans="3:8">
      <c r="C684" s="430"/>
      <c r="D684" s="430"/>
      <c r="E684" s="430"/>
      <c r="F684" s="430"/>
      <c r="G684" s="430"/>
      <c r="H684" s="430"/>
    </row>
    <row r="685" spans="3:8">
      <c r="C685" s="430"/>
      <c r="D685" s="430"/>
      <c r="E685" s="430"/>
      <c r="F685" s="430"/>
      <c r="G685" s="430"/>
      <c r="H685" s="430"/>
    </row>
    <row r="686" spans="3:8">
      <c r="C686" s="430"/>
      <c r="D686" s="430"/>
      <c r="E686" s="430"/>
      <c r="F686" s="430"/>
      <c r="G686" s="430"/>
      <c r="H686" s="430"/>
    </row>
    <row r="687" spans="3:8">
      <c r="C687" s="430"/>
      <c r="D687" s="430"/>
      <c r="E687" s="430"/>
      <c r="F687" s="430"/>
      <c r="G687" s="430"/>
      <c r="H687" s="430"/>
    </row>
    <row r="688" spans="3:8">
      <c r="C688" s="430"/>
      <c r="D688" s="430"/>
      <c r="E688" s="430"/>
      <c r="F688" s="430"/>
      <c r="G688" s="430"/>
      <c r="H688" s="430"/>
    </row>
    <row r="689" spans="3:8">
      <c r="C689" s="430"/>
      <c r="D689" s="430"/>
      <c r="E689" s="430"/>
      <c r="F689" s="430"/>
      <c r="G689" s="430"/>
      <c r="H689" s="430"/>
    </row>
    <row r="690" spans="3:8">
      <c r="C690" s="430"/>
      <c r="D690" s="430"/>
      <c r="E690" s="430"/>
      <c r="F690" s="430"/>
      <c r="G690" s="430"/>
      <c r="H690" s="430"/>
    </row>
    <row r="691" spans="3:8">
      <c r="C691" s="430"/>
      <c r="D691" s="430"/>
      <c r="E691" s="430"/>
      <c r="F691" s="430"/>
      <c r="G691" s="430"/>
      <c r="H691" s="430"/>
    </row>
    <row r="692" spans="3:8">
      <c r="C692" s="430"/>
      <c r="D692" s="430"/>
      <c r="E692" s="430"/>
      <c r="F692" s="430"/>
      <c r="G692" s="430"/>
      <c r="H692" s="430"/>
    </row>
    <row r="693" spans="3:8">
      <c r="C693" s="430"/>
      <c r="D693" s="430"/>
      <c r="E693" s="430"/>
      <c r="F693" s="430"/>
      <c r="G693" s="430"/>
      <c r="H693" s="430"/>
    </row>
    <row r="694" spans="3:8">
      <c r="C694" s="430"/>
      <c r="D694" s="430"/>
      <c r="E694" s="430"/>
      <c r="F694" s="430"/>
      <c r="G694" s="430"/>
      <c r="H694" s="430"/>
    </row>
    <row r="695" spans="3:8">
      <c r="C695" s="430"/>
      <c r="D695" s="430"/>
      <c r="E695" s="430"/>
      <c r="F695" s="430"/>
      <c r="G695" s="430"/>
      <c r="H695" s="430"/>
    </row>
    <row r="696" spans="3:8">
      <c r="C696" s="430"/>
      <c r="D696" s="430"/>
      <c r="E696" s="430"/>
      <c r="F696" s="430"/>
      <c r="G696" s="430"/>
      <c r="H696" s="430"/>
    </row>
    <row r="697" spans="3:8">
      <c r="C697" s="430"/>
      <c r="D697" s="430"/>
      <c r="E697" s="430"/>
      <c r="F697" s="430"/>
      <c r="G697" s="430"/>
      <c r="H697" s="430"/>
    </row>
    <row r="698" spans="3:8">
      <c r="C698" s="430"/>
      <c r="D698" s="430"/>
      <c r="E698" s="430"/>
      <c r="F698" s="430"/>
      <c r="G698" s="430"/>
      <c r="H698" s="430"/>
    </row>
    <row r="699" spans="3:8">
      <c r="C699" s="430"/>
      <c r="D699" s="430"/>
      <c r="E699" s="430"/>
      <c r="F699" s="430"/>
      <c r="G699" s="430"/>
      <c r="H699" s="430"/>
    </row>
    <row r="700" spans="3:8">
      <c r="C700" s="430"/>
      <c r="D700" s="430"/>
      <c r="E700" s="430"/>
      <c r="F700" s="430"/>
      <c r="G700" s="430"/>
      <c r="H700" s="430"/>
    </row>
    <row r="701" spans="3:8">
      <c r="C701" s="430"/>
      <c r="D701" s="430"/>
      <c r="E701" s="430"/>
      <c r="F701" s="430"/>
      <c r="G701" s="430"/>
      <c r="H701" s="430"/>
    </row>
    <row r="702" spans="3:8">
      <c r="C702" s="430"/>
      <c r="D702" s="430"/>
      <c r="E702" s="430"/>
      <c r="F702" s="430"/>
      <c r="G702" s="430"/>
      <c r="H702" s="430"/>
    </row>
    <row r="703" spans="3:8">
      <c r="C703" s="430"/>
      <c r="D703" s="430"/>
      <c r="E703" s="430"/>
      <c r="F703" s="430"/>
      <c r="G703" s="430"/>
      <c r="H703" s="430"/>
    </row>
    <row r="704" spans="3:8">
      <c r="C704" s="430"/>
      <c r="D704" s="430"/>
      <c r="E704" s="430"/>
      <c r="F704" s="430"/>
      <c r="G704" s="430"/>
      <c r="H704" s="430"/>
    </row>
    <row r="705" spans="3:8">
      <c r="C705" s="430"/>
      <c r="D705" s="430"/>
      <c r="E705" s="430"/>
      <c r="F705" s="430"/>
      <c r="G705" s="430"/>
      <c r="H705" s="430"/>
    </row>
    <row r="706" spans="3:8">
      <c r="C706" s="430"/>
      <c r="D706" s="430"/>
      <c r="E706" s="430"/>
      <c r="F706" s="430"/>
      <c r="G706" s="430"/>
      <c r="H706" s="430"/>
    </row>
    <row r="707" spans="3:8">
      <c r="C707" s="430"/>
      <c r="D707" s="430"/>
      <c r="E707" s="430"/>
      <c r="F707" s="430"/>
      <c r="G707" s="430"/>
      <c r="H707" s="430"/>
    </row>
    <row r="708" spans="3:8">
      <c r="C708" s="430"/>
      <c r="D708" s="430"/>
      <c r="E708" s="430"/>
      <c r="F708" s="430"/>
      <c r="G708" s="430"/>
      <c r="H708" s="430"/>
    </row>
    <row r="709" spans="3:8">
      <c r="C709" s="430"/>
      <c r="D709" s="430"/>
      <c r="E709" s="430"/>
      <c r="F709" s="430"/>
      <c r="G709" s="430"/>
      <c r="H709" s="430"/>
    </row>
    <row r="710" spans="3:8">
      <c r="C710" s="430"/>
      <c r="D710" s="430"/>
      <c r="E710" s="430"/>
      <c r="F710" s="430"/>
      <c r="G710" s="430"/>
      <c r="H710" s="430"/>
    </row>
    <row r="711" spans="3:8">
      <c r="C711" s="430"/>
      <c r="D711" s="430"/>
      <c r="E711" s="430"/>
      <c r="F711" s="430"/>
      <c r="G711" s="430"/>
      <c r="H711" s="430"/>
    </row>
    <row r="712" spans="3:8">
      <c r="C712" s="430"/>
      <c r="D712" s="430"/>
      <c r="E712" s="430"/>
      <c r="F712" s="430"/>
      <c r="G712" s="430"/>
      <c r="H712" s="430"/>
    </row>
    <row r="713" spans="3:8">
      <c r="C713" s="430"/>
      <c r="D713" s="430"/>
      <c r="E713" s="430"/>
      <c r="F713" s="430"/>
      <c r="G713" s="430"/>
      <c r="H713" s="430"/>
    </row>
    <row r="714" spans="3:8">
      <c r="C714" s="430"/>
      <c r="D714" s="430"/>
      <c r="E714" s="430"/>
      <c r="F714" s="430"/>
      <c r="G714" s="430"/>
      <c r="H714" s="430"/>
    </row>
    <row r="715" spans="3:8">
      <c r="C715" s="430"/>
      <c r="D715" s="430"/>
      <c r="E715" s="430"/>
      <c r="F715" s="430"/>
      <c r="G715" s="430"/>
      <c r="H715" s="430"/>
    </row>
    <row r="716" spans="3:8">
      <c r="C716" s="430"/>
      <c r="D716" s="430"/>
      <c r="E716" s="430"/>
      <c r="F716" s="430"/>
      <c r="G716" s="430"/>
      <c r="H716" s="430"/>
    </row>
    <row r="717" spans="3:8">
      <c r="C717" s="430"/>
      <c r="D717" s="430"/>
      <c r="E717" s="430"/>
      <c r="F717" s="430"/>
      <c r="G717" s="430"/>
      <c r="H717" s="430"/>
    </row>
    <row r="718" spans="3:8">
      <c r="C718" s="430"/>
      <c r="D718" s="430"/>
      <c r="E718" s="430"/>
      <c r="F718" s="430"/>
      <c r="G718" s="430"/>
      <c r="H718" s="430"/>
    </row>
    <row r="719" spans="3:8">
      <c r="C719" s="430"/>
      <c r="D719" s="430"/>
      <c r="E719" s="430"/>
      <c r="F719" s="430"/>
      <c r="G719" s="430"/>
      <c r="H719" s="430"/>
    </row>
    <row r="720" spans="3:8">
      <c r="C720" s="430"/>
      <c r="D720" s="430"/>
      <c r="E720" s="430"/>
      <c r="F720" s="430"/>
      <c r="G720" s="430"/>
      <c r="H720" s="430"/>
    </row>
    <row r="721" spans="3:8">
      <c r="C721" s="430"/>
      <c r="D721" s="430"/>
      <c r="E721" s="430"/>
      <c r="F721" s="430"/>
      <c r="G721" s="430"/>
      <c r="H721" s="430"/>
    </row>
    <row r="722" spans="3:8">
      <c r="C722" s="430"/>
      <c r="D722" s="430"/>
      <c r="E722" s="430"/>
      <c r="F722" s="430"/>
      <c r="G722" s="430"/>
      <c r="H722" s="430"/>
    </row>
    <row r="723" spans="3:8">
      <c r="C723" s="430"/>
      <c r="D723" s="430"/>
      <c r="E723" s="430"/>
      <c r="F723" s="430"/>
      <c r="G723" s="430"/>
      <c r="H723" s="430"/>
    </row>
    <row r="724" spans="3:8">
      <c r="C724" s="430"/>
      <c r="D724" s="430"/>
      <c r="E724" s="430"/>
      <c r="F724" s="430"/>
      <c r="G724" s="430"/>
      <c r="H724" s="430"/>
    </row>
    <row r="725" spans="3:8">
      <c r="C725" s="430"/>
      <c r="D725" s="430"/>
      <c r="E725" s="430"/>
      <c r="F725" s="430"/>
      <c r="G725" s="430"/>
      <c r="H725" s="430"/>
    </row>
    <row r="726" spans="3:8">
      <c r="C726" s="430"/>
      <c r="D726" s="430"/>
      <c r="E726" s="430"/>
      <c r="F726" s="430"/>
      <c r="G726" s="430"/>
      <c r="H726" s="430"/>
    </row>
    <row r="727" spans="3:8">
      <c r="C727" s="430"/>
      <c r="D727" s="430"/>
      <c r="E727" s="430"/>
      <c r="F727" s="430"/>
      <c r="G727" s="430"/>
      <c r="H727" s="430"/>
    </row>
    <row r="728" spans="3:8">
      <c r="C728" s="430"/>
      <c r="D728" s="430"/>
      <c r="E728" s="430"/>
      <c r="F728" s="430"/>
      <c r="G728" s="430"/>
      <c r="H728" s="430"/>
    </row>
    <row r="729" spans="3:8">
      <c r="C729" s="430"/>
      <c r="D729" s="430"/>
      <c r="E729" s="430"/>
      <c r="F729" s="430"/>
      <c r="G729" s="430"/>
      <c r="H729" s="430"/>
    </row>
    <row r="730" spans="3:8">
      <c r="C730" s="430"/>
      <c r="D730" s="430"/>
      <c r="E730" s="430"/>
      <c r="F730" s="430"/>
      <c r="G730" s="430"/>
      <c r="H730" s="430"/>
    </row>
    <row r="731" spans="3:8">
      <c r="C731" s="430"/>
      <c r="D731" s="430"/>
      <c r="E731" s="430"/>
      <c r="F731" s="430"/>
      <c r="G731" s="430"/>
      <c r="H731" s="430"/>
    </row>
    <row r="732" spans="3:8">
      <c r="C732" s="430"/>
      <c r="D732" s="430"/>
      <c r="E732" s="430"/>
      <c r="F732" s="430"/>
      <c r="G732" s="430"/>
      <c r="H732" s="430"/>
    </row>
    <row r="733" spans="3:8">
      <c r="C733" s="430"/>
      <c r="D733" s="430"/>
      <c r="E733" s="430"/>
      <c r="F733" s="430"/>
      <c r="G733" s="430"/>
      <c r="H733" s="430"/>
    </row>
    <row r="734" spans="3:8">
      <c r="C734" s="430"/>
      <c r="D734" s="430"/>
      <c r="E734" s="430"/>
      <c r="F734" s="430"/>
      <c r="G734" s="430"/>
      <c r="H734" s="430"/>
    </row>
    <row r="735" spans="3:8">
      <c r="C735" s="430"/>
      <c r="D735" s="430"/>
      <c r="E735" s="430"/>
      <c r="F735" s="430"/>
      <c r="G735" s="430"/>
      <c r="H735" s="430"/>
    </row>
    <row r="736" spans="3:8">
      <c r="C736" s="430"/>
      <c r="D736" s="430"/>
      <c r="E736" s="430"/>
      <c r="F736" s="430"/>
      <c r="G736" s="430"/>
      <c r="H736" s="430"/>
    </row>
    <row r="737" spans="3:8">
      <c r="C737" s="430"/>
      <c r="D737" s="430"/>
      <c r="E737" s="430"/>
      <c r="F737" s="430"/>
      <c r="G737" s="430"/>
      <c r="H737" s="430"/>
    </row>
    <row r="738" spans="3:8">
      <c r="C738" s="430"/>
      <c r="D738" s="430"/>
      <c r="E738" s="430"/>
      <c r="F738" s="430"/>
      <c r="G738" s="430"/>
      <c r="H738" s="430"/>
    </row>
    <row r="739" spans="3:8">
      <c r="C739" s="430"/>
      <c r="D739" s="430"/>
      <c r="E739" s="430"/>
      <c r="F739" s="430"/>
      <c r="G739" s="430"/>
      <c r="H739" s="430"/>
    </row>
    <row r="740" spans="3:8">
      <c r="C740" s="430"/>
      <c r="D740" s="430"/>
      <c r="E740" s="430"/>
      <c r="F740" s="430"/>
      <c r="G740" s="430"/>
      <c r="H740" s="430"/>
    </row>
    <row r="741" spans="3:8">
      <c r="C741" s="430"/>
      <c r="D741" s="430"/>
      <c r="E741" s="430"/>
      <c r="F741" s="430"/>
      <c r="G741" s="430"/>
      <c r="H741" s="430"/>
    </row>
    <row r="742" spans="3:8">
      <c r="C742" s="430"/>
      <c r="D742" s="430"/>
      <c r="E742" s="430"/>
      <c r="F742" s="430"/>
      <c r="G742" s="430"/>
      <c r="H742" s="430"/>
    </row>
    <row r="743" spans="3:8">
      <c r="C743" s="430"/>
      <c r="D743" s="430"/>
      <c r="E743" s="430"/>
      <c r="F743" s="430"/>
      <c r="G743" s="430"/>
      <c r="H743" s="430"/>
    </row>
    <row r="744" spans="3:8">
      <c r="C744" s="430"/>
      <c r="D744" s="430"/>
      <c r="E744" s="430"/>
      <c r="F744" s="430"/>
      <c r="G744" s="430"/>
      <c r="H744" s="430"/>
    </row>
    <row r="745" spans="3:8">
      <c r="C745" s="430"/>
      <c r="D745" s="430"/>
      <c r="E745" s="430"/>
      <c r="F745" s="430"/>
      <c r="G745" s="430"/>
      <c r="H745" s="430"/>
    </row>
    <row r="746" spans="3:8">
      <c r="C746" s="430"/>
      <c r="D746" s="430"/>
      <c r="E746" s="430"/>
      <c r="F746" s="430"/>
      <c r="G746" s="430"/>
      <c r="H746" s="430"/>
    </row>
    <row r="747" spans="3:8">
      <c r="C747" s="430"/>
      <c r="D747" s="430"/>
      <c r="E747" s="430"/>
      <c r="F747" s="430"/>
      <c r="G747" s="430"/>
      <c r="H747" s="430"/>
    </row>
    <row r="748" spans="3:8">
      <c r="C748" s="430"/>
      <c r="D748" s="430"/>
      <c r="E748" s="430"/>
      <c r="F748" s="430"/>
      <c r="G748" s="430"/>
      <c r="H748" s="430"/>
    </row>
    <row r="749" spans="3:8">
      <c r="C749" s="430"/>
      <c r="D749" s="430"/>
      <c r="E749" s="430"/>
      <c r="F749" s="430"/>
      <c r="G749" s="430"/>
      <c r="H749" s="430"/>
    </row>
    <row r="750" spans="3:8">
      <c r="C750" s="430"/>
      <c r="D750" s="430"/>
      <c r="E750" s="430"/>
      <c r="F750" s="430"/>
      <c r="G750" s="430"/>
      <c r="H750" s="430"/>
    </row>
    <row r="751" spans="3:8">
      <c r="C751" s="430"/>
      <c r="D751" s="430"/>
      <c r="E751" s="430"/>
      <c r="F751" s="430"/>
      <c r="G751" s="430"/>
      <c r="H751" s="430"/>
    </row>
    <row r="752" spans="3:8">
      <c r="C752" s="430"/>
      <c r="D752" s="430"/>
      <c r="E752" s="430"/>
      <c r="F752" s="430"/>
      <c r="G752" s="430"/>
      <c r="H752" s="430"/>
    </row>
    <row r="753" spans="3:8">
      <c r="C753" s="430"/>
      <c r="D753" s="430"/>
      <c r="E753" s="430"/>
      <c r="F753" s="430"/>
      <c r="G753" s="430"/>
      <c r="H753" s="430"/>
    </row>
    <row r="754" spans="3:8">
      <c r="C754" s="430"/>
      <c r="D754" s="430"/>
      <c r="E754" s="430"/>
      <c r="F754" s="430"/>
      <c r="G754" s="430"/>
      <c r="H754" s="430"/>
    </row>
    <row r="755" spans="3:8">
      <c r="C755" s="430"/>
      <c r="D755" s="430"/>
      <c r="E755" s="430"/>
      <c r="F755" s="430"/>
      <c r="G755" s="430"/>
      <c r="H755" s="430"/>
    </row>
    <row r="756" spans="3:8">
      <c r="C756" s="430"/>
      <c r="D756" s="430"/>
      <c r="E756" s="430"/>
      <c r="F756" s="430"/>
      <c r="G756" s="430"/>
      <c r="H756" s="430"/>
    </row>
    <row r="757" spans="3:8">
      <c r="C757" s="430"/>
      <c r="D757" s="430"/>
      <c r="E757" s="430"/>
      <c r="F757" s="430"/>
      <c r="G757" s="430"/>
      <c r="H757" s="430"/>
    </row>
    <row r="758" spans="3:8">
      <c r="C758" s="430"/>
      <c r="D758" s="430"/>
      <c r="E758" s="430"/>
      <c r="F758" s="430"/>
      <c r="G758" s="430"/>
      <c r="H758" s="430"/>
    </row>
    <row r="759" spans="3:8">
      <c r="C759" s="430"/>
      <c r="D759" s="430"/>
      <c r="E759" s="430"/>
      <c r="F759" s="430"/>
      <c r="G759" s="430"/>
      <c r="H759" s="430"/>
    </row>
    <row r="760" spans="3:8">
      <c r="C760" s="430"/>
      <c r="D760" s="430"/>
      <c r="E760" s="430"/>
      <c r="F760" s="430"/>
      <c r="G760" s="430"/>
      <c r="H760" s="430"/>
    </row>
    <row r="761" spans="3:8">
      <c r="C761" s="430"/>
      <c r="D761" s="430"/>
      <c r="E761" s="430"/>
      <c r="F761" s="430"/>
      <c r="G761" s="430"/>
      <c r="H761" s="430"/>
    </row>
    <row r="762" spans="3:8">
      <c r="C762" s="430"/>
      <c r="D762" s="430"/>
      <c r="E762" s="430"/>
      <c r="F762" s="430"/>
      <c r="G762" s="430"/>
      <c r="H762" s="430"/>
    </row>
    <row r="763" spans="3:8">
      <c r="C763" s="430"/>
      <c r="D763" s="430"/>
      <c r="E763" s="430"/>
      <c r="F763" s="430"/>
      <c r="G763" s="430"/>
      <c r="H763" s="430"/>
    </row>
    <row r="764" spans="3:8">
      <c r="C764" s="430"/>
      <c r="D764" s="430"/>
      <c r="E764" s="430"/>
      <c r="F764" s="430"/>
      <c r="G764" s="430"/>
      <c r="H764" s="430"/>
    </row>
    <row r="765" spans="3:8">
      <c r="C765" s="430"/>
      <c r="D765" s="430"/>
      <c r="E765" s="430"/>
      <c r="F765" s="430"/>
      <c r="G765" s="430"/>
      <c r="H765" s="430"/>
    </row>
    <row r="766" spans="3:8">
      <c r="C766" s="430"/>
      <c r="D766" s="430"/>
      <c r="E766" s="430"/>
      <c r="F766" s="430"/>
      <c r="G766" s="430"/>
      <c r="H766" s="430"/>
    </row>
    <row r="767" spans="3:8">
      <c r="C767" s="430"/>
      <c r="D767" s="430"/>
      <c r="E767" s="430"/>
      <c r="F767" s="430"/>
      <c r="G767" s="430"/>
      <c r="H767" s="430"/>
    </row>
    <row r="768" spans="3:8">
      <c r="C768" s="430"/>
      <c r="D768" s="430"/>
      <c r="E768" s="430"/>
      <c r="F768" s="430"/>
      <c r="G768" s="430"/>
      <c r="H768" s="430"/>
    </row>
    <row r="769" spans="3:8">
      <c r="C769" s="430"/>
      <c r="D769" s="430"/>
      <c r="E769" s="430"/>
      <c r="F769" s="430"/>
      <c r="G769" s="430"/>
      <c r="H769" s="430"/>
    </row>
    <row r="770" spans="3:8">
      <c r="C770" s="430"/>
      <c r="D770" s="430"/>
      <c r="E770" s="430"/>
      <c r="F770" s="430"/>
      <c r="G770" s="430"/>
      <c r="H770" s="430"/>
    </row>
    <row r="771" spans="3:8">
      <c r="C771" s="430"/>
      <c r="D771" s="430"/>
      <c r="E771" s="430"/>
      <c r="F771" s="430"/>
      <c r="G771" s="430"/>
      <c r="H771" s="430"/>
    </row>
    <row r="772" spans="3:8">
      <c r="C772" s="430"/>
      <c r="D772" s="430"/>
      <c r="E772" s="430"/>
      <c r="F772" s="430"/>
      <c r="G772" s="430"/>
      <c r="H772" s="430"/>
    </row>
    <row r="773" spans="3:8">
      <c r="C773" s="430"/>
      <c r="D773" s="430"/>
      <c r="E773" s="430"/>
      <c r="F773" s="430"/>
      <c r="G773" s="430"/>
      <c r="H773" s="430"/>
    </row>
    <row r="774" spans="3:8">
      <c r="C774" s="430"/>
      <c r="D774" s="430"/>
      <c r="E774" s="430"/>
      <c r="F774" s="430"/>
      <c r="G774" s="430"/>
      <c r="H774" s="430"/>
    </row>
    <row r="775" spans="3:8">
      <c r="C775" s="430"/>
      <c r="D775" s="430"/>
      <c r="E775" s="430"/>
      <c r="F775" s="430"/>
      <c r="G775" s="430"/>
      <c r="H775" s="430"/>
    </row>
    <row r="776" spans="3:8">
      <c r="C776" s="430"/>
      <c r="D776" s="430"/>
      <c r="E776" s="430"/>
      <c r="F776" s="430"/>
      <c r="G776" s="430"/>
      <c r="H776" s="430"/>
    </row>
    <row r="777" spans="3:8">
      <c r="C777" s="430"/>
      <c r="D777" s="430"/>
      <c r="E777" s="430"/>
      <c r="F777" s="430"/>
      <c r="G777" s="430"/>
      <c r="H777" s="430"/>
    </row>
    <row r="778" spans="3:8">
      <c r="C778" s="430"/>
      <c r="D778" s="430"/>
      <c r="E778" s="430"/>
      <c r="F778" s="430"/>
      <c r="G778" s="430"/>
      <c r="H778" s="430"/>
    </row>
    <row r="779" spans="3:8">
      <c r="C779" s="430"/>
      <c r="D779" s="430"/>
      <c r="E779" s="430"/>
      <c r="F779" s="430"/>
      <c r="G779" s="430"/>
      <c r="H779" s="430"/>
    </row>
    <row r="780" spans="3:8">
      <c r="C780" s="430"/>
      <c r="D780" s="430"/>
      <c r="E780" s="430"/>
      <c r="F780" s="430"/>
      <c r="G780" s="430"/>
      <c r="H780" s="430"/>
    </row>
    <row r="781" spans="3:8">
      <c r="C781" s="430"/>
      <c r="D781" s="430"/>
      <c r="E781" s="430"/>
      <c r="F781" s="430"/>
      <c r="G781" s="430"/>
      <c r="H781" s="430"/>
    </row>
    <row r="782" spans="3:8">
      <c r="C782" s="430"/>
      <c r="D782" s="430"/>
      <c r="E782" s="430"/>
      <c r="F782" s="430"/>
      <c r="G782" s="430"/>
      <c r="H782" s="430"/>
    </row>
    <row r="783" spans="3:8">
      <c r="C783" s="430"/>
      <c r="D783" s="430"/>
      <c r="E783" s="430"/>
      <c r="F783" s="430"/>
      <c r="G783" s="430"/>
      <c r="H783" s="430"/>
    </row>
    <row r="784" spans="3:8">
      <c r="C784" s="430"/>
      <c r="D784" s="430"/>
      <c r="E784" s="430"/>
      <c r="F784" s="430"/>
      <c r="G784" s="430"/>
      <c r="H784" s="430"/>
    </row>
    <row r="785" spans="3:8">
      <c r="C785" s="430"/>
      <c r="D785" s="430"/>
      <c r="E785" s="430"/>
      <c r="F785" s="430"/>
      <c r="G785" s="430"/>
      <c r="H785" s="430"/>
    </row>
    <row r="786" spans="3:8">
      <c r="C786" s="430"/>
      <c r="D786" s="430"/>
      <c r="E786" s="430"/>
      <c r="F786" s="430"/>
      <c r="G786" s="430"/>
      <c r="H786" s="430"/>
    </row>
    <row r="787" spans="3:8">
      <c r="C787" s="430"/>
      <c r="D787" s="430"/>
      <c r="E787" s="430"/>
      <c r="F787" s="430"/>
      <c r="G787" s="430"/>
      <c r="H787" s="430"/>
    </row>
    <row r="788" spans="3:8">
      <c r="C788" s="430"/>
      <c r="D788" s="430"/>
      <c r="E788" s="430"/>
      <c r="F788" s="430"/>
      <c r="G788" s="430"/>
      <c r="H788" s="430"/>
    </row>
    <row r="789" spans="3:8">
      <c r="C789" s="430"/>
      <c r="D789" s="430"/>
      <c r="E789" s="430"/>
      <c r="F789" s="430"/>
      <c r="G789" s="430"/>
      <c r="H789" s="430"/>
    </row>
    <row r="790" spans="3:8">
      <c r="C790" s="430"/>
      <c r="D790" s="430"/>
      <c r="E790" s="430"/>
      <c r="F790" s="430"/>
      <c r="G790" s="430"/>
      <c r="H790" s="430"/>
    </row>
    <row r="791" spans="3:8">
      <c r="C791" s="430"/>
      <c r="D791" s="430"/>
      <c r="E791" s="430"/>
      <c r="F791" s="430"/>
      <c r="G791" s="430"/>
      <c r="H791" s="430"/>
    </row>
    <row r="792" spans="3:8">
      <c r="C792" s="430"/>
      <c r="D792" s="430"/>
      <c r="E792" s="430"/>
      <c r="F792" s="430"/>
      <c r="G792" s="430"/>
      <c r="H792" s="430"/>
    </row>
    <row r="793" spans="3:8">
      <c r="C793" s="430"/>
      <c r="D793" s="430"/>
      <c r="E793" s="430"/>
      <c r="F793" s="430"/>
      <c r="G793" s="430"/>
      <c r="H793" s="430"/>
    </row>
    <row r="794" spans="3:8">
      <c r="C794" s="430"/>
      <c r="D794" s="430"/>
      <c r="E794" s="430"/>
      <c r="F794" s="430"/>
      <c r="G794" s="430"/>
      <c r="H794" s="430"/>
    </row>
    <row r="795" spans="3:8">
      <c r="C795" s="430"/>
      <c r="D795" s="430"/>
      <c r="E795" s="430"/>
      <c r="F795" s="430"/>
      <c r="G795" s="430"/>
      <c r="H795" s="430"/>
    </row>
    <row r="796" spans="3:8">
      <c r="C796" s="430"/>
      <c r="D796" s="430"/>
      <c r="E796" s="430"/>
      <c r="F796" s="430"/>
      <c r="G796" s="430"/>
      <c r="H796" s="430"/>
    </row>
    <row r="797" spans="3:8">
      <c r="C797" s="430"/>
      <c r="D797" s="430"/>
      <c r="E797" s="430"/>
      <c r="F797" s="430"/>
      <c r="G797" s="430"/>
      <c r="H797" s="430"/>
    </row>
    <row r="798" spans="3:8">
      <c r="C798" s="430"/>
      <c r="D798" s="430"/>
      <c r="E798" s="430"/>
      <c r="F798" s="430"/>
      <c r="G798" s="430"/>
      <c r="H798" s="430"/>
    </row>
    <row r="799" spans="3:8">
      <c r="C799" s="430"/>
      <c r="D799" s="430"/>
      <c r="E799" s="430"/>
      <c r="F799" s="430"/>
      <c r="G799" s="430"/>
      <c r="H799" s="430"/>
    </row>
    <row r="800" spans="3:8">
      <c r="C800" s="430"/>
      <c r="D800" s="430"/>
      <c r="E800" s="430"/>
      <c r="F800" s="430"/>
      <c r="G800" s="430"/>
      <c r="H800" s="430"/>
    </row>
    <row r="801" spans="3:8">
      <c r="C801" s="430"/>
      <c r="D801" s="430"/>
      <c r="E801" s="430"/>
      <c r="F801" s="430"/>
      <c r="G801" s="430"/>
      <c r="H801" s="430"/>
    </row>
    <row r="802" spans="3:8">
      <c r="C802" s="430"/>
      <c r="D802" s="430"/>
      <c r="E802" s="430"/>
      <c r="F802" s="430"/>
      <c r="G802" s="430"/>
      <c r="H802" s="430"/>
    </row>
    <row r="803" spans="3:8">
      <c r="C803" s="430"/>
      <c r="D803" s="430"/>
      <c r="E803" s="430"/>
      <c r="F803" s="430"/>
      <c r="G803" s="430"/>
      <c r="H803" s="430"/>
    </row>
    <row r="804" spans="3:8">
      <c r="C804" s="430"/>
      <c r="D804" s="430"/>
      <c r="E804" s="430"/>
      <c r="F804" s="430"/>
      <c r="G804" s="430"/>
      <c r="H804" s="430"/>
    </row>
    <row r="805" spans="3:8">
      <c r="C805" s="430"/>
      <c r="D805" s="430"/>
      <c r="E805" s="430"/>
      <c r="F805" s="430"/>
      <c r="G805" s="430"/>
      <c r="H805" s="430"/>
    </row>
    <row r="806" spans="3:8">
      <c r="C806" s="430"/>
      <c r="D806" s="430"/>
      <c r="E806" s="430"/>
      <c r="F806" s="430"/>
      <c r="G806" s="430"/>
      <c r="H806" s="430"/>
    </row>
    <row r="807" spans="3:8">
      <c r="C807" s="430"/>
      <c r="D807" s="430"/>
      <c r="E807" s="430"/>
      <c r="F807" s="430"/>
      <c r="G807" s="430"/>
      <c r="H807" s="430"/>
    </row>
    <row r="808" spans="3:8">
      <c r="C808" s="430"/>
      <c r="D808" s="430"/>
      <c r="E808" s="430"/>
      <c r="F808" s="430"/>
      <c r="G808" s="430"/>
      <c r="H808" s="430"/>
    </row>
    <row r="809" spans="3:8">
      <c r="C809" s="430"/>
      <c r="D809" s="430"/>
      <c r="E809" s="430"/>
      <c r="F809" s="430"/>
      <c r="G809" s="430"/>
      <c r="H809" s="430"/>
    </row>
    <row r="810" spans="3:8">
      <c r="C810" s="430"/>
      <c r="D810" s="430"/>
      <c r="E810" s="430"/>
      <c r="F810" s="430"/>
      <c r="G810" s="430"/>
      <c r="H810" s="430"/>
    </row>
    <row r="811" spans="3:8">
      <c r="C811" s="430"/>
      <c r="D811" s="430"/>
      <c r="E811" s="430"/>
      <c r="F811" s="430"/>
      <c r="G811" s="430"/>
      <c r="H811" s="430"/>
    </row>
    <row r="812" spans="3:8">
      <c r="C812" s="430"/>
      <c r="D812" s="430"/>
      <c r="E812" s="430"/>
      <c r="F812" s="430"/>
      <c r="G812" s="430"/>
      <c r="H812" s="430"/>
    </row>
    <row r="813" spans="3:8">
      <c r="C813" s="430"/>
      <c r="D813" s="430"/>
      <c r="E813" s="430"/>
      <c r="F813" s="430"/>
      <c r="G813" s="430"/>
      <c r="H813" s="430"/>
    </row>
    <row r="814" spans="3:8">
      <c r="C814" s="430"/>
      <c r="D814" s="430"/>
      <c r="E814" s="430"/>
      <c r="F814" s="430"/>
      <c r="G814" s="430"/>
      <c r="H814" s="430"/>
    </row>
    <row r="815" spans="3:8">
      <c r="C815" s="430"/>
      <c r="D815" s="430"/>
      <c r="E815" s="430"/>
      <c r="F815" s="430"/>
      <c r="G815" s="430"/>
      <c r="H815" s="430"/>
    </row>
    <row r="816" spans="3:8">
      <c r="C816" s="430"/>
      <c r="D816" s="430"/>
      <c r="E816" s="430"/>
      <c r="F816" s="430"/>
      <c r="G816" s="430"/>
      <c r="H816" s="430"/>
    </row>
    <row r="817" spans="3:8">
      <c r="C817" s="430"/>
      <c r="D817" s="430"/>
      <c r="E817" s="430"/>
      <c r="F817" s="430"/>
      <c r="G817" s="430"/>
      <c r="H817" s="430"/>
    </row>
    <row r="818" spans="3:8">
      <c r="C818" s="430"/>
      <c r="D818" s="430"/>
      <c r="E818" s="430"/>
      <c r="F818" s="430"/>
      <c r="G818" s="430"/>
      <c r="H818" s="430"/>
    </row>
    <row r="819" spans="3:8">
      <c r="C819" s="430"/>
      <c r="D819" s="430"/>
      <c r="E819" s="430"/>
      <c r="F819" s="430"/>
      <c r="G819" s="430"/>
      <c r="H819" s="430"/>
    </row>
    <row r="820" spans="3:8">
      <c r="C820" s="430"/>
      <c r="D820" s="430"/>
      <c r="E820" s="430"/>
      <c r="F820" s="430"/>
      <c r="G820" s="430"/>
      <c r="H820" s="430"/>
    </row>
    <row r="821" spans="3:8">
      <c r="C821" s="430"/>
      <c r="D821" s="430"/>
      <c r="E821" s="430"/>
      <c r="F821" s="430"/>
      <c r="G821" s="430"/>
      <c r="H821" s="430"/>
    </row>
    <row r="822" spans="3:8">
      <c r="C822" s="430"/>
      <c r="D822" s="430"/>
      <c r="E822" s="430"/>
      <c r="F822" s="430"/>
      <c r="G822" s="430"/>
      <c r="H822" s="430"/>
    </row>
    <row r="823" spans="3:8">
      <c r="C823" s="430"/>
      <c r="D823" s="430"/>
      <c r="E823" s="430"/>
      <c r="F823" s="430"/>
      <c r="G823" s="430"/>
      <c r="H823" s="430"/>
    </row>
    <row r="824" spans="3:8">
      <c r="C824" s="430"/>
      <c r="D824" s="430"/>
      <c r="E824" s="430"/>
      <c r="F824" s="430"/>
      <c r="G824" s="430"/>
      <c r="H824" s="430"/>
    </row>
    <row r="825" spans="3:8">
      <c r="C825" s="430"/>
      <c r="D825" s="430"/>
      <c r="E825" s="430"/>
      <c r="F825" s="430"/>
      <c r="G825" s="430"/>
      <c r="H825" s="430"/>
    </row>
    <row r="826" spans="3:8">
      <c r="C826" s="430"/>
      <c r="D826" s="430"/>
      <c r="E826" s="430"/>
      <c r="F826" s="430"/>
      <c r="G826" s="430"/>
      <c r="H826" s="430"/>
    </row>
    <row r="827" spans="3:8">
      <c r="C827" s="430"/>
      <c r="D827" s="430"/>
      <c r="E827" s="430"/>
      <c r="F827" s="430"/>
      <c r="G827" s="430"/>
      <c r="H827" s="430"/>
    </row>
    <row r="828" spans="3:8">
      <c r="C828" s="430"/>
      <c r="D828" s="430"/>
      <c r="E828" s="430"/>
      <c r="F828" s="430"/>
      <c r="G828" s="430"/>
      <c r="H828" s="430"/>
    </row>
    <row r="829" spans="3:8">
      <c r="C829" s="430"/>
      <c r="D829" s="430"/>
      <c r="E829" s="430"/>
      <c r="F829" s="430"/>
      <c r="G829" s="430"/>
      <c r="H829" s="430"/>
    </row>
    <row r="830" spans="3:8">
      <c r="C830" s="430"/>
      <c r="D830" s="430"/>
      <c r="E830" s="430"/>
      <c r="F830" s="430"/>
      <c r="G830" s="430"/>
      <c r="H830" s="430"/>
    </row>
    <row r="831" spans="3:8">
      <c r="C831" s="430"/>
      <c r="D831" s="430"/>
      <c r="E831" s="430"/>
      <c r="F831" s="430"/>
      <c r="G831" s="430"/>
      <c r="H831" s="430"/>
    </row>
    <row r="832" spans="3:8">
      <c r="C832" s="430"/>
      <c r="D832" s="430"/>
      <c r="E832" s="430"/>
      <c r="F832" s="430"/>
      <c r="G832" s="430"/>
      <c r="H832" s="430"/>
    </row>
    <row r="833" spans="3:8">
      <c r="C833" s="430"/>
      <c r="D833" s="430"/>
      <c r="E833" s="430"/>
      <c r="F833" s="430"/>
      <c r="G833" s="430"/>
      <c r="H833" s="430"/>
    </row>
    <row r="834" spans="3:8">
      <c r="C834" s="430"/>
      <c r="D834" s="430"/>
      <c r="E834" s="430"/>
      <c r="F834" s="430"/>
      <c r="G834" s="430"/>
      <c r="H834" s="430"/>
    </row>
    <row r="835" spans="3:8">
      <c r="C835" s="430"/>
      <c r="D835" s="430"/>
      <c r="E835" s="430"/>
      <c r="F835" s="430"/>
      <c r="G835" s="430"/>
      <c r="H835" s="430"/>
    </row>
    <row r="836" spans="3:8">
      <c r="C836" s="430"/>
      <c r="D836" s="430"/>
      <c r="E836" s="430"/>
      <c r="F836" s="430"/>
      <c r="G836" s="430"/>
      <c r="H836" s="430"/>
    </row>
    <row r="837" spans="3:8">
      <c r="C837" s="430"/>
      <c r="D837" s="430"/>
      <c r="E837" s="430"/>
      <c r="F837" s="430"/>
      <c r="G837" s="430"/>
      <c r="H837" s="430"/>
    </row>
    <row r="838" spans="3:8">
      <c r="C838" s="430"/>
      <c r="D838" s="430"/>
      <c r="E838" s="430"/>
      <c r="F838" s="430"/>
      <c r="G838" s="430"/>
      <c r="H838" s="430"/>
    </row>
    <row r="839" spans="3:8">
      <c r="C839" s="430"/>
      <c r="D839" s="430"/>
      <c r="E839" s="430"/>
      <c r="F839" s="430"/>
      <c r="G839" s="430"/>
      <c r="H839" s="430"/>
    </row>
    <row r="840" spans="3:8">
      <c r="C840" s="430"/>
      <c r="D840" s="430"/>
      <c r="E840" s="430"/>
      <c r="F840" s="430"/>
      <c r="G840" s="430"/>
      <c r="H840" s="430"/>
    </row>
    <row r="841" spans="3:8">
      <c r="C841" s="430"/>
      <c r="D841" s="430"/>
      <c r="E841" s="430"/>
      <c r="F841" s="430"/>
      <c r="G841" s="430"/>
      <c r="H841" s="430"/>
    </row>
    <row r="842" spans="3:8">
      <c r="C842" s="430"/>
      <c r="D842" s="430"/>
      <c r="E842" s="430"/>
      <c r="F842" s="430"/>
      <c r="G842" s="430"/>
      <c r="H842" s="430"/>
    </row>
    <row r="843" spans="3:8">
      <c r="C843" s="430"/>
      <c r="D843" s="430"/>
      <c r="E843" s="430"/>
      <c r="F843" s="430"/>
      <c r="G843" s="430"/>
      <c r="H843" s="430"/>
    </row>
    <row r="844" spans="3:8">
      <c r="C844" s="430"/>
      <c r="D844" s="430"/>
      <c r="E844" s="430"/>
      <c r="F844" s="430"/>
      <c r="G844" s="430"/>
      <c r="H844" s="430"/>
    </row>
    <row r="845" spans="3:8">
      <c r="C845" s="430"/>
      <c r="D845" s="430"/>
      <c r="E845" s="430"/>
      <c r="F845" s="430"/>
      <c r="G845" s="430"/>
      <c r="H845" s="430"/>
    </row>
    <row r="846" spans="3:8">
      <c r="C846" s="430"/>
      <c r="D846" s="430"/>
      <c r="E846" s="430"/>
      <c r="F846" s="430"/>
      <c r="G846" s="430"/>
      <c r="H846" s="430"/>
    </row>
    <row r="847" spans="3:8">
      <c r="C847" s="430"/>
      <c r="D847" s="430"/>
      <c r="E847" s="430"/>
      <c r="F847" s="430"/>
      <c r="G847" s="430"/>
      <c r="H847" s="430"/>
    </row>
    <row r="848" spans="3:8">
      <c r="C848" s="430"/>
      <c r="D848" s="430"/>
      <c r="E848" s="430"/>
      <c r="F848" s="430"/>
      <c r="G848" s="430"/>
      <c r="H848" s="430"/>
    </row>
    <row r="849" spans="3:8">
      <c r="C849" s="430"/>
      <c r="D849" s="430"/>
      <c r="E849" s="430"/>
      <c r="F849" s="430"/>
      <c r="G849" s="430"/>
      <c r="H849" s="430"/>
    </row>
    <row r="850" spans="3:8">
      <c r="C850" s="430"/>
      <c r="D850" s="430"/>
      <c r="E850" s="430"/>
      <c r="F850" s="430"/>
      <c r="G850" s="430"/>
      <c r="H850" s="430"/>
    </row>
    <row r="851" spans="3:8">
      <c r="C851" s="430"/>
      <c r="D851" s="430"/>
      <c r="E851" s="430"/>
      <c r="F851" s="430"/>
      <c r="G851" s="430"/>
      <c r="H851" s="430"/>
    </row>
    <row r="852" spans="3:8">
      <c r="C852" s="430"/>
      <c r="D852" s="430"/>
      <c r="E852" s="430"/>
      <c r="F852" s="430"/>
      <c r="G852" s="430"/>
      <c r="H852" s="430"/>
    </row>
    <row r="853" spans="3:8">
      <c r="C853" s="430"/>
      <c r="D853" s="430"/>
      <c r="E853" s="430"/>
      <c r="F853" s="430"/>
      <c r="G853" s="430"/>
      <c r="H853" s="430"/>
    </row>
    <row r="854" spans="3:8">
      <c r="C854" s="430"/>
      <c r="D854" s="430"/>
      <c r="E854" s="430"/>
      <c r="F854" s="430"/>
      <c r="G854" s="430"/>
      <c r="H854" s="430"/>
    </row>
    <row r="855" spans="3:8">
      <c r="C855" s="430"/>
      <c r="D855" s="430"/>
      <c r="E855" s="430"/>
      <c r="F855" s="430"/>
      <c r="G855" s="430"/>
      <c r="H855" s="430"/>
    </row>
    <row r="856" spans="3:8">
      <c r="C856" s="430"/>
      <c r="D856" s="430"/>
      <c r="E856" s="430"/>
      <c r="F856" s="430"/>
      <c r="G856" s="430"/>
      <c r="H856" s="430"/>
    </row>
    <row r="857" spans="3:8">
      <c r="C857" s="430"/>
      <c r="D857" s="430"/>
      <c r="E857" s="430"/>
      <c r="F857" s="430"/>
      <c r="G857" s="430"/>
      <c r="H857" s="430"/>
    </row>
    <row r="858" spans="3:8">
      <c r="C858" s="430"/>
      <c r="D858" s="430"/>
      <c r="E858" s="430"/>
      <c r="F858" s="430"/>
      <c r="G858" s="430"/>
      <c r="H858" s="430"/>
    </row>
    <row r="859" spans="3:8">
      <c r="C859" s="430"/>
      <c r="D859" s="430"/>
      <c r="E859" s="430"/>
      <c r="F859" s="430"/>
      <c r="G859" s="430"/>
      <c r="H859" s="430"/>
    </row>
    <row r="860" spans="3:8">
      <c r="C860" s="430"/>
      <c r="D860" s="430"/>
      <c r="E860" s="430"/>
      <c r="F860" s="430"/>
      <c r="G860" s="430"/>
      <c r="H860" s="430"/>
    </row>
    <row r="861" spans="3:8">
      <c r="C861" s="430"/>
      <c r="D861" s="430"/>
      <c r="E861" s="430"/>
      <c r="F861" s="430"/>
      <c r="G861" s="430"/>
      <c r="H861" s="430"/>
    </row>
    <row r="862" spans="3:8">
      <c r="C862" s="430"/>
      <c r="D862" s="430"/>
      <c r="E862" s="430"/>
      <c r="F862" s="430"/>
      <c r="G862" s="430"/>
      <c r="H862" s="430"/>
    </row>
    <row r="863" spans="3:8">
      <c r="C863" s="430"/>
      <c r="D863" s="430"/>
      <c r="E863" s="430"/>
      <c r="F863" s="430"/>
      <c r="G863" s="430"/>
      <c r="H863" s="430"/>
    </row>
    <row r="864" spans="3:8">
      <c r="C864" s="430"/>
      <c r="D864" s="430"/>
      <c r="E864" s="430"/>
      <c r="F864" s="430"/>
      <c r="G864" s="430"/>
      <c r="H864" s="430"/>
    </row>
    <row r="865" spans="3:8">
      <c r="C865" s="430"/>
      <c r="D865" s="430"/>
      <c r="E865" s="430"/>
      <c r="F865" s="430"/>
      <c r="G865" s="430"/>
      <c r="H865" s="430"/>
    </row>
    <row r="866" spans="3:8">
      <c r="C866" s="430"/>
      <c r="D866" s="430"/>
      <c r="E866" s="430"/>
      <c r="F866" s="430"/>
      <c r="G866" s="430"/>
      <c r="H866" s="430"/>
    </row>
    <row r="867" spans="3:8">
      <c r="C867" s="430"/>
      <c r="D867" s="430"/>
      <c r="E867" s="430"/>
      <c r="F867" s="430"/>
      <c r="G867" s="430"/>
      <c r="H867" s="430"/>
    </row>
    <row r="868" spans="3:8">
      <c r="C868" s="430"/>
      <c r="D868" s="430"/>
      <c r="E868" s="430"/>
      <c r="F868" s="430"/>
      <c r="G868" s="430"/>
      <c r="H868" s="430"/>
    </row>
    <row r="869" spans="3:8">
      <c r="C869" s="430"/>
      <c r="D869" s="430"/>
      <c r="E869" s="430"/>
      <c r="F869" s="430"/>
      <c r="G869" s="430"/>
      <c r="H869" s="430"/>
    </row>
    <row r="870" spans="3:8">
      <c r="C870" s="430"/>
      <c r="D870" s="430"/>
      <c r="E870" s="430"/>
      <c r="F870" s="430"/>
      <c r="G870" s="430"/>
      <c r="H870" s="430"/>
    </row>
    <row r="871" spans="3:8">
      <c r="C871" s="430"/>
      <c r="D871" s="430"/>
      <c r="E871" s="430"/>
      <c r="F871" s="430"/>
      <c r="G871" s="430"/>
      <c r="H871" s="430"/>
    </row>
    <row r="872" spans="3:8">
      <c r="C872" s="430"/>
      <c r="D872" s="430"/>
      <c r="E872" s="430"/>
      <c r="F872" s="430"/>
      <c r="G872" s="430"/>
      <c r="H872" s="430"/>
    </row>
    <row r="873" spans="3:8">
      <c r="C873" s="430"/>
      <c r="D873" s="430"/>
      <c r="E873" s="430"/>
      <c r="F873" s="430"/>
      <c r="G873" s="430"/>
      <c r="H873" s="430"/>
    </row>
    <row r="874" spans="3:8">
      <c r="C874" s="430"/>
      <c r="D874" s="430"/>
      <c r="E874" s="430"/>
      <c r="F874" s="430"/>
      <c r="G874" s="430"/>
      <c r="H874" s="430"/>
    </row>
    <row r="875" spans="3:8">
      <c r="C875" s="430"/>
      <c r="D875" s="430"/>
      <c r="E875" s="430"/>
      <c r="F875" s="430"/>
      <c r="G875" s="430"/>
      <c r="H875" s="430"/>
    </row>
    <row r="876" spans="3:8">
      <c r="C876" s="430"/>
      <c r="D876" s="430"/>
      <c r="E876" s="430"/>
      <c r="F876" s="430"/>
      <c r="G876" s="430"/>
      <c r="H876" s="430"/>
    </row>
    <row r="877" spans="3:8">
      <c r="C877" s="430"/>
      <c r="D877" s="430"/>
      <c r="E877" s="430"/>
      <c r="F877" s="430"/>
      <c r="G877" s="430"/>
      <c r="H877" s="430"/>
    </row>
    <row r="878" spans="3:8">
      <c r="C878" s="430"/>
      <c r="D878" s="430"/>
      <c r="E878" s="430"/>
      <c r="F878" s="430"/>
      <c r="G878" s="430"/>
      <c r="H878" s="430"/>
    </row>
    <row r="879" spans="3:8">
      <c r="C879" s="430"/>
      <c r="D879" s="430"/>
      <c r="E879" s="430"/>
      <c r="F879" s="430"/>
      <c r="G879" s="430"/>
      <c r="H879" s="430"/>
    </row>
    <row r="880" spans="3:8">
      <c r="C880" s="430"/>
      <c r="D880" s="430"/>
      <c r="E880" s="430"/>
      <c r="F880" s="430"/>
      <c r="G880" s="430"/>
      <c r="H880" s="430"/>
    </row>
    <row r="881" spans="3:8">
      <c r="C881" s="430"/>
      <c r="D881" s="430"/>
      <c r="E881" s="430"/>
      <c r="F881" s="430"/>
      <c r="G881" s="430"/>
      <c r="H881" s="430"/>
    </row>
    <row r="882" spans="3:8">
      <c r="C882" s="430"/>
      <c r="D882" s="430"/>
      <c r="E882" s="430"/>
      <c r="F882" s="430"/>
      <c r="G882" s="430"/>
      <c r="H882" s="430"/>
    </row>
    <row r="883" spans="3:8">
      <c r="C883" s="430"/>
      <c r="D883" s="430"/>
      <c r="E883" s="430"/>
      <c r="F883" s="430"/>
      <c r="G883" s="430"/>
      <c r="H883" s="430"/>
    </row>
    <row r="884" spans="3:8">
      <c r="C884" s="430"/>
      <c r="D884" s="430"/>
      <c r="E884" s="430"/>
      <c r="F884" s="430"/>
      <c r="G884" s="430"/>
      <c r="H884" s="430"/>
    </row>
    <row r="885" spans="3:8">
      <c r="C885" s="430"/>
      <c r="D885" s="430"/>
      <c r="E885" s="430"/>
      <c r="F885" s="430"/>
      <c r="G885" s="430"/>
      <c r="H885" s="430"/>
    </row>
    <row r="886" spans="3:8">
      <c r="C886" s="430"/>
      <c r="D886" s="430"/>
      <c r="E886" s="430"/>
      <c r="F886" s="430"/>
      <c r="G886" s="430"/>
      <c r="H886" s="430"/>
    </row>
    <row r="887" spans="3:8">
      <c r="C887" s="430"/>
      <c r="D887" s="430"/>
      <c r="E887" s="430"/>
      <c r="F887" s="430"/>
      <c r="G887" s="430"/>
      <c r="H887" s="430"/>
    </row>
    <row r="888" spans="3:8">
      <c r="C888" s="430"/>
      <c r="D888" s="430"/>
      <c r="E888" s="430"/>
      <c r="F888" s="430"/>
      <c r="G888" s="430"/>
      <c r="H888" s="430"/>
    </row>
    <row r="889" spans="3:8">
      <c r="C889" s="430"/>
      <c r="D889" s="430"/>
      <c r="E889" s="430"/>
      <c r="F889" s="430"/>
      <c r="G889" s="430"/>
      <c r="H889" s="430"/>
    </row>
    <row r="890" spans="3:8">
      <c r="C890" s="430"/>
      <c r="D890" s="430"/>
      <c r="E890" s="430"/>
      <c r="F890" s="430"/>
      <c r="G890" s="430"/>
      <c r="H890" s="430"/>
    </row>
    <row r="891" spans="3:8">
      <c r="C891" s="430"/>
      <c r="D891" s="430"/>
      <c r="E891" s="430"/>
      <c r="F891" s="430"/>
      <c r="G891" s="430"/>
      <c r="H891" s="430"/>
    </row>
    <row r="892" spans="3:8">
      <c r="C892" s="430"/>
      <c r="D892" s="430"/>
      <c r="E892" s="430"/>
      <c r="F892" s="430"/>
      <c r="G892" s="430"/>
      <c r="H892" s="430"/>
    </row>
    <row r="893" spans="3:8">
      <c r="C893" s="430"/>
      <c r="D893" s="430"/>
      <c r="E893" s="430"/>
      <c r="F893" s="430"/>
      <c r="G893" s="430"/>
      <c r="H893" s="430"/>
    </row>
    <row r="894" spans="3:8">
      <c r="C894" s="430"/>
      <c r="D894" s="430"/>
      <c r="E894" s="430"/>
      <c r="F894" s="430"/>
      <c r="G894" s="430"/>
      <c r="H894" s="430"/>
    </row>
    <row r="895" spans="3:8">
      <c r="C895" s="430"/>
      <c r="D895" s="430"/>
      <c r="E895" s="430"/>
      <c r="F895" s="430"/>
      <c r="G895" s="430"/>
      <c r="H895" s="430"/>
    </row>
    <row r="896" spans="3:8">
      <c r="C896" s="430"/>
      <c r="D896" s="430"/>
      <c r="E896" s="430"/>
      <c r="F896" s="430"/>
      <c r="G896" s="430"/>
      <c r="H896" s="430"/>
    </row>
    <row r="897" spans="3:8">
      <c r="C897" s="430"/>
      <c r="D897" s="430"/>
      <c r="E897" s="430"/>
      <c r="F897" s="430"/>
      <c r="G897" s="430"/>
      <c r="H897" s="430"/>
    </row>
    <row r="898" spans="3:8">
      <c r="C898" s="430"/>
      <c r="D898" s="430"/>
      <c r="E898" s="430"/>
      <c r="F898" s="430"/>
      <c r="G898" s="430"/>
      <c r="H898" s="430"/>
    </row>
    <row r="899" spans="3:8">
      <c r="C899" s="430"/>
      <c r="D899" s="430"/>
      <c r="E899" s="430"/>
      <c r="F899" s="430"/>
      <c r="G899" s="430"/>
      <c r="H899" s="430"/>
    </row>
    <row r="900" spans="3:8">
      <c r="C900" s="430"/>
      <c r="D900" s="430"/>
      <c r="E900" s="430"/>
      <c r="F900" s="430"/>
      <c r="G900" s="430"/>
      <c r="H900" s="430"/>
    </row>
    <row r="901" spans="3:8">
      <c r="C901" s="430"/>
      <c r="D901" s="430"/>
      <c r="E901" s="430"/>
      <c r="F901" s="430"/>
      <c r="G901" s="430"/>
      <c r="H901" s="430"/>
    </row>
    <row r="902" spans="3:8">
      <c r="C902" s="430"/>
      <c r="D902" s="430"/>
      <c r="E902" s="430"/>
      <c r="F902" s="430"/>
      <c r="G902" s="430"/>
      <c r="H902" s="430"/>
    </row>
    <row r="903" spans="3:8">
      <c r="C903" s="430"/>
      <c r="D903" s="430"/>
      <c r="E903" s="430"/>
      <c r="F903" s="430"/>
      <c r="G903" s="430"/>
      <c r="H903" s="430"/>
    </row>
    <row r="904" spans="3:8">
      <c r="C904" s="430"/>
      <c r="D904" s="430"/>
      <c r="E904" s="430"/>
      <c r="F904" s="430"/>
      <c r="G904" s="430"/>
      <c r="H904" s="430"/>
    </row>
    <row r="905" spans="3:8">
      <c r="C905" s="430"/>
      <c r="D905" s="430"/>
      <c r="E905" s="430"/>
      <c r="F905" s="430"/>
      <c r="G905" s="430"/>
      <c r="H905" s="430"/>
    </row>
    <row r="906" spans="3:8">
      <c r="C906" s="430"/>
      <c r="D906" s="430"/>
      <c r="E906" s="430"/>
      <c r="F906" s="430"/>
      <c r="G906" s="430"/>
      <c r="H906" s="430"/>
    </row>
    <row r="907" spans="3:8">
      <c r="C907" s="430"/>
      <c r="D907" s="430"/>
      <c r="E907" s="430"/>
      <c r="F907" s="430"/>
      <c r="G907" s="430"/>
      <c r="H907" s="430"/>
    </row>
    <row r="908" spans="3:8">
      <c r="C908" s="430"/>
      <c r="D908" s="430"/>
      <c r="E908" s="430"/>
      <c r="F908" s="430"/>
      <c r="G908" s="430"/>
      <c r="H908" s="430"/>
    </row>
    <row r="909" spans="3:8">
      <c r="C909" s="430"/>
      <c r="D909" s="430"/>
      <c r="E909" s="430"/>
      <c r="F909" s="430"/>
      <c r="G909" s="430"/>
      <c r="H909" s="430"/>
    </row>
    <row r="910" spans="3:8">
      <c r="C910" s="430"/>
      <c r="D910" s="430"/>
      <c r="E910" s="430"/>
      <c r="F910" s="430"/>
      <c r="G910" s="430"/>
      <c r="H910" s="430"/>
    </row>
    <row r="911" spans="3:8">
      <c r="C911" s="430"/>
      <c r="D911" s="430"/>
      <c r="E911" s="430"/>
      <c r="F911" s="430"/>
      <c r="G911" s="430"/>
      <c r="H911" s="430"/>
    </row>
    <row r="912" spans="3:8">
      <c r="C912" s="430"/>
      <c r="D912" s="430"/>
      <c r="E912" s="430"/>
      <c r="F912" s="430"/>
      <c r="G912" s="430"/>
      <c r="H912" s="430"/>
    </row>
    <row r="913" spans="3:8">
      <c r="C913" s="430"/>
      <c r="D913" s="430"/>
      <c r="E913" s="430"/>
      <c r="F913" s="430"/>
      <c r="G913" s="430"/>
      <c r="H913" s="430"/>
    </row>
    <row r="914" spans="3:8">
      <c r="C914" s="430"/>
      <c r="D914" s="430"/>
      <c r="E914" s="430"/>
      <c r="F914" s="430"/>
      <c r="G914" s="430"/>
      <c r="H914" s="430"/>
    </row>
    <row r="915" spans="3:8">
      <c r="C915" s="430"/>
      <c r="D915" s="430"/>
      <c r="E915" s="430"/>
      <c r="F915" s="430"/>
      <c r="G915" s="430"/>
      <c r="H915" s="430"/>
    </row>
    <row r="916" spans="3:8">
      <c r="C916" s="430"/>
      <c r="D916" s="430"/>
      <c r="E916" s="430"/>
      <c r="F916" s="430"/>
      <c r="G916" s="430"/>
      <c r="H916" s="430"/>
    </row>
    <row r="917" spans="3:8">
      <c r="C917" s="430"/>
      <c r="D917" s="430"/>
      <c r="E917" s="430"/>
      <c r="F917" s="430"/>
      <c r="G917" s="430"/>
      <c r="H917" s="430"/>
    </row>
    <row r="918" spans="3:8">
      <c r="C918" s="430"/>
      <c r="D918" s="430"/>
      <c r="E918" s="430"/>
      <c r="F918" s="430"/>
      <c r="G918" s="430"/>
      <c r="H918" s="430"/>
    </row>
    <row r="919" spans="3:8">
      <c r="C919" s="430"/>
      <c r="D919" s="430"/>
      <c r="E919" s="430"/>
      <c r="F919" s="430"/>
      <c r="G919" s="430"/>
      <c r="H919" s="430"/>
    </row>
    <row r="920" spans="3:8">
      <c r="C920" s="430"/>
      <c r="D920" s="430"/>
      <c r="E920" s="430"/>
      <c r="F920" s="430"/>
      <c r="G920" s="430"/>
      <c r="H920" s="430"/>
    </row>
    <row r="921" spans="3:8">
      <c r="C921" s="430"/>
      <c r="D921" s="430"/>
      <c r="E921" s="430"/>
      <c r="F921" s="430"/>
      <c r="G921" s="430"/>
      <c r="H921" s="430"/>
    </row>
    <row r="922" spans="3:8">
      <c r="C922" s="430"/>
      <c r="D922" s="430"/>
      <c r="E922" s="430"/>
      <c r="F922" s="430"/>
      <c r="G922" s="430"/>
      <c r="H922" s="430"/>
    </row>
    <row r="923" spans="3:8">
      <c r="C923" s="430"/>
      <c r="D923" s="430"/>
      <c r="E923" s="430"/>
      <c r="F923" s="430"/>
      <c r="G923" s="430"/>
      <c r="H923" s="430"/>
    </row>
    <row r="924" spans="3:8">
      <c r="C924" s="430"/>
      <c r="D924" s="430"/>
      <c r="E924" s="430"/>
      <c r="F924" s="430"/>
      <c r="G924" s="430"/>
      <c r="H924" s="430"/>
    </row>
    <row r="925" spans="3:8">
      <c r="C925" s="430"/>
      <c r="D925" s="430"/>
      <c r="E925" s="430"/>
      <c r="F925" s="430"/>
      <c r="G925" s="430"/>
      <c r="H925" s="430"/>
    </row>
    <row r="926" spans="3:8">
      <c r="C926" s="430"/>
      <c r="D926" s="430"/>
      <c r="E926" s="430"/>
      <c r="F926" s="430"/>
      <c r="G926" s="430"/>
      <c r="H926" s="430"/>
    </row>
    <row r="927" spans="3:8">
      <c r="C927" s="430"/>
      <c r="D927" s="430"/>
      <c r="E927" s="430"/>
      <c r="F927" s="430"/>
      <c r="G927" s="430"/>
      <c r="H927" s="430"/>
    </row>
  </sheetData>
  <mergeCells count="3">
    <mergeCell ref="A1:B1"/>
    <mergeCell ref="W1:Z1"/>
    <mergeCell ref="AA1:AG1"/>
  </mergeCells>
  <phoneticPr fontId="2" type="noConversion"/>
  <pageMargins left="0.28999999999999998" right="0.35" top="1" bottom="1" header="0.5" footer="0.5"/>
  <pageSetup paperSize="9" scale="9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15"/>
  <sheetViews>
    <sheetView zoomScale="90" zoomScaleNormal="90" workbookViewId="0">
      <pane xSplit="2" ySplit="2" topLeftCell="AI3" activePane="bottomRight" state="frozen"/>
      <selection activeCell="B1" sqref="B1"/>
      <selection pane="topRight" activeCell="C1" sqref="C1"/>
      <selection pane="bottomLeft" activeCell="B4" sqref="B4"/>
      <selection pane="bottomRight" activeCell="AT1" sqref="AT1"/>
    </sheetView>
  </sheetViews>
  <sheetFormatPr defaultRowHeight="11.25" outlineLevelCol="1"/>
  <cols>
    <col min="1" max="1" width="0.85546875" style="204" customWidth="1"/>
    <col min="2" max="2" width="38" style="212" customWidth="1"/>
    <col min="3" max="12" width="12.7109375" style="171" hidden="1" customWidth="1" outlineLevel="1"/>
    <col min="13" max="13" width="12.7109375" style="229" hidden="1" customWidth="1" outlineLevel="1"/>
    <col min="14" max="16" width="12.7109375" style="171" hidden="1" customWidth="1" outlineLevel="1"/>
    <col min="17" max="18" width="12.7109375" style="229" hidden="1" customWidth="1" outlineLevel="1"/>
    <col min="19" max="29" width="12.7109375" style="171" hidden="1" customWidth="1" outlineLevel="1"/>
    <col min="30" max="34" width="13.42578125" style="171" hidden="1" customWidth="1" outlineLevel="1"/>
    <col min="35" max="35" width="14" style="171" customWidth="1" collapsed="1"/>
    <col min="36" max="43" width="14" style="171" customWidth="1"/>
    <col min="44" max="45" width="13.85546875" style="171" customWidth="1"/>
    <col min="46" max="46" width="13.7109375" style="171" customWidth="1"/>
    <col min="47" max="16383" width="9.140625" style="171"/>
    <col min="16384" max="16384" width="0" style="171" hidden="1" customWidth="1"/>
  </cols>
  <sheetData>
    <row r="1" spans="1:16384" s="86" customFormat="1" ht="33" customHeight="1" thickBot="1">
      <c r="A1" s="1926" t="str">
        <f>INDEX(tblTrans[[English]:[Polski]],MATCH(XFD1,tblTrans[ID],0),LangSelID)</f>
        <v>Deposits</v>
      </c>
      <c r="B1" s="1927"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366</v>
      </c>
    </row>
    <row r="2" spans="1:16384" s="514" customFormat="1" ht="18" customHeight="1">
      <c r="A2" s="240"/>
      <c r="B2" s="393"/>
      <c r="C2" s="390" t="s">
        <v>6</v>
      </c>
      <c r="D2" s="225" t="s">
        <v>8</v>
      </c>
      <c r="E2" s="225" t="s">
        <v>7</v>
      </c>
      <c r="F2" s="389" t="s">
        <v>4</v>
      </c>
      <c r="G2" s="390" t="s">
        <v>5</v>
      </c>
      <c r="H2" s="225" t="s">
        <v>37</v>
      </c>
      <c r="I2" s="225" t="s">
        <v>38</v>
      </c>
      <c r="J2" s="391" t="s">
        <v>39</v>
      </c>
      <c r="K2" s="392" t="s">
        <v>41</v>
      </c>
      <c r="L2" s="225" t="s">
        <v>47</v>
      </c>
      <c r="M2" s="225" t="s">
        <v>48</v>
      </c>
      <c r="N2" s="389" t="s">
        <v>50</v>
      </c>
      <c r="O2" s="390" t="s">
        <v>51</v>
      </c>
      <c r="P2" s="225" t="s">
        <v>49</v>
      </c>
      <c r="Q2" s="225" t="s">
        <v>56</v>
      </c>
      <c r="R2" s="391" t="s">
        <v>57</v>
      </c>
      <c r="S2" s="392" t="s">
        <v>58</v>
      </c>
      <c r="T2" s="225" t="s">
        <v>59</v>
      </c>
      <c r="U2" s="225" t="s">
        <v>60</v>
      </c>
      <c r="V2" s="389" t="s">
        <v>72</v>
      </c>
      <c r="W2" s="390" t="s">
        <v>73</v>
      </c>
      <c r="X2" s="225" t="s">
        <v>74</v>
      </c>
      <c r="Y2" s="225" t="s">
        <v>75</v>
      </c>
      <c r="Z2" s="391" t="s">
        <v>77</v>
      </c>
      <c r="AA2" s="392" t="s">
        <v>78</v>
      </c>
      <c r="AB2" s="225" t="s">
        <v>80</v>
      </c>
      <c r="AC2" s="225" t="s">
        <v>81</v>
      </c>
      <c r="AD2" s="389" t="s">
        <v>82</v>
      </c>
      <c r="AE2" s="390" t="s">
        <v>83</v>
      </c>
      <c r="AF2" s="225" t="s">
        <v>87</v>
      </c>
      <c r="AG2" s="225" t="s">
        <v>88</v>
      </c>
      <c r="AH2" s="391" t="s">
        <v>90</v>
      </c>
      <c r="AI2" s="391" t="s">
        <v>103</v>
      </c>
      <c r="AJ2" s="391" t="s">
        <v>107</v>
      </c>
      <c r="AK2" s="391" t="s">
        <v>120</v>
      </c>
      <c r="AL2" s="391" t="s">
        <v>545</v>
      </c>
      <c r="AM2" s="391" t="s">
        <v>551</v>
      </c>
      <c r="AN2" s="391" t="s">
        <v>569</v>
      </c>
      <c r="AO2" s="391" t="s">
        <v>988</v>
      </c>
      <c r="AP2" s="391" t="s">
        <v>1640</v>
      </c>
      <c r="AQ2" s="225" t="s">
        <v>1653</v>
      </c>
      <c r="AR2" s="225" t="s">
        <v>1673</v>
      </c>
      <c r="AS2" s="225" t="s">
        <v>1693</v>
      </c>
      <c r="AT2" s="225" t="s">
        <v>1714</v>
      </c>
    </row>
    <row r="3" spans="1:16384" s="589" customFormat="1" ht="15" customHeight="1">
      <c r="A3" s="241"/>
      <c r="B3" s="544"/>
      <c r="C3" s="372"/>
      <c r="D3" s="298"/>
      <c r="E3" s="298"/>
      <c r="F3" s="364"/>
      <c r="G3" s="372"/>
      <c r="H3" s="298"/>
      <c r="I3" s="298"/>
      <c r="J3" s="454"/>
      <c r="K3" s="358"/>
      <c r="L3" s="298"/>
      <c r="M3" s="298"/>
      <c r="N3" s="364"/>
      <c r="O3" s="372"/>
      <c r="P3" s="298"/>
      <c r="Q3" s="298"/>
      <c r="R3" s="454"/>
      <c r="S3" s="358"/>
      <c r="T3" s="260"/>
      <c r="U3" s="260"/>
      <c r="V3" s="353"/>
      <c r="W3" s="361"/>
      <c r="X3" s="260"/>
      <c r="Y3" s="260"/>
      <c r="Z3" s="362"/>
      <c r="AA3" s="359"/>
      <c r="AB3" s="260"/>
      <c r="AC3" s="260"/>
      <c r="AD3" s="353"/>
      <c r="AE3" s="372"/>
      <c r="AF3" s="298"/>
      <c r="AG3" s="298"/>
      <c r="AH3" s="362"/>
      <c r="AI3" s="362"/>
      <c r="AJ3" s="362"/>
      <c r="AK3" s="362"/>
      <c r="AL3" s="362"/>
      <c r="AM3" s="362"/>
      <c r="AN3" s="362"/>
      <c r="AO3" s="362"/>
      <c r="AP3" s="362"/>
      <c r="AQ3" s="362"/>
      <c r="AR3" s="362"/>
      <c r="AS3" s="362"/>
      <c r="AT3" s="362"/>
    </row>
    <row r="4" spans="1:16384" s="589" customFormat="1" ht="15" customHeight="1">
      <c r="A4" s="241"/>
      <c r="B4" s="1196" t="str">
        <f>INDEX(tblTrans[[English]:[Polski]],MATCH(XFD4,tblTrans[ID],0),LangSelID)</f>
        <v>Corporate clients</v>
      </c>
      <c r="C4" s="727">
        <v>11165487</v>
      </c>
      <c r="D4" s="728">
        <v>13060821</v>
      </c>
      <c r="E4" s="728">
        <v>13540942</v>
      </c>
      <c r="F4" s="731">
        <v>15007913</v>
      </c>
      <c r="G4" s="727">
        <v>15911776</v>
      </c>
      <c r="H4" s="728">
        <v>18045109</v>
      </c>
      <c r="I4" s="728">
        <v>17263427</v>
      </c>
      <c r="J4" s="729">
        <v>18764868</v>
      </c>
      <c r="K4" s="730">
        <v>18130900</v>
      </c>
      <c r="L4" s="728">
        <v>18974266</v>
      </c>
      <c r="M4" s="728">
        <v>19329674</v>
      </c>
      <c r="N4" s="731">
        <v>16626162</v>
      </c>
      <c r="O4" s="727">
        <v>14832831</v>
      </c>
      <c r="P4" s="728">
        <v>17258476</v>
      </c>
      <c r="Q4" s="728">
        <v>16469635</v>
      </c>
      <c r="R4" s="729">
        <v>17479925</v>
      </c>
      <c r="S4" s="730">
        <v>17738183</v>
      </c>
      <c r="T4" s="728">
        <v>17115501</v>
      </c>
      <c r="U4" s="728">
        <v>18922084</v>
      </c>
      <c r="V4" s="731">
        <v>21154086</v>
      </c>
      <c r="W4" s="727">
        <v>19902171</v>
      </c>
      <c r="X4" s="728">
        <v>20988907</v>
      </c>
      <c r="Y4" s="728">
        <v>21820661</v>
      </c>
      <c r="Z4" s="729">
        <v>27015436</v>
      </c>
      <c r="AA4" s="730">
        <v>21258558</v>
      </c>
      <c r="AB4" s="728">
        <v>24633099</v>
      </c>
      <c r="AC4" s="728">
        <v>27936607</v>
      </c>
      <c r="AD4" s="731">
        <v>24248650</v>
      </c>
      <c r="AE4" s="727">
        <v>22647349</v>
      </c>
      <c r="AF4" s="728">
        <v>27351389</v>
      </c>
      <c r="AG4" s="728">
        <v>26635654</v>
      </c>
      <c r="AH4" s="729">
        <v>26752869</v>
      </c>
      <c r="AI4" s="729">
        <v>28068588</v>
      </c>
      <c r="AJ4" s="729">
        <v>26595090</v>
      </c>
      <c r="AK4" s="729">
        <v>31576302</v>
      </c>
      <c r="AL4" s="729">
        <v>32237087</v>
      </c>
      <c r="AM4" s="729">
        <v>30816379</v>
      </c>
      <c r="AN4" s="735">
        <v>29661223</v>
      </c>
      <c r="AO4" s="729">
        <v>34922165</v>
      </c>
      <c r="AP4" s="729">
        <v>34423929</v>
      </c>
      <c r="AQ4" s="729">
        <v>32617774</v>
      </c>
      <c r="AR4" s="729">
        <v>35119136</v>
      </c>
      <c r="AS4" s="729">
        <v>33828952</v>
      </c>
      <c r="AT4" s="729">
        <v>37383484</v>
      </c>
      <c r="AV4" s="1724"/>
      <c r="XFD4" s="589">
        <v>367</v>
      </c>
    </row>
    <row r="5" spans="1:16384" s="589" customFormat="1" ht="15" customHeight="1">
      <c r="A5" s="241"/>
      <c r="B5" s="1057" t="str">
        <f>INDEX(tblTrans[[English]:[Polski]],MATCH(XFD5,tblTrans[ID],0),LangSelID)</f>
        <v>Individual clients</v>
      </c>
      <c r="C5" s="733">
        <v>8107629</v>
      </c>
      <c r="D5" s="734">
        <v>8512397</v>
      </c>
      <c r="E5" s="734">
        <v>9006712</v>
      </c>
      <c r="F5" s="737">
        <v>9505764</v>
      </c>
      <c r="G5" s="733">
        <v>10569909</v>
      </c>
      <c r="H5" s="734">
        <v>10782109</v>
      </c>
      <c r="I5" s="734">
        <v>11535995</v>
      </c>
      <c r="J5" s="735">
        <v>12932340</v>
      </c>
      <c r="K5" s="736">
        <v>15231191</v>
      </c>
      <c r="L5" s="734">
        <v>17051279</v>
      </c>
      <c r="M5" s="734">
        <v>18686203</v>
      </c>
      <c r="N5" s="737">
        <v>21047662</v>
      </c>
      <c r="O5" s="733">
        <v>20085364</v>
      </c>
      <c r="P5" s="734">
        <v>21223914</v>
      </c>
      <c r="Q5" s="734">
        <v>22440861</v>
      </c>
      <c r="R5" s="735">
        <v>25064578</v>
      </c>
      <c r="S5" s="736">
        <v>26487899</v>
      </c>
      <c r="T5" s="734">
        <v>26071332</v>
      </c>
      <c r="U5" s="734">
        <v>24623407</v>
      </c>
      <c r="V5" s="737">
        <v>25068308</v>
      </c>
      <c r="W5" s="733">
        <v>24792410</v>
      </c>
      <c r="X5" s="734">
        <v>24894968</v>
      </c>
      <c r="Y5" s="734">
        <v>25620220</v>
      </c>
      <c r="Z5" s="735">
        <v>26700892</v>
      </c>
      <c r="AA5" s="736">
        <v>27977492</v>
      </c>
      <c r="AB5" s="734">
        <v>26978822</v>
      </c>
      <c r="AC5" s="734">
        <v>28678420</v>
      </c>
      <c r="AD5" s="737">
        <v>33233757</v>
      </c>
      <c r="AE5" s="733">
        <v>35090765</v>
      </c>
      <c r="AF5" s="734">
        <v>33689231</v>
      </c>
      <c r="AG5" s="734">
        <v>32594899</v>
      </c>
      <c r="AH5" s="735">
        <v>34203119</v>
      </c>
      <c r="AI5" s="735">
        <v>34784283</v>
      </c>
      <c r="AJ5" s="735">
        <v>35725983</v>
      </c>
      <c r="AK5" s="735">
        <v>36641785</v>
      </c>
      <c r="AL5" s="735">
        <v>39284776</v>
      </c>
      <c r="AM5" s="735">
        <v>39693233</v>
      </c>
      <c r="AN5" s="735">
        <v>41411278</v>
      </c>
      <c r="AO5" s="735">
        <v>42457713</v>
      </c>
      <c r="AP5" s="735">
        <v>46117051</v>
      </c>
      <c r="AQ5" s="735">
        <v>47835448</v>
      </c>
      <c r="AR5" s="735">
        <v>49452537</v>
      </c>
      <c r="AS5" s="735">
        <v>50734937</v>
      </c>
      <c r="AT5" s="735">
        <v>53494909</v>
      </c>
      <c r="AV5" s="1724"/>
      <c r="XFD5" s="589">
        <v>368</v>
      </c>
    </row>
    <row r="6" spans="1:16384" s="589" customFormat="1" ht="15" customHeight="1" thickBot="1">
      <c r="A6" s="241"/>
      <c r="B6" s="1197" t="str">
        <f>INDEX(tblTrans[[English]:[Polski]],MATCH(XFD6,tblTrans[ID],0),LangSelID)</f>
        <v>Public sector clients</v>
      </c>
      <c r="C6" s="942">
        <v>189516</v>
      </c>
      <c r="D6" s="943">
        <v>208676</v>
      </c>
      <c r="E6" s="943">
        <v>200832</v>
      </c>
      <c r="F6" s="941">
        <v>156179</v>
      </c>
      <c r="G6" s="942">
        <v>192781</v>
      </c>
      <c r="H6" s="943">
        <v>144563</v>
      </c>
      <c r="I6" s="943">
        <v>220793</v>
      </c>
      <c r="J6" s="944">
        <v>704655</v>
      </c>
      <c r="K6" s="945">
        <v>220171</v>
      </c>
      <c r="L6" s="943">
        <v>340603</v>
      </c>
      <c r="M6" s="943">
        <v>107297</v>
      </c>
      <c r="N6" s="941">
        <v>76203</v>
      </c>
      <c r="O6" s="942">
        <v>381625</v>
      </c>
      <c r="P6" s="943">
        <v>376734</v>
      </c>
      <c r="Q6" s="943">
        <v>529613</v>
      </c>
      <c r="R6" s="944">
        <v>246884</v>
      </c>
      <c r="S6" s="945">
        <v>705365</v>
      </c>
      <c r="T6" s="943">
        <v>777941</v>
      </c>
      <c r="U6" s="943">
        <v>443739</v>
      </c>
      <c r="V6" s="941">
        <v>928559</v>
      </c>
      <c r="W6" s="942">
        <v>950297</v>
      </c>
      <c r="X6" s="943">
        <v>563865</v>
      </c>
      <c r="Y6" s="943">
        <v>1511695</v>
      </c>
      <c r="Z6" s="944">
        <v>528060</v>
      </c>
      <c r="AA6" s="945">
        <v>468926</v>
      </c>
      <c r="AB6" s="943">
        <v>578030</v>
      </c>
      <c r="AC6" s="943">
        <v>613745</v>
      </c>
      <c r="AD6" s="941">
        <v>501193</v>
      </c>
      <c r="AE6" s="942">
        <v>793839</v>
      </c>
      <c r="AF6" s="943">
        <v>1154578</v>
      </c>
      <c r="AG6" s="943">
        <v>854521</v>
      </c>
      <c r="AH6" s="944">
        <v>717539</v>
      </c>
      <c r="AI6" s="944">
        <v>743568</v>
      </c>
      <c r="AJ6" s="944">
        <v>972648</v>
      </c>
      <c r="AK6" s="944">
        <v>1345447</v>
      </c>
      <c r="AL6" s="944">
        <v>900616</v>
      </c>
      <c r="AM6" s="944">
        <v>1351402</v>
      </c>
      <c r="AN6" s="944">
        <v>1985758</v>
      </c>
      <c r="AO6" s="944">
        <v>1166023</v>
      </c>
      <c r="AP6" s="944">
        <v>599886</v>
      </c>
      <c r="AQ6" s="944">
        <v>680629</v>
      </c>
      <c r="AR6" s="944">
        <v>730627</v>
      </c>
      <c r="AS6" s="944">
        <v>624336</v>
      </c>
      <c r="AT6" s="944">
        <v>539569</v>
      </c>
      <c r="AV6" s="1724"/>
      <c r="XFD6" s="589">
        <v>369</v>
      </c>
    </row>
    <row r="7" spans="1:16384" s="86" customFormat="1" ht="15" customHeight="1" thickBot="1">
      <c r="A7" s="723"/>
      <c r="B7" s="723" t="str">
        <f>INDEX(tblTrans[[English]:[Polski]],MATCH(XFD7,tblTrans[ID],0),LangSelID)</f>
        <v>Total amounts due to customers</v>
      </c>
      <c r="C7" s="724">
        <v>19462632</v>
      </c>
      <c r="D7" s="724">
        <v>21781894</v>
      </c>
      <c r="E7" s="724">
        <v>22748486</v>
      </c>
      <c r="F7" s="724">
        <v>24669856</v>
      </c>
      <c r="G7" s="724">
        <v>26674466</v>
      </c>
      <c r="H7" s="724">
        <v>28971781</v>
      </c>
      <c r="I7" s="724">
        <v>29020215</v>
      </c>
      <c r="J7" s="724">
        <v>32401863</v>
      </c>
      <c r="K7" s="724">
        <v>33582262</v>
      </c>
      <c r="L7" s="724">
        <v>36366148</v>
      </c>
      <c r="M7" s="724">
        <v>38123174</v>
      </c>
      <c r="N7" s="724">
        <v>37750027</v>
      </c>
      <c r="O7" s="724">
        <v>35299820</v>
      </c>
      <c r="P7" s="724">
        <v>38859124</v>
      </c>
      <c r="Q7" s="724">
        <v>39440109</v>
      </c>
      <c r="R7" s="724">
        <v>42791387</v>
      </c>
      <c r="S7" s="724">
        <v>44931447</v>
      </c>
      <c r="T7" s="724">
        <v>43964774</v>
      </c>
      <c r="U7" s="724">
        <v>43989230</v>
      </c>
      <c r="V7" s="724">
        <v>47150953</v>
      </c>
      <c r="W7" s="724">
        <v>45644878</v>
      </c>
      <c r="X7" s="724">
        <v>46447740</v>
      </c>
      <c r="Y7" s="724">
        <v>48952576</v>
      </c>
      <c r="Z7" s="724">
        <v>54244388</v>
      </c>
      <c r="AA7" s="724">
        <v>49704976</v>
      </c>
      <c r="AB7" s="724">
        <f t="shared" ref="AB7:AG7" si="0">SUM(AB4:AB6)</f>
        <v>52189951</v>
      </c>
      <c r="AC7" s="724">
        <f t="shared" si="0"/>
        <v>57228772</v>
      </c>
      <c r="AD7" s="724">
        <f t="shared" si="0"/>
        <v>57983600</v>
      </c>
      <c r="AE7" s="724">
        <f t="shared" si="0"/>
        <v>58531953</v>
      </c>
      <c r="AF7" s="724">
        <f t="shared" si="0"/>
        <v>62195198</v>
      </c>
      <c r="AG7" s="724">
        <f t="shared" si="0"/>
        <v>60085074</v>
      </c>
      <c r="AH7" s="724">
        <f>SUM(AH4:AH6)</f>
        <v>61673527</v>
      </c>
      <c r="AI7" s="724">
        <f>SUM(AI4:AI6)</f>
        <v>63596439</v>
      </c>
      <c r="AJ7" s="724">
        <v>63293721</v>
      </c>
      <c r="AK7" s="724">
        <f>SUM(AK4:AK6)</f>
        <v>69563534</v>
      </c>
      <c r="AL7" s="724">
        <f>SUM(AL4:AL6)</f>
        <v>72422479</v>
      </c>
      <c r="AM7" s="724">
        <v>71861014</v>
      </c>
      <c r="AN7" s="724">
        <v>73058259</v>
      </c>
      <c r="AO7" s="724">
        <f>SUM(AO4:AO6)</f>
        <v>78545901</v>
      </c>
      <c r="AP7" s="724">
        <v>81140866</v>
      </c>
      <c r="AQ7" s="724">
        <v>81133851</v>
      </c>
      <c r="AR7" s="724">
        <v>85302300</v>
      </c>
      <c r="AS7" s="724">
        <v>85188225</v>
      </c>
      <c r="AT7" s="724">
        <v>91417962</v>
      </c>
      <c r="AU7"/>
      <c r="AV7" s="1724"/>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589">
        <v>370</v>
      </c>
    </row>
    <row r="8" spans="1:16384">
      <c r="C8" s="230"/>
      <c r="D8" s="230"/>
      <c r="E8" s="230"/>
      <c r="F8" s="230"/>
      <c r="G8" s="230"/>
      <c r="H8" s="230"/>
    </row>
    <row r="9" spans="1:16384">
      <c r="C9" s="230"/>
      <c r="D9" s="230"/>
      <c r="E9" s="230"/>
      <c r="F9" s="230"/>
      <c r="G9" s="230"/>
      <c r="H9" s="230"/>
    </row>
    <row r="10" spans="1:16384">
      <c r="C10" s="230"/>
      <c r="D10" s="230"/>
      <c r="E10" s="230"/>
      <c r="F10" s="230"/>
      <c r="G10" s="230"/>
      <c r="H10" s="230"/>
      <c r="I10" s="230"/>
      <c r="J10" s="230"/>
      <c r="K10" s="231"/>
      <c r="L10" s="231"/>
      <c r="M10" s="231"/>
      <c r="N10" s="231"/>
      <c r="O10" s="231"/>
      <c r="P10" s="231"/>
      <c r="Q10" s="231"/>
      <c r="R10" s="231"/>
      <c r="Y10" s="232"/>
    </row>
    <row r="11" spans="1:16384">
      <c r="B11" s="233"/>
      <c r="C11" s="234"/>
      <c r="D11" s="234"/>
      <c r="E11" s="234"/>
      <c r="F11" s="234"/>
      <c r="G11" s="234"/>
      <c r="H11" s="234"/>
      <c r="I11" s="234"/>
      <c r="P11" s="235"/>
      <c r="Y11" s="232"/>
    </row>
    <row r="12" spans="1:16384">
      <c r="B12" s="180"/>
      <c r="C12" s="236"/>
      <c r="D12" s="236"/>
      <c r="E12" s="236"/>
      <c r="F12" s="236"/>
      <c r="G12" s="236"/>
      <c r="H12" s="236"/>
      <c r="I12" s="236"/>
      <c r="J12" s="236"/>
      <c r="P12" s="235"/>
      <c r="Q12" s="237"/>
      <c r="R12" s="237"/>
    </row>
    <row r="13" spans="1:16384">
      <c r="B13" s="180"/>
      <c r="C13" s="236"/>
      <c r="D13" s="236"/>
      <c r="E13" s="236"/>
      <c r="F13" s="236"/>
      <c r="G13" s="236"/>
      <c r="H13" s="236"/>
      <c r="P13" s="235"/>
      <c r="Q13" s="237"/>
      <c r="R13" s="237"/>
    </row>
    <row r="14" spans="1:16384">
      <c r="C14" s="236"/>
      <c r="D14" s="236"/>
      <c r="E14" s="236"/>
      <c r="F14" s="236"/>
      <c r="G14" s="236"/>
      <c r="H14" s="236"/>
      <c r="O14" s="235"/>
      <c r="P14" s="235"/>
      <c r="Q14" s="235"/>
      <c r="R14" s="238"/>
      <c r="Y14" s="232"/>
    </row>
    <row r="15" spans="1:16384">
      <c r="C15" s="236"/>
      <c r="D15" s="236"/>
      <c r="E15" s="236"/>
      <c r="F15" s="236"/>
      <c r="G15" s="236"/>
      <c r="H15" s="236"/>
      <c r="O15" s="235"/>
      <c r="P15" s="235"/>
      <c r="Q15" s="235"/>
    </row>
    <row r="16" spans="1:16384">
      <c r="B16" s="239"/>
      <c r="C16" s="236"/>
      <c r="D16" s="236"/>
      <c r="E16" s="236"/>
      <c r="F16" s="236"/>
      <c r="G16" s="236"/>
      <c r="H16" s="236"/>
      <c r="O16" s="235"/>
      <c r="P16" s="235"/>
      <c r="Q16" s="235"/>
    </row>
    <row r="17" spans="3:25">
      <c r="C17" s="236"/>
      <c r="D17" s="236"/>
      <c r="E17" s="236"/>
      <c r="F17" s="236"/>
      <c r="G17" s="236"/>
      <c r="H17" s="236"/>
      <c r="Y17" s="231"/>
    </row>
    <row r="18" spans="3:25">
      <c r="C18" s="236"/>
      <c r="D18" s="236"/>
      <c r="E18" s="236"/>
      <c r="F18" s="236"/>
      <c r="G18" s="236"/>
      <c r="H18" s="236"/>
    </row>
    <row r="19" spans="3:25">
      <c r="C19" s="236"/>
      <c r="D19" s="236"/>
      <c r="E19" s="236"/>
      <c r="F19" s="236"/>
      <c r="G19" s="236"/>
      <c r="H19" s="236"/>
    </row>
    <row r="20" spans="3:25">
      <c r="C20" s="236"/>
      <c r="D20" s="236"/>
      <c r="E20" s="236"/>
      <c r="F20" s="236"/>
      <c r="G20" s="236"/>
      <c r="H20" s="236"/>
    </row>
    <row r="21" spans="3:25">
      <c r="C21" s="236"/>
      <c r="D21" s="236"/>
      <c r="E21" s="236"/>
      <c r="F21" s="236"/>
      <c r="G21" s="236"/>
      <c r="H21" s="236"/>
    </row>
    <row r="22" spans="3:25">
      <c r="C22" s="236"/>
      <c r="D22" s="236"/>
      <c r="E22" s="236"/>
      <c r="F22" s="236"/>
      <c r="G22" s="236"/>
      <c r="H22" s="236"/>
    </row>
    <row r="23" spans="3:25">
      <c r="C23" s="236"/>
      <c r="D23" s="236"/>
      <c r="E23" s="236"/>
      <c r="F23" s="236"/>
      <c r="G23" s="236"/>
      <c r="H23" s="236"/>
    </row>
    <row r="24" spans="3:25">
      <c r="C24" s="236"/>
      <c r="D24" s="236"/>
      <c r="E24" s="236"/>
      <c r="F24" s="236"/>
      <c r="G24" s="236"/>
      <c r="H24" s="236"/>
    </row>
    <row r="25" spans="3:25">
      <c r="C25" s="236"/>
      <c r="D25" s="236"/>
      <c r="E25" s="236"/>
      <c r="F25" s="236"/>
      <c r="G25" s="236"/>
      <c r="H25" s="236"/>
    </row>
    <row r="26" spans="3:25">
      <c r="C26" s="236"/>
      <c r="D26" s="236"/>
      <c r="E26" s="236"/>
      <c r="F26" s="236"/>
      <c r="G26" s="236"/>
      <c r="H26" s="236"/>
    </row>
    <row r="27" spans="3:25">
      <c r="C27" s="236"/>
      <c r="D27" s="236"/>
      <c r="E27" s="236"/>
      <c r="F27" s="236"/>
      <c r="G27" s="236"/>
      <c r="H27" s="236"/>
    </row>
    <row r="28" spans="3:25">
      <c r="C28" s="236"/>
      <c r="D28" s="236"/>
      <c r="E28" s="236"/>
      <c r="F28" s="236"/>
      <c r="G28" s="236"/>
      <c r="H28" s="236"/>
    </row>
    <row r="29" spans="3:25">
      <c r="C29" s="236"/>
      <c r="D29" s="236"/>
      <c r="E29" s="236"/>
      <c r="F29" s="236"/>
      <c r="G29" s="236"/>
      <c r="H29" s="236"/>
    </row>
    <row r="30" spans="3:25">
      <c r="C30" s="236"/>
      <c r="D30" s="236"/>
      <c r="E30" s="236"/>
      <c r="F30" s="236"/>
      <c r="G30" s="236"/>
      <c r="H30" s="236"/>
    </row>
    <row r="31" spans="3:25">
      <c r="C31" s="236"/>
      <c r="D31" s="236"/>
      <c r="E31" s="236"/>
      <c r="F31" s="236"/>
      <c r="G31" s="236"/>
      <c r="H31" s="236"/>
    </row>
    <row r="32" spans="3:25">
      <c r="C32" s="236"/>
      <c r="D32" s="236"/>
      <c r="E32" s="236"/>
      <c r="F32" s="236"/>
      <c r="G32" s="236"/>
      <c r="H32" s="236"/>
    </row>
    <row r="33" spans="3:8">
      <c r="C33" s="236"/>
      <c r="D33" s="236"/>
      <c r="E33" s="236"/>
      <c r="F33" s="236"/>
      <c r="G33" s="236"/>
      <c r="H33" s="236"/>
    </row>
    <row r="34" spans="3:8">
      <c r="C34" s="236"/>
      <c r="D34" s="236"/>
      <c r="E34" s="236"/>
      <c r="F34" s="236"/>
      <c r="G34" s="236"/>
      <c r="H34" s="236"/>
    </row>
    <row r="35" spans="3:8">
      <c r="C35" s="236"/>
      <c r="D35" s="236"/>
      <c r="E35" s="236"/>
      <c r="F35" s="236"/>
      <c r="G35" s="236"/>
      <c r="H35" s="236"/>
    </row>
    <row r="36" spans="3:8">
      <c r="C36" s="236"/>
      <c r="D36" s="236"/>
      <c r="E36" s="236"/>
      <c r="F36" s="236"/>
      <c r="G36" s="236"/>
      <c r="H36" s="236"/>
    </row>
    <row r="37" spans="3:8">
      <c r="C37" s="236"/>
      <c r="D37" s="236"/>
      <c r="E37" s="236"/>
      <c r="F37" s="236"/>
      <c r="G37" s="236"/>
      <c r="H37" s="236"/>
    </row>
    <row r="38" spans="3:8">
      <c r="C38" s="236"/>
      <c r="D38" s="236"/>
      <c r="E38" s="236"/>
      <c r="F38" s="236"/>
      <c r="G38" s="236"/>
      <c r="H38" s="236"/>
    </row>
    <row r="39" spans="3:8">
      <c r="C39" s="236"/>
      <c r="D39" s="236"/>
      <c r="E39" s="236"/>
      <c r="F39" s="236"/>
      <c r="G39" s="236"/>
      <c r="H39" s="236"/>
    </row>
    <row r="40" spans="3:8">
      <c r="C40" s="236"/>
      <c r="D40" s="236"/>
      <c r="E40" s="236"/>
      <c r="F40" s="236"/>
      <c r="G40" s="236"/>
      <c r="H40" s="236"/>
    </row>
    <row r="41" spans="3:8">
      <c r="C41" s="236"/>
      <c r="D41" s="236"/>
      <c r="E41" s="236"/>
      <c r="F41" s="236"/>
      <c r="G41" s="236"/>
      <c r="H41" s="236"/>
    </row>
    <row r="42" spans="3:8">
      <c r="C42" s="236"/>
      <c r="D42" s="236"/>
      <c r="E42" s="236"/>
      <c r="F42" s="236"/>
      <c r="G42" s="236"/>
      <c r="H42" s="236"/>
    </row>
    <row r="43" spans="3:8">
      <c r="C43" s="236"/>
      <c r="D43" s="236"/>
      <c r="E43" s="236"/>
      <c r="F43" s="236"/>
      <c r="G43" s="236"/>
      <c r="H43" s="236"/>
    </row>
    <row r="44" spans="3:8">
      <c r="C44" s="236"/>
      <c r="D44" s="236"/>
      <c r="E44" s="236"/>
      <c r="F44" s="236"/>
      <c r="G44" s="236"/>
      <c r="H44" s="236"/>
    </row>
    <row r="45" spans="3:8">
      <c r="C45" s="236"/>
      <c r="D45" s="236"/>
      <c r="E45" s="236"/>
      <c r="F45" s="236"/>
      <c r="G45" s="236"/>
      <c r="H45" s="236"/>
    </row>
    <row r="46" spans="3:8">
      <c r="C46" s="236"/>
      <c r="D46" s="236"/>
      <c r="E46" s="236"/>
      <c r="F46" s="236"/>
      <c r="G46" s="236"/>
      <c r="H46" s="236"/>
    </row>
    <row r="47" spans="3:8">
      <c r="C47" s="236"/>
      <c r="D47" s="236"/>
      <c r="E47" s="236"/>
      <c r="F47" s="236"/>
      <c r="G47" s="236"/>
      <c r="H47" s="236"/>
    </row>
    <row r="48" spans="3:8">
      <c r="C48" s="236"/>
      <c r="D48" s="236"/>
      <c r="E48" s="236"/>
      <c r="F48" s="236"/>
      <c r="G48" s="236"/>
      <c r="H48" s="236"/>
    </row>
    <row r="49" spans="3:8">
      <c r="C49" s="236"/>
      <c r="D49" s="236"/>
      <c r="E49" s="236"/>
      <c r="F49" s="236"/>
      <c r="G49" s="236"/>
      <c r="H49" s="236"/>
    </row>
    <row r="50" spans="3:8">
      <c r="C50" s="236"/>
      <c r="D50" s="236"/>
      <c r="E50" s="236"/>
      <c r="F50" s="236"/>
      <c r="G50" s="236"/>
      <c r="H50" s="236"/>
    </row>
    <row r="51" spans="3:8">
      <c r="C51" s="236"/>
      <c r="D51" s="236"/>
      <c r="E51" s="236"/>
      <c r="F51" s="236"/>
      <c r="G51" s="236"/>
      <c r="H51" s="236"/>
    </row>
    <row r="52" spans="3:8">
      <c r="C52" s="236"/>
      <c r="D52" s="236"/>
      <c r="E52" s="236"/>
      <c r="F52" s="236"/>
      <c r="G52" s="236"/>
      <c r="H52" s="236"/>
    </row>
    <row r="53" spans="3:8">
      <c r="C53" s="236"/>
      <c r="D53" s="236"/>
      <c r="E53" s="236"/>
      <c r="F53" s="236"/>
      <c r="G53" s="236"/>
      <c r="H53" s="236"/>
    </row>
    <row r="54" spans="3:8">
      <c r="C54" s="236"/>
      <c r="D54" s="236"/>
      <c r="E54" s="236"/>
      <c r="F54" s="236"/>
      <c r="G54" s="236"/>
      <c r="H54" s="236"/>
    </row>
    <row r="55" spans="3:8">
      <c r="C55" s="236"/>
      <c r="D55" s="236"/>
      <c r="E55" s="236"/>
      <c r="F55" s="236"/>
      <c r="G55" s="236"/>
      <c r="H55" s="236"/>
    </row>
    <row r="56" spans="3:8">
      <c r="C56" s="236"/>
      <c r="D56" s="236"/>
      <c r="E56" s="236"/>
      <c r="F56" s="236"/>
      <c r="G56" s="236"/>
      <c r="H56" s="236"/>
    </row>
    <row r="57" spans="3:8">
      <c r="C57" s="236"/>
      <c r="D57" s="236"/>
      <c r="E57" s="236"/>
      <c r="F57" s="236"/>
      <c r="G57" s="236"/>
      <c r="H57" s="236"/>
    </row>
    <row r="58" spans="3:8">
      <c r="C58" s="236"/>
      <c r="D58" s="236"/>
      <c r="E58" s="236"/>
      <c r="F58" s="236"/>
      <c r="G58" s="236"/>
      <c r="H58" s="236"/>
    </row>
    <row r="59" spans="3:8">
      <c r="C59" s="236"/>
      <c r="D59" s="236"/>
      <c r="E59" s="236"/>
      <c r="F59" s="236"/>
      <c r="G59" s="236"/>
      <c r="H59" s="236"/>
    </row>
    <row r="60" spans="3:8">
      <c r="C60" s="236"/>
      <c r="D60" s="236"/>
      <c r="E60" s="236"/>
      <c r="F60" s="236"/>
      <c r="G60" s="236"/>
      <c r="H60" s="236"/>
    </row>
    <row r="61" spans="3:8">
      <c r="C61" s="236"/>
      <c r="D61" s="236"/>
      <c r="E61" s="236"/>
      <c r="F61" s="236"/>
      <c r="G61" s="236"/>
      <c r="H61" s="236"/>
    </row>
    <row r="62" spans="3:8">
      <c r="C62" s="236"/>
      <c r="D62" s="236"/>
      <c r="E62" s="236"/>
      <c r="F62" s="236"/>
      <c r="G62" s="236"/>
      <c r="H62" s="236"/>
    </row>
    <row r="63" spans="3:8">
      <c r="C63" s="236"/>
      <c r="D63" s="236"/>
      <c r="E63" s="236"/>
      <c r="F63" s="236"/>
      <c r="G63" s="236"/>
      <c r="H63" s="236"/>
    </row>
    <row r="64" spans="3:8">
      <c r="C64" s="236"/>
      <c r="D64" s="236"/>
      <c r="E64" s="236"/>
      <c r="F64" s="236"/>
      <c r="G64" s="236"/>
      <c r="H64" s="236"/>
    </row>
    <row r="65" spans="3:8">
      <c r="C65" s="236"/>
      <c r="D65" s="236"/>
      <c r="E65" s="236"/>
      <c r="F65" s="236"/>
      <c r="G65" s="236"/>
      <c r="H65" s="236"/>
    </row>
    <row r="66" spans="3:8">
      <c r="C66" s="236"/>
      <c r="D66" s="236"/>
      <c r="E66" s="236"/>
      <c r="F66" s="236"/>
      <c r="G66" s="236"/>
      <c r="H66" s="236"/>
    </row>
    <row r="67" spans="3:8">
      <c r="C67" s="236"/>
      <c r="D67" s="236"/>
      <c r="E67" s="236"/>
      <c r="F67" s="236"/>
      <c r="G67" s="236"/>
      <c r="H67" s="236"/>
    </row>
    <row r="68" spans="3:8">
      <c r="C68" s="236"/>
      <c r="D68" s="236"/>
      <c r="E68" s="236"/>
      <c r="F68" s="236"/>
      <c r="G68" s="236"/>
      <c r="H68" s="236"/>
    </row>
    <row r="69" spans="3:8">
      <c r="C69" s="236"/>
      <c r="D69" s="236"/>
      <c r="E69" s="236"/>
      <c r="F69" s="236"/>
      <c r="G69" s="236"/>
      <c r="H69" s="236"/>
    </row>
    <row r="70" spans="3:8">
      <c r="C70" s="236"/>
      <c r="D70" s="236"/>
      <c r="E70" s="236"/>
      <c r="F70" s="236"/>
      <c r="G70" s="236"/>
      <c r="H70" s="236"/>
    </row>
    <row r="71" spans="3:8">
      <c r="C71" s="236"/>
      <c r="D71" s="236"/>
      <c r="E71" s="236"/>
      <c r="F71" s="236"/>
      <c r="G71" s="236"/>
      <c r="H71" s="236"/>
    </row>
    <row r="72" spans="3:8">
      <c r="C72" s="236"/>
      <c r="D72" s="236"/>
      <c r="E72" s="236"/>
      <c r="F72" s="236"/>
      <c r="G72" s="236"/>
      <c r="H72" s="236"/>
    </row>
    <row r="73" spans="3:8">
      <c r="C73" s="236"/>
      <c r="D73" s="236"/>
      <c r="E73" s="236"/>
      <c r="F73" s="236"/>
      <c r="G73" s="236"/>
      <c r="H73" s="236"/>
    </row>
    <row r="74" spans="3:8">
      <c r="C74" s="236"/>
      <c r="D74" s="236"/>
      <c r="E74" s="236"/>
      <c r="F74" s="236"/>
      <c r="G74" s="236"/>
      <c r="H74" s="236"/>
    </row>
    <row r="75" spans="3:8">
      <c r="C75" s="236"/>
      <c r="D75" s="236"/>
      <c r="E75" s="236"/>
      <c r="F75" s="236"/>
      <c r="G75" s="236"/>
      <c r="H75" s="236"/>
    </row>
    <row r="76" spans="3:8">
      <c r="C76" s="236"/>
      <c r="D76" s="236"/>
      <c r="E76" s="236"/>
      <c r="F76" s="236"/>
      <c r="G76" s="236"/>
      <c r="H76" s="236"/>
    </row>
    <row r="77" spans="3:8">
      <c r="C77" s="236"/>
      <c r="D77" s="236"/>
      <c r="E77" s="236"/>
      <c r="F77" s="236"/>
      <c r="G77" s="236"/>
      <c r="H77" s="236"/>
    </row>
    <row r="78" spans="3:8">
      <c r="C78" s="236"/>
      <c r="D78" s="236"/>
      <c r="E78" s="236"/>
      <c r="F78" s="236"/>
      <c r="G78" s="236"/>
      <c r="H78" s="236"/>
    </row>
    <row r="79" spans="3:8">
      <c r="C79" s="236"/>
      <c r="D79" s="236"/>
      <c r="E79" s="236"/>
      <c r="F79" s="236"/>
      <c r="G79" s="236"/>
      <c r="H79" s="236"/>
    </row>
    <row r="80" spans="3:8">
      <c r="C80" s="236"/>
      <c r="D80" s="236"/>
      <c r="E80" s="236"/>
      <c r="F80" s="236"/>
      <c r="G80" s="236"/>
      <c r="H80" s="236"/>
    </row>
    <row r="81" spans="3:8">
      <c r="C81" s="236"/>
      <c r="D81" s="236"/>
      <c r="E81" s="236"/>
      <c r="F81" s="236"/>
      <c r="G81" s="236"/>
      <c r="H81" s="236"/>
    </row>
    <row r="82" spans="3:8">
      <c r="C82" s="236"/>
      <c r="D82" s="236"/>
      <c r="E82" s="236"/>
      <c r="F82" s="236"/>
      <c r="G82" s="236"/>
      <c r="H82" s="236"/>
    </row>
    <row r="83" spans="3:8">
      <c r="C83" s="236"/>
      <c r="D83" s="236"/>
      <c r="E83" s="236"/>
      <c r="F83" s="236"/>
      <c r="G83" s="236"/>
      <c r="H83" s="236"/>
    </row>
    <row r="84" spans="3:8">
      <c r="C84" s="236"/>
      <c r="D84" s="236"/>
      <c r="E84" s="236"/>
      <c r="F84" s="236"/>
      <c r="G84" s="236"/>
      <c r="H84" s="236"/>
    </row>
    <row r="85" spans="3:8">
      <c r="C85" s="236"/>
      <c r="D85" s="236"/>
      <c r="E85" s="236"/>
      <c r="F85" s="236"/>
      <c r="G85" s="236"/>
      <c r="H85" s="236"/>
    </row>
    <row r="86" spans="3:8">
      <c r="C86" s="236"/>
      <c r="D86" s="236"/>
      <c r="E86" s="236"/>
      <c r="F86" s="236"/>
      <c r="G86" s="236"/>
      <c r="H86" s="236"/>
    </row>
    <row r="87" spans="3:8">
      <c r="C87" s="236"/>
      <c r="D87" s="236"/>
      <c r="E87" s="236"/>
      <c r="F87" s="236"/>
      <c r="G87" s="236"/>
      <c r="H87" s="236"/>
    </row>
    <row r="88" spans="3:8">
      <c r="C88" s="236"/>
      <c r="D88" s="236"/>
      <c r="E88" s="236"/>
      <c r="F88" s="236"/>
      <c r="G88" s="236"/>
      <c r="H88" s="236"/>
    </row>
    <row r="89" spans="3:8">
      <c r="C89" s="236"/>
      <c r="D89" s="236"/>
      <c r="E89" s="236"/>
      <c r="F89" s="236"/>
      <c r="G89" s="236"/>
      <c r="H89" s="236"/>
    </row>
    <row r="90" spans="3:8">
      <c r="C90" s="236"/>
      <c r="D90" s="236"/>
      <c r="E90" s="236"/>
      <c r="F90" s="236"/>
      <c r="G90" s="236"/>
      <c r="H90" s="236"/>
    </row>
    <row r="91" spans="3:8">
      <c r="C91" s="236"/>
      <c r="D91" s="236"/>
      <c r="E91" s="236"/>
      <c r="F91" s="236"/>
      <c r="G91" s="236"/>
      <c r="H91" s="236"/>
    </row>
    <row r="92" spans="3:8">
      <c r="C92" s="236"/>
      <c r="D92" s="236"/>
      <c r="E92" s="236"/>
      <c r="F92" s="236"/>
      <c r="G92" s="236"/>
      <c r="H92" s="236"/>
    </row>
    <row r="93" spans="3:8">
      <c r="C93" s="236"/>
      <c r="D93" s="236"/>
      <c r="E93" s="236"/>
      <c r="F93" s="236"/>
      <c r="G93" s="236"/>
      <c r="H93" s="236"/>
    </row>
    <row r="94" spans="3:8">
      <c r="C94" s="236"/>
      <c r="D94" s="236"/>
      <c r="E94" s="236"/>
      <c r="F94" s="236"/>
      <c r="G94" s="236"/>
      <c r="H94" s="236"/>
    </row>
    <row r="95" spans="3:8">
      <c r="C95" s="236"/>
      <c r="D95" s="236"/>
      <c r="E95" s="236"/>
      <c r="F95" s="236"/>
      <c r="G95" s="236"/>
      <c r="H95" s="236"/>
    </row>
    <row r="96" spans="3:8">
      <c r="C96" s="236"/>
      <c r="D96" s="236"/>
      <c r="E96" s="236"/>
      <c r="F96" s="236"/>
      <c r="G96" s="236"/>
      <c r="H96" s="236"/>
    </row>
    <row r="97" spans="3:8">
      <c r="C97" s="236"/>
      <c r="D97" s="236"/>
      <c r="E97" s="236"/>
      <c r="F97" s="236"/>
      <c r="G97" s="236"/>
      <c r="H97" s="236"/>
    </row>
    <row r="98" spans="3:8">
      <c r="C98" s="236"/>
      <c r="D98" s="236"/>
      <c r="E98" s="236"/>
      <c r="F98" s="236"/>
      <c r="G98" s="236"/>
      <c r="H98" s="236"/>
    </row>
    <row r="99" spans="3:8">
      <c r="C99" s="236"/>
      <c r="D99" s="236"/>
      <c r="E99" s="236"/>
      <c r="F99" s="236"/>
      <c r="G99" s="236"/>
      <c r="H99" s="236"/>
    </row>
    <row r="100" spans="3:8">
      <c r="C100" s="236"/>
      <c r="D100" s="236"/>
      <c r="E100" s="236"/>
      <c r="F100" s="236"/>
      <c r="G100" s="236"/>
      <c r="H100" s="236"/>
    </row>
    <row r="101" spans="3:8">
      <c r="C101" s="236"/>
      <c r="D101" s="236"/>
      <c r="E101" s="236"/>
      <c r="F101" s="236"/>
      <c r="G101" s="236"/>
      <c r="H101" s="236"/>
    </row>
    <row r="102" spans="3:8">
      <c r="C102" s="236"/>
      <c r="D102" s="236"/>
      <c r="E102" s="236"/>
      <c r="F102" s="236"/>
      <c r="G102" s="236"/>
      <c r="H102" s="236"/>
    </row>
    <row r="103" spans="3:8">
      <c r="C103" s="236"/>
      <c r="D103" s="236"/>
      <c r="E103" s="236"/>
      <c r="F103" s="236"/>
      <c r="G103" s="236"/>
      <c r="H103" s="236"/>
    </row>
    <row r="104" spans="3:8">
      <c r="C104" s="236"/>
      <c r="D104" s="236"/>
      <c r="E104" s="236"/>
      <c r="F104" s="236"/>
      <c r="G104" s="236"/>
      <c r="H104" s="236"/>
    </row>
    <row r="105" spans="3:8">
      <c r="C105" s="236"/>
      <c r="D105" s="236"/>
      <c r="E105" s="236"/>
      <c r="F105" s="236"/>
      <c r="G105" s="236"/>
      <c r="H105" s="236"/>
    </row>
    <row r="106" spans="3:8">
      <c r="C106" s="236"/>
      <c r="D106" s="236"/>
      <c r="E106" s="236"/>
      <c r="F106" s="236"/>
      <c r="G106" s="236"/>
      <c r="H106" s="236"/>
    </row>
    <row r="107" spans="3:8">
      <c r="C107" s="236"/>
      <c r="D107" s="236"/>
      <c r="E107" s="236"/>
      <c r="F107" s="236"/>
      <c r="G107" s="236"/>
      <c r="H107" s="236"/>
    </row>
    <row r="108" spans="3:8">
      <c r="C108" s="236"/>
      <c r="D108" s="236"/>
      <c r="E108" s="236"/>
      <c r="F108" s="236"/>
      <c r="G108" s="236"/>
      <c r="H108" s="236"/>
    </row>
    <row r="109" spans="3:8">
      <c r="C109" s="236"/>
      <c r="D109" s="236"/>
      <c r="E109" s="236"/>
      <c r="F109" s="236"/>
      <c r="G109" s="236"/>
      <c r="H109" s="236"/>
    </row>
    <row r="110" spans="3:8">
      <c r="C110" s="236"/>
      <c r="D110" s="236"/>
      <c r="E110" s="236"/>
      <c r="F110" s="236"/>
      <c r="G110" s="236"/>
      <c r="H110" s="236"/>
    </row>
    <row r="111" spans="3:8">
      <c r="C111" s="236"/>
      <c r="D111" s="236"/>
      <c r="E111" s="236"/>
      <c r="F111" s="236"/>
      <c r="G111" s="236"/>
      <c r="H111" s="236"/>
    </row>
    <row r="112" spans="3:8">
      <c r="C112" s="236"/>
      <c r="D112" s="236"/>
      <c r="E112" s="236"/>
      <c r="F112" s="236"/>
      <c r="G112" s="236"/>
      <c r="H112" s="236"/>
    </row>
    <row r="113" spans="3:8">
      <c r="C113" s="236"/>
      <c r="D113" s="236"/>
      <c r="E113" s="236"/>
      <c r="F113" s="236"/>
      <c r="G113" s="236"/>
      <c r="H113" s="236"/>
    </row>
    <row r="114" spans="3:8">
      <c r="C114" s="236"/>
      <c r="D114" s="236"/>
      <c r="E114" s="236"/>
      <c r="F114" s="236"/>
      <c r="G114" s="236"/>
      <c r="H114" s="236"/>
    </row>
    <row r="115" spans="3:8">
      <c r="C115" s="236"/>
      <c r="D115" s="236"/>
      <c r="E115" s="236"/>
      <c r="F115" s="236"/>
      <c r="G115" s="236"/>
      <c r="H115" s="236"/>
    </row>
    <row r="116" spans="3:8">
      <c r="C116" s="236"/>
      <c r="D116" s="236"/>
      <c r="E116" s="236"/>
      <c r="F116" s="236"/>
      <c r="G116" s="236"/>
      <c r="H116" s="236"/>
    </row>
    <row r="117" spans="3:8">
      <c r="C117" s="236"/>
      <c r="D117" s="236"/>
      <c r="E117" s="236"/>
      <c r="F117" s="236"/>
      <c r="G117" s="236"/>
      <c r="H117" s="236"/>
    </row>
    <row r="118" spans="3:8">
      <c r="C118" s="236"/>
      <c r="D118" s="236"/>
      <c r="E118" s="236"/>
      <c r="F118" s="236"/>
      <c r="G118" s="236"/>
      <c r="H118" s="236"/>
    </row>
    <row r="119" spans="3:8">
      <c r="C119" s="236"/>
      <c r="D119" s="236"/>
      <c r="E119" s="236"/>
      <c r="F119" s="236"/>
      <c r="G119" s="236"/>
      <c r="H119" s="236"/>
    </row>
    <row r="120" spans="3:8">
      <c r="C120" s="236"/>
      <c r="D120" s="236"/>
      <c r="E120" s="236"/>
      <c r="F120" s="236"/>
      <c r="G120" s="236"/>
      <c r="H120" s="236"/>
    </row>
    <row r="121" spans="3:8">
      <c r="C121" s="236"/>
      <c r="D121" s="236"/>
      <c r="E121" s="236"/>
      <c r="F121" s="236"/>
      <c r="G121" s="236"/>
      <c r="H121" s="236"/>
    </row>
    <row r="122" spans="3:8">
      <c r="C122" s="236"/>
      <c r="D122" s="236"/>
      <c r="E122" s="236"/>
      <c r="F122" s="236"/>
      <c r="G122" s="236"/>
      <c r="H122" s="236"/>
    </row>
    <row r="123" spans="3:8">
      <c r="C123" s="236"/>
      <c r="D123" s="236"/>
      <c r="E123" s="236"/>
      <c r="F123" s="236"/>
      <c r="G123" s="236"/>
      <c r="H123" s="236"/>
    </row>
    <row r="124" spans="3:8">
      <c r="C124" s="236"/>
      <c r="D124" s="236"/>
      <c r="E124" s="236"/>
      <c r="F124" s="236"/>
      <c r="G124" s="236"/>
      <c r="H124" s="236"/>
    </row>
    <row r="125" spans="3:8">
      <c r="C125" s="236"/>
      <c r="D125" s="236"/>
      <c r="E125" s="236"/>
      <c r="F125" s="236"/>
      <c r="G125" s="236"/>
      <c r="H125" s="236"/>
    </row>
    <row r="126" spans="3:8">
      <c r="C126" s="236"/>
      <c r="D126" s="236"/>
      <c r="E126" s="236"/>
      <c r="F126" s="236"/>
      <c r="G126" s="236"/>
      <c r="H126" s="236"/>
    </row>
    <row r="127" spans="3:8">
      <c r="C127" s="236"/>
      <c r="D127" s="236"/>
      <c r="E127" s="236"/>
      <c r="F127" s="236"/>
      <c r="G127" s="236"/>
      <c r="H127" s="236"/>
    </row>
    <row r="128" spans="3:8">
      <c r="C128" s="236"/>
      <c r="D128" s="236"/>
      <c r="E128" s="236"/>
      <c r="F128" s="236"/>
      <c r="G128" s="236"/>
      <c r="H128" s="236"/>
    </row>
    <row r="129" spans="3:8">
      <c r="C129" s="236"/>
      <c r="D129" s="236"/>
      <c r="E129" s="236"/>
      <c r="F129" s="236"/>
      <c r="G129" s="236"/>
      <c r="H129" s="236"/>
    </row>
    <row r="130" spans="3:8">
      <c r="C130" s="236"/>
      <c r="D130" s="236"/>
      <c r="E130" s="236"/>
      <c r="F130" s="236"/>
      <c r="G130" s="236"/>
      <c r="H130" s="236"/>
    </row>
    <row r="131" spans="3:8">
      <c r="C131" s="236"/>
      <c r="D131" s="236"/>
      <c r="E131" s="236"/>
      <c r="F131" s="236"/>
      <c r="G131" s="236"/>
      <c r="H131" s="236"/>
    </row>
    <row r="132" spans="3:8">
      <c r="C132" s="236"/>
      <c r="D132" s="236"/>
      <c r="E132" s="236"/>
      <c r="F132" s="236"/>
      <c r="G132" s="236"/>
      <c r="H132" s="236"/>
    </row>
    <row r="133" spans="3:8">
      <c r="C133" s="236"/>
      <c r="D133" s="236"/>
      <c r="E133" s="236"/>
      <c r="F133" s="236"/>
      <c r="G133" s="236"/>
      <c r="H133" s="236"/>
    </row>
    <row r="134" spans="3:8">
      <c r="C134" s="236"/>
      <c r="D134" s="236"/>
      <c r="E134" s="236"/>
      <c r="F134" s="236"/>
      <c r="G134" s="236"/>
      <c r="H134" s="236"/>
    </row>
    <row r="135" spans="3:8">
      <c r="C135" s="236"/>
      <c r="D135" s="236"/>
      <c r="E135" s="236"/>
      <c r="F135" s="236"/>
      <c r="G135" s="236"/>
      <c r="H135" s="236"/>
    </row>
    <row r="136" spans="3:8">
      <c r="C136" s="236"/>
      <c r="D136" s="236"/>
      <c r="E136" s="236"/>
      <c r="F136" s="236"/>
      <c r="G136" s="236"/>
      <c r="H136" s="236"/>
    </row>
    <row r="137" spans="3:8">
      <c r="C137" s="236"/>
      <c r="D137" s="236"/>
      <c r="E137" s="236"/>
      <c r="F137" s="236"/>
      <c r="G137" s="236"/>
      <c r="H137" s="236"/>
    </row>
    <row r="138" spans="3:8">
      <c r="C138" s="236"/>
      <c r="D138" s="236"/>
      <c r="E138" s="236"/>
      <c r="F138" s="236"/>
      <c r="G138" s="236"/>
      <c r="H138" s="236"/>
    </row>
    <row r="139" spans="3:8">
      <c r="C139" s="236"/>
      <c r="D139" s="236"/>
      <c r="E139" s="236"/>
      <c r="F139" s="236"/>
      <c r="G139" s="236"/>
      <c r="H139" s="236"/>
    </row>
    <row r="140" spans="3:8">
      <c r="C140" s="236"/>
      <c r="D140" s="236"/>
      <c r="E140" s="236"/>
      <c r="F140" s="236"/>
      <c r="G140" s="236"/>
      <c r="H140" s="236"/>
    </row>
    <row r="141" spans="3:8">
      <c r="C141" s="236"/>
      <c r="D141" s="236"/>
      <c r="E141" s="236"/>
      <c r="F141" s="236"/>
      <c r="G141" s="236"/>
      <c r="H141" s="236"/>
    </row>
    <row r="142" spans="3:8">
      <c r="C142" s="236"/>
      <c r="D142" s="236"/>
      <c r="E142" s="236"/>
      <c r="F142" s="236"/>
      <c r="G142" s="236"/>
      <c r="H142" s="236"/>
    </row>
    <row r="143" spans="3:8">
      <c r="C143" s="236"/>
      <c r="D143" s="236"/>
      <c r="E143" s="236"/>
      <c r="F143" s="236"/>
      <c r="G143" s="236"/>
      <c r="H143" s="236"/>
    </row>
    <row r="144" spans="3:8">
      <c r="C144" s="236"/>
      <c r="D144" s="236"/>
      <c r="E144" s="236"/>
      <c r="F144" s="236"/>
      <c r="G144" s="236"/>
      <c r="H144" s="236"/>
    </row>
    <row r="145" spans="3:8">
      <c r="C145" s="236"/>
      <c r="D145" s="236"/>
      <c r="E145" s="236"/>
      <c r="F145" s="236"/>
      <c r="G145" s="236"/>
      <c r="H145" s="236"/>
    </row>
    <row r="146" spans="3:8">
      <c r="C146" s="236"/>
      <c r="D146" s="236"/>
      <c r="E146" s="236"/>
      <c r="F146" s="236"/>
      <c r="G146" s="236"/>
      <c r="H146" s="236"/>
    </row>
    <row r="147" spans="3:8">
      <c r="C147" s="236"/>
      <c r="D147" s="236"/>
      <c r="E147" s="236"/>
      <c r="F147" s="236"/>
      <c r="G147" s="236"/>
      <c r="H147" s="236"/>
    </row>
    <row r="148" spans="3:8">
      <c r="C148" s="236"/>
      <c r="D148" s="236"/>
      <c r="E148" s="236"/>
      <c r="F148" s="236"/>
      <c r="G148" s="236"/>
      <c r="H148" s="236"/>
    </row>
    <row r="149" spans="3:8">
      <c r="C149" s="236"/>
      <c r="D149" s="236"/>
      <c r="E149" s="236"/>
      <c r="F149" s="236"/>
      <c r="G149" s="236"/>
      <c r="H149" s="236"/>
    </row>
    <row r="150" spans="3:8">
      <c r="C150" s="236"/>
      <c r="D150" s="236"/>
      <c r="E150" s="236"/>
      <c r="F150" s="236"/>
      <c r="G150" s="236"/>
      <c r="H150" s="236"/>
    </row>
    <row r="151" spans="3:8">
      <c r="C151" s="236"/>
      <c r="D151" s="236"/>
      <c r="E151" s="236"/>
      <c r="F151" s="236"/>
      <c r="G151" s="236"/>
      <c r="H151" s="236"/>
    </row>
    <row r="152" spans="3:8">
      <c r="C152" s="236"/>
      <c r="D152" s="236"/>
      <c r="E152" s="236"/>
      <c r="F152" s="236"/>
      <c r="G152" s="236"/>
      <c r="H152" s="236"/>
    </row>
    <row r="153" spans="3:8">
      <c r="C153" s="236"/>
      <c r="D153" s="236"/>
      <c r="E153" s="236"/>
      <c r="F153" s="236"/>
      <c r="G153" s="236"/>
      <c r="H153" s="236"/>
    </row>
    <row r="154" spans="3:8">
      <c r="C154" s="236"/>
      <c r="D154" s="236"/>
      <c r="E154" s="236"/>
      <c r="F154" s="236"/>
      <c r="G154" s="236"/>
      <c r="H154" s="236"/>
    </row>
    <row r="155" spans="3:8">
      <c r="C155" s="236"/>
      <c r="D155" s="236"/>
      <c r="E155" s="236"/>
      <c r="F155" s="236"/>
      <c r="G155" s="236"/>
      <c r="H155" s="236"/>
    </row>
    <row r="156" spans="3:8">
      <c r="C156" s="236"/>
      <c r="D156" s="236"/>
      <c r="E156" s="236"/>
      <c r="F156" s="236"/>
      <c r="G156" s="236"/>
      <c r="H156" s="236"/>
    </row>
    <row r="157" spans="3:8">
      <c r="C157" s="236"/>
      <c r="D157" s="236"/>
      <c r="E157" s="236"/>
      <c r="F157" s="236"/>
      <c r="G157" s="236"/>
      <c r="H157" s="236"/>
    </row>
    <row r="158" spans="3:8">
      <c r="C158" s="236"/>
      <c r="D158" s="236"/>
      <c r="E158" s="236"/>
      <c r="F158" s="236"/>
      <c r="G158" s="236"/>
      <c r="H158" s="236"/>
    </row>
    <row r="159" spans="3:8">
      <c r="C159" s="236"/>
      <c r="D159" s="236"/>
      <c r="E159" s="236"/>
      <c r="F159" s="236"/>
      <c r="G159" s="236"/>
      <c r="H159" s="236"/>
    </row>
    <row r="160" spans="3:8">
      <c r="C160" s="236"/>
      <c r="D160" s="236"/>
      <c r="E160" s="236"/>
      <c r="F160" s="236"/>
      <c r="G160" s="236"/>
      <c r="H160" s="236"/>
    </row>
    <row r="161" spans="3:8">
      <c r="C161" s="236"/>
      <c r="D161" s="236"/>
      <c r="E161" s="236"/>
      <c r="F161" s="236"/>
      <c r="G161" s="236"/>
      <c r="H161" s="236"/>
    </row>
    <row r="162" spans="3:8">
      <c r="C162" s="236"/>
      <c r="D162" s="236"/>
      <c r="E162" s="236"/>
      <c r="F162" s="236"/>
      <c r="G162" s="236"/>
      <c r="H162" s="236"/>
    </row>
    <row r="163" spans="3:8">
      <c r="C163" s="236"/>
      <c r="D163" s="236"/>
      <c r="E163" s="236"/>
      <c r="F163" s="236"/>
      <c r="G163" s="236"/>
      <c r="H163" s="236"/>
    </row>
    <row r="164" spans="3:8">
      <c r="C164" s="236"/>
      <c r="D164" s="236"/>
      <c r="E164" s="236"/>
      <c r="F164" s="236"/>
      <c r="G164" s="236"/>
      <c r="H164" s="236"/>
    </row>
    <row r="165" spans="3:8">
      <c r="C165" s="236"/>
      <c r="D165" s="236"/>
      <c r="E165" s="236"/>
      <c r="F165" s="236"/>
      <c r="G165" s="236"/>
      <c r="H165" s="236"/>
    </row>
    <row r="166" spans="3:8">
      <c r="C166" s="236"/>
      <c r="D166" s="236"/>
      <c r="E166" s="236"/>
      <c r="F166" s="236"/>
      <c r="G166" s="236"/>
      <c r="H166" s="236"/>
    </row>
    <row r="167" spans="3:8">
      <c r="C167" s="236"/>
      <c r="D167" s="236"/>
      <c r="E167" s="236"/>
      <c r="F167" s="236"/>
      <c r="G167" s="236"/>
      <c r="H167" s="236"/>
    </row>
    <row r="168" spans="3:8">
      <c r="C168" s="236"/>
      <c r="D168" s="236"/>
      <c r="E168" s="236"/>
      <c r="F168" s="236"/>
      <c r="G168" s="236"/>
      <c r="H168" s="236"/>
    </row>
    <row r="169" spans="3:8">
      <c r="C169" s="236"/>
      <c r="D169" s="236"/>
      <c r="E169" s="236"/>
      <c r="F169" s="236"/>
      <c r="G169" s="236"/>
      <c r="H169" s="236"/>
    </row>
    <row r="170" spans="3:8">
      <c r="C170" s="236"/>
      <c r="D170" s="236"/>
      <c r="E170" s="236"/>
      <c r="F170" s="236"/>
      <c r="G170" s="236"/>
      <c r="H170" s="236"/>
    </row>
    <row r="171" spans="3:8">
      <c r="C171" s="236"/>
      <c r="D171" s="236"/>
      <c r="E171" s="236"/>
      <c r="F171" s="236"/>
      <c r="G171" s="236"/>
      <c r="H171" s="236"/>
    </row>
    <row r="172" spans="3:8">
      <c r="C172" s="236"/>
      <c r="D172" s="236"/>
      <c r="E172" s="236"/>
      <c r="F172" s="236"/>
      <c r="G172" s="236"/>
      <c r="H172" s="236"/>
    </row>
    <row r="173" spans="3:8">
      <c r="C173" s="236"/>
      <c r="D173" s="236"/>
      <c r="E173" s="236"/>
      <c r="F173" s="236"/>
      <c r="G173" s="236"/>
      <c r="H173" s="236"/>
    </row>
    <row r="174" spans="3:8">
      <c r="C174" s="236"/>
      <c r="D174" s="236"/>
      <c r="E174" s="236"/>
      <c r="F174" s="236"/>
      <c r="G174" s="236"/>
      <c r="H174" s="236"/>
    </row>
    <row r="175" spans="3:8">
      <c r="C175" s="236"/>
      <c r="D175" s="236"/>
      <c r="E175" s="236"/>
      <c r="F175" s="236"/>
      <c r="G175" s="236"/>
      <c r="H175" s="236"/>
    </row>
    <row r="176" spans="3:8">
      <c r="C176" s="236"/>
      <c r="D176" s="236"/>
      <c r="E176" s="236"/>
      <c r="F176" s="236"/>
      <c r="G176" s="236"/>
      <c r="H176" s="236"/>
    </row>
    <row r="177" spans="3:8">
      <c r="C177" s="236"/>
      <c r="D177" s="236"/>
      <c r="E177" s="236"/>
      <c r="F177" s="236"/>
      <c r="G177" s="236"/>
      <c r="H177" s="236"/>
    </row>
    <row r="178" spans="3:8">
      <c r="C178" s="236"/>
      <c r="D178" s="236"/>
      <c r="E178" s="236"/>
      <c r="F178" s="236"/>
      <c r="G178" s="236"/>
      <c r="H178" s="236"/>
    </row>
    <row r="179" spans="3:8">
      <c r="C179" s="236"/>
      <c r="D179" s="236"/>
      <c r="E179" s="236"/>
      <c r="F179" s="236"/>
      <c r="G179" s="236"/>
      <c r="H179" s="236"/>
    </row>
    <row r="180" spans="3:8">
      <c r="C180" s="236"/>
      <c r="D180" s="236"/>
      <c r="E180" s="236"/>
      <c r="F180" s="236"/>
      <c r="G180" s="236"/>
      <c r="H180" s="236"/>
    </row>
    <row r="181" spans="3:8">
      <c r="C181" s="236"/>
      <c r="D181" s="236"/>
      <c r="E181" s="236"/>
      <c r="F181" s="236"/>
      <c r="G181" s="236"/>
      <c r="H181" s="236"/>
    </row>
    <row r="182" spans="3:8">
      <c r="C182" s="236"/>
      <c r="D182" s="236"/>
      <c r="E182" s="236"/>
      <c r="F182" s="236"/>
      <c r="G182" s="236"/>
      <c r="H182" s="236"/>
    </row>
    <row r="183" spans="3:8">
      <c r="C183" s="236"/>
      <c r="D183" s="236"/>
      <c r="E183" s="236"/>
      <c r="F183" s="236"/>
      <c r="G183" s="236"/>
      <c r="H183" s="236"/>
    </row>
    <row r="184" spans="3:8">
      <c r="C184" s="236"/>
      <c r="D184" s="236"/>
      <c r="E184" s="236"/>
      <c r="F184" s="236"/>
      <c r="G184" s="236"/>
      <c r="H184" s="236"/>
    </row>
    <row r="185" spans="3:8">
      <c r="C185" s="236"/>
      <c r="D185" s="236"/>
      <c r="E185" s="236"/>
      <c r="F185" s="236"/>
      <c r="G185" s="236"/>
      <c r="H185" s="236"/>
    </row>
    <row r="186" spans="3:8">
      <c r="C186" s="236"/>
      <c r="D186" s="236"/>
      <c r="E186" s="236"/>
      <c r="F186" s="236"/>
      <c r="G186" s="236"/>
      <c r="H186" s="236"/>
    </row>
    <row r="187" spans="3:8">
      <c r="C187" s="236"/>
      <c r="D187" s="236"/>
      <c r="E187" s="236"/>
      <c r="F187" s="236"/>
      <c r="G187" s="236"/>
      <c r="H187" s="236"/>
    </row>
    <row r="188" spans="3:8">
      <c r="C188" s="236"/>
      <c r="D188" s="236"/>
      <c r="E188" s="236"/>
      <c r="F188" s="236"/>
      <c r="G188" s="236"/>
      <c r="H188" s="236"/>
    </row>
    <row r="189" spans="3:8">
      <c r="C189" s="236"/>
      <c r="D189" s="236"/>
      <c r="E189" s="236"/>
      <c r="F189" s="236"/>
      <c r="G189" s="236"/>
      <c r="H189" s="236"/>
    </row>
    <row r="190" spans="3:8">
      <c r="C190" s="236"/>
      <c r="D190" s="236"/>
      <c r="E190" s="236"/>
      <c r="F190" s="236"/>
      <c r="G190" s="236"/>
      <c r="H190" s="236"/>
    </row>
    <row r="191" spans="3:8">
      <c r="C191" s="236"/>
      <c r="D191" s="236"/>
      <c r="E191" s="236"/>
      <c r="F191" s="236"/>
      <c r="G191" s="236"/>
      <c r="H191" s="236"/>
    </row>
    <row r="192" spans="3:8">
      <c r="C192" s="236"/>
      <c r="D192" s="236"/>
      <c r="E192" s="236"/>
      <c r="F192" s="236"/>
      <c r="G192" s="236"/>
      <c r="H192" s="236"/>
    </row>
    <row r="193" spans="3:8">
      <c r="C193" s="236"/>
      <c r="D193" s="236"/>
      <c r="E193" s="236"/>
      <c r="F193" s="236"/>
      <c r="G193" s="236"/>
      <c r="H193" s="236"/>
    </row>
    <row r="194" spans="3:8">
      <c r="C194" s="236"/>
      <c r="D194" s="236"/>
      <c r="E194" s="236"/>
      <c r="F194" s="236"/>
      <c r="G194" s="236"/>
      <c r="H194" s="236"/>
    </row>
    <row r="195" spans="3:8">
      <c r="C195" s="236"/>
      <c r="D195" s="236"/>
      <c r="E195" s="236"/>
      <c r="F195" s="236"/>
      <c r="G195" s="236"/>
      <c r="H195" s="236"/>
    </row>
    <row r="196" spans="3:8">
      <c r="C196" s="236"/>
      <c r="D196" s="236"/>
      <c r="E196" s="236"/>
      <c r="F196" s="236"/>
      <c r="G196" s="236"/>
      <c r="H196" s="236"/>
    </row>
    <row r="197" spans="3:8">
      <c r="C197" s="236"/>
      <c r="D197" s="236"/>
      <c r="E197" s="236"/>
      <c r="F197" s="236"/>
      <c r="G197" s="236"/>
      <c r="H197" s="236"/>
    </row>
    <row r="198" spans="3:8">
      <c r="C198" s="236"/>
      <c r="D198" s="236"/>
      <c r="E198" s="236"/>
      <c r="F198" s="236"/>
      <c r="G198" s="236"/>
      <c r="H198" s="236"/>
    </row>
    <row r="199" spans="3:8">
      <c r="C199" s="236"/>
      <c r="D199" s="236"/>
      <c r="E199" s="236"/>
      <c r="F199" s="236"/>
      <c r="G199" s="236"/>
      <c r="H199" s="236"/>
    </row>
    <row r="200" spans="3:8">
      <c r="C200" s="236"/>
      <c r="D200" s="236"/>
      <c r="E200" s="236"/>
      <c r="F200" s="236"/>
      <c r="G200" s="236"/>
      <c r="H200" s="236"/>
    </row>
    <row r="201" spans="3:8">
      <c r="C201" s="236"/>
      <c r="D201" s="236"/>
      <c r="E201" s="236"/>
      <c r="F201" s="236"/>
      <c r="G201" s="236"/>
      <c r="H201" s="236"/>
    </row>
    <row r="202" spans="3:8">
      <c r="C202" s="236"/>
      <c r="D202" s="236"/>
      <c r="E202" s="236"/>
      <c r="F202" s="236"/>
      <c r="G202" s="236"/>
      <c r="H202" s="236"/>
    </row>
    <row r="203" spans="3:8">
      <c r="C203" s="236"/>
      <c r="D203" s="236"/>
      <c r="E203" s="236"/>
      <c r="F203" s="236"/>
      <c r="G203" s="236"/>
      <c r="H203" s="236"/>
    </row>
    <row r="204" spans="3:8">
      <c r="C204" s="236"/>
      <c r="D204" s="236"/>
      <c r="E204" s="236"/>
      <c r="F204" s="236"/>
      <c r="G204" s="236"/>
      <c r="H204" s="236"/>
    </row>
    <row r="205" spans="3:8">
      <c r="C205" s="236"/>
      <c r="D205" s="236"/>
      <c r="E205" s="236"/>
      <c r="F205" s="236"/>
      <c r="G205" s="236"/>
      <c r="H205" s="236"/>
    </row>
    <row r="206" spans="3:8">
      <c r="C206" s="236"/>
      <c r="D206" s="236"/>
      <c r="E206" s="236"/>
      <c r="F206" s="236"/>
      <c r="G206" s="236"/>
      <c r="H206" s="236"/>
    </row>
    <row r="207" spans="3:8">
      <c r="C207" s="236"/>
      <c r="D207" s="236"/>
      <c r="E207" s="236"/>
      <c r="F207" s="236"/>
      <c r="G207" s="236"/>
      <c r="H207" s="236"/>
    </row>
    <row r="208" spans="3:8">
      <c r="C208" s="236"/>
      <c r="D208" s="236"/>
      <c r="E208" s="236"/>
      <c r="F208" s="236"/>
      <c r="G208" s="236"/>
      <c r="H208" s="236"/>
    </row>
    <row r="209" spans="3:8">
      <c r="C209" s="236"/>
      <c r="D209" s="236"/>
      <c r="E209" s="236"/>
      <c r="F209" s="236"/>
      <c r="G209" s="236"/>
      <c r="H209" s="236"/>
    </row>
    <row r="210" spans="3:8">
      <c r="C210" s="236"/>
      <c r="D210" s="236"/>
      <c r="E210" s="236"/>
      <c r="F210" s="236"/>
      <c r="G210" s="236"/>
      <c r="H210" s="236"/>
    </row>
    <row r="211" spans="3:8">
      <c r="C211" s="236"/>
      <c r="D211" s="236"/>
      <c r="E211" s="236"/>
      <c r="F211" s="236"/>
      <c r="G211" s="236"/>
      <c r="H211" s="236"/>
    </row>
    <row r="212" spans="3:8">
      <c r="C212" s="236"/>
      <c r="D212" s="236"/>
      <c r="E212" s="236"/>
      <c r="F212" s="236"/>
      <c r="G212" s="236"/>
      <c r="H212" s="236"/>
    </row>
    <row r="213" spans="3:8">
      <c r="C213" s="236"/>
      <c r="D213" s="236"/>
      <c r="E213" s="236"/>
      <c r="F213" s="236"/>
      <c r="G213" s="236"/>
      <c r="H213" s="236"/>
    </row>
    <row r="214" spans="3:8">
      <c r="C214" s="236"/>
      <c r="D214" s="236"/>
      <c r="E214" s="236"/>
      <c r="F214" s="236"/>
      <c r="G214" s="236"/>
      <c r="H214" s="236"/>
    </row>
    <row r="215" spans="3:8">
      <c r="C215" s="236"/>
      <c r="D215" s="236"/>
      <c r="E215" s="236"/>
      <c r="F215" s="236"/>
      <c r="G215" s="236"/>
      <c r="H215" s="236"/>
    </row>
    <row r="216" spans="3:8">
      <c r="C216" s="236"/>
      <c r="D216" s="236"/>
      <c r="E216" s="236"/>
      <c r="F216" s="236"/>
      <c r="G216" s="236"/>
      <c r="H216" s="236"/>
    </row>
    <row r="217" spans="3:8">
      <c r="C217" s="236"/>
      <c r="D217" s="236"/>
      <c r="E217" s="236"/>
      <c r="F217" s="236"/>
      <c r="G217" s="236"/>
      <c r="H217" s="236"/>
    </row>
    <row r="218" spans="3:8">
      <c r="C218" s="236"/>
      <c r="D218" s="236"/>
      <c r="E218" s="236"/>
      <c r="F218" s="236"/>
      <c r="G218" s="236"/>
      <c r="H218" s="236"/>
    </row>
    <row r="219" spans="3:8">
      <c r="C219" s="236"/>
      <c r="D219" s="236"/>
      <c r="E219" s="236"/>
      <c r="F219" s="236"/>
      <c r="G219" s="236"/>
      <c r="H219" s="236"/>
    </row>
    <row r="220" spans="3:8">
      <c r="C220" s="236"/>
      <c r="D220" s="236"/>
      <c r="E220" s="236"/>
      <c r="F220" s="236"/>
      <c r="G220" s="236"/>
      <c r="H220" s="236"/>
    </row>
    <row r="221" spans="3:8">
      <c r="C221" s="236"/>
      <c r="D221" s="236"/>
      <c r="E221" s="236"/>
      <c r="F221" s="236"/>
      <c r="G221" s="236"/>
      <c r="H221" s="236"/>
    </row>
    <row r="222" spans="3:8">
      <c r="C222" s="236"/>
      <c r="D222" s="236"/>
      <c r="E222" s="236"/>
      <c r="F222" s="236"/>
      <c r="G222" s="236"/>
      <c r="H222" s="236"/>
    </row>
    <row r="223" spans="3:8">
      <c r="C223" s="236"/>
      <c r="D223" s="236"/>
      <c r="E223" s="236"/>
      <c r="F223" s="236"/>
      <c r="G223" s="236"/>
      <c r="H223" s="236"/>
    </row>
    <row r="224" spans="3:8">
      <c r="C224" s="236"/>
      <c r="D224" s="236"/>
      <c r="E224" s="236"/>
      <c r="F224" s="236"/>
      <c r="G224" s="236"/>
      <c r="H224" s="236"/>
    </row>
    <row r="225" spans="3:8">
      <c r="C225" s="236"/>
      <c r="D225" s="236"/>
      <c r="E225" s="236"/>
      <c r="F225" s="236"/>
      <c r="G225" s="236"/>
      <c r="H225" s="236"/>
    </row>
    <row r="226" spans="3:8">
      <c r="C226" s="236"/>
      <c r="D226" s="236"/>
      <c r="E226" s="236"/>
      <c r="F226" s="236"/>
      <c r="G226" s="236"/>
      <c r="H226" s="236"/>
    </row>
    <row r="227" spans="3:8">
      <c r="C227" s="236"/>
      <c r="D227" s="236"/>
      <c r="E227" s="236"/>
      <c r="F227" s="236"/>
      <c r="G227" s="236"/>
      <c r="H227" s="236"/>
    </row>
    <row r="228" spans="3:8">
      <c r="C228" s="236"/>
      <c r="D228" s="236"/>
      <c r="E228" s="236"/>
      <c r="F228" s="236"/>
      <c r="G228" s="236"/>
      <c r="H228" s="236"/>
    </row>
    <row r="229" spans="3:8">
      <c r="C229" s="236"/>
      <c r="D229" s="236"/>
      <c r="E229" s="236"/>
      <c r="F229" s="236"/>
      <c r="G229" s="236"/>
      <c r="H229" s="236"/>
    </row>
    <row r="230" spans="3:8">
      <c r="C230" s="236"/>
      <c r="D230" s="236"/>
      <c r="E230" s="236"/>
      <c r="F230" s="236"/>
      <c r="G230" s="236"/>
      <c r="H230" s="236"/>
    </row>
    <row r="231" spans="3:8">
      <c r="C231" s="236"/>
      <c r="D231" s="236"/>
      <c r="E231" s="236"/>
      <c r="F231" s="236"/>
      <c r="G231" s="236"/>
      <c r="H231" s="236"/>
    </row>
    <row r="232" spans="3:8">
      <c r="C232" s="236"/>
      <c r="D232" s="236"/>
      <c r="E232" s="236"/>
      <c r="F232" s="236"/>
      <c r="G232" s="236"/>
      <c r="H232" s="236"/>
    </row>
    <row r="233" spans="3:8">
      <c r="C233" s="236"/>
      <c r="D233" s="236"/>
      <c r="E233" s="236"/>
      <c r="F233" s="236"/>
      <c r="G233" s="236"/>
      <c r="H233" s="236"/>
    </row>
    <row r="234" spans="3:8">
      <c r="C234" s="236"/>
      <c r="D234" s="236"/>
      <c r="E234" s="236"/>
      <c r="F234" s="236"/>
      <c r="G234" s="236"/>
      <c r="H234" s="236"/>
    </row>
    <row r="235" spans="3:8">
      <c r="C235" s="236"/>
      <c r="D235" s="236"/>
      <c r="E235" s="236"/>
      <c r="F235" s="236"/>
      <c r="G235" s="236"/>
      <c r="H235" s="236"/>
    </row>
    <row r="236" spans="3:8">
      <c r="C236" s="236"/>
      <c r="D236" s="236"/>
      <c r="E236" s="236"/>
      <c r="F236" s="236"/>
      <c r="G236" s="236"/>
      <c r="H236" s="236"/>
    </row>
    <row r="237" spans="3:8">
      <c r="C237" s="236"/>
      <c r="D237" s="236"/>
      <c r="E237" s="236"/>
      <c r="F237" s="236"/>
      <c r="G237" s="236"/>
      <c r="H237" s="236"/>
    </row>
    <row r="238" spans="3:8">
      <c r="C238" s="236"/>
      <c r="D238" s="236"/>
      <c r="E238" s="236"/>
      <c r="F238" s="236"/>
      <c r="G238" s="236"/>
      <c r="H238" s="236"/>
    </row>
    <row r="239" spans="3:8">
      <c r="C239" s="236"/>
      <c r="D239" s="236"/>
      <c r="E239" s="236"/>
      <c r="F239" s="236"/>
      <c r="G239" s="236"/>
      <c r="H239" s="236"/>
    </row>
    <row r="240" spans="3:8">
      <c r="C240" s="236"/>
      <c r="D240" s="236"/>
      <c r="E240" s="236"/>
      <c r="F240" s="236"/>
      <c r="G240" s="236"/>
      <c r="H240" s="236"/>
    </row>
    <row r="241" spans="3:8">
      <c r="C241" s="236"/>
      <c r="D241" s="236"/>
      <c r="E241" s="236"/>
      <c r="F241" s="236"/>
      <c r="G241" s="236"/>
      <c r="H241" s="236"/>
    </row>
    <row r="242" spans="3:8">
      <c r="C242" s="236"/>
      <c r="D242" s="236"/>
      <c r="E242" s="236"/>
      <c r="F242" s="236"/>
      <c r="G242" s="236"/>
      <c r="H242" s="236"/>
    </row>
    <row r="243" spans="3:8">
      <c r="C243" s="236"/>
      <c r="D243" s="236"/>
      <c r="E243" s="236"/>
      <c r="F243" s="236"/>
      <c r="G243" s="236"/>
      <c r="H243" s="236"/>
    </row>
    <row r="244" spans="3:8">
      <c r="C244" s="236"/>
      <c r="D244" s="236"/>
      <c r="E244" s="236"/>
      <c r="F244" s="236"/>
      <c r="G244" s="236"/>
      <c r="H244" s="236"/>
    </row>
    <row r="245" spans="3:8">
      <c r="C245" s="236"/>
      <c r="D245" s="236"/>
      <c r="E245" s="236"/>
      <c r="F245" s="236"/>
      <c r="G245" s="236"/>
      <c r="H245" s="236"/>
    </row>
    <row r="246" spans="3:8">
      <c r="C246" s="236"/>
      <c r="D246" s="236"/>
      <c r="E246" s="236"/>
      <c r="F246" s="236"/>
      <c r="G246" s="236"/>
      <c r="H246" s="236"/>
    </row>
    <row r="247" spans="3:8">
      <c r="C247" s="236"/>
      <c r="D247" s="236"/>
      <c r="E247" s="236"/>
      <c r="F247" s="236"/>
      <c r="G247" s="236"/>
      <c r="H247" s="236"/>
    </row>
    <row r="248" spans="3:8">
      <c r="C248" s="236"/>
      <c r="D248" s="236"/>
      <c r="E248" s="236"/>
      <c r="F248" s="236"/>
      <c r="G248" s="236"/>
      <c r="H248" s="236"/>
    </row>
    <row r="249" spans="3:8">
      <c r="C249" s="236"/>
      <c r="D249" s="236"/>
      <c r="E249" s="236"/>
      <c r="F249" s="236"/>
      <c r="G249" s="236"/>
      <c r="H249" s="236"/>
    </row>
    <row r="250" spans="3:8">
      <c r="C250" s="236"/>
      <c r="D250" s="236"/>
      <c r="E250" s="236"/>
      <c r="F250" s="236"/>
      <c r="G250" s="236"/>
      <c r="H250" s="236"/>
    </row>
    <row r="251" spans="3:8">
      <c r="C251" s="236"/>
      <c r="D251" s="236"/>
      <c r="E251" s="236"/>
      <c r="F251" s="236"/>
      <c r="G251" s="236"/>
      <c r="H251" s="236"/>
    </row>
    <row r="252" spans="3:8">
      <c r="C252" s="236"/>
      <c r="D252" s="236"/>
      <c r="E252" s="236"/>
      <c r="F252" s="236"/>
      <c r="G252" s="236"/>
      <c r="H252" s="236"/>
    </row>
    <row r="253" spans="3:8">
      <c r="C253" s="236"/>
      <c r="D253" s="236"/>
      <c r="E253" s="236"/>
      <c r="F253" s="236"/>
      <c r="G253" s="236"/>
      <c r="H253" s="236"/>
    </row>
    <row r="254" spans="3:8">
      <c r="C254" s="236"/>
      <c r="D254" s="236"/>
      <c r="E254" s="236"/>
      <c r="F254" s="236"/>
      <c r="G254" s="236"/>
      <c r="H254" s="236"/>
    </row>
    <row r="255" spans="3:8">
      <c r="C255" s="236"/>
      <c r="D255" s="236"/>
      <c r="E255" s="236"/>
      <c r="F255" s="236"/>
      <c r="G255" s="236"/>
      <c r="H255" s="236"/>
    </row>
    <row r="256" spans="3:8">
      <c r="C256" s="236"/>
      <c r="D256" s="236"/>
      <c r="E256" s="236"/>
      <c r="F256" s="236"/>
      <c r="G256" s="236"/>
      <c r="H256" s="236"/>
    </row>
    <row r="257" spans="3:8">
      <c r="C257" s="236"/>
      <c r="D257" s="236"/>
      <c r="E257" s="236"/>
      <c r="F257" s="236"/>
      <c r="G257" s="236"/>
      <c r="H257" s="236"/>
    </row>
    <row r="258" spans="3:8">
      <c r="C258" s="236"/>
      <c r="D258" s="236"/>
      <c r="E258" s="236"/>
      <c r="F258" s="236"/>
      <c r="G258" s="236"/>
      <c r="H258" s="236"/>
    </row>
    <row r="259" spans="3:8">
      <c r="C259" s="236"/>
      <c r="D259" s="236"/>
      <c r="E259" s="236"/>
      <c r="F259" s="236"/>
      <c r="G259" s="236"/>
      <c r="H259" s="236"/>
    </row>
    <row r="260" spans="3:8">
      <c r="C260" s="236"/>
      <c r="D260" s="236"/>
      <c r="E260" s="236"/>
      <c r="F260" s="236"/>
      <c r="G260" s="236"/>
      <c r="H260" s="236"/>
    </row>
    <row r="261" spans="3:8">
      <c r="C261" s="236"/>
      <c r="D261" s="236"/>
      <c r="E261" s="236"/>
      <c r="F261" s="236"/>
      <c r="G261" s="236"/>
      <c r="H261" s="236"/>
    </row>
    <row r="262" spans="3:8">
      <c r="C262" s="236"/>
      <c r="D262" s="236"/>
      <c r="E262" s="236"/>
      <c r="F262" s="236"/>
      <c r="G262" s="236"/>
      <c r="H262" s="236"/>
    </row>
    <row r="263" spans="3:8">
      <c r="C263" s="236"/>
      <c r="D263" s="236"/>
      <c r="E263" s="236"/>
      <c r="F263" s="236"/>
      <c r="G263" s="236"/>
      <c r="H263" s="236"/>
    </row>
    <row r="264" spans="3:8">
      <c r="C264" s="236"/>
      <c r="D264" s="236"/>
      <c r="E264" s="236"/>
      <c r="F264" s="236"/>
      <c r="G264" s="236"/>
      <c r="H264" s="236"/>
    </row>
    <row r="265" spans="3:8">
      <c r="C265" s="236"/>
      <c r="D265" s="236"/>
      <c r="E265" s="236"/>
      <c r="F265" s="236"/>
      <c r="G265" s="236"/>
      <c r="H265" s="236"/>
    </row>
    <row r="266" spans="3:8">
      <c r="C266" s="236"/>
      <c r="D266" s="236"/>
      <c r="E266" s="236"/>
      <c r="F266" s="236"/>
      <c r="G266" s="236"/>
      <c r="H266" s="236"/>
    </row>
    <row r="267" spans="3:8">
      <c r="C267" s="236"/>
      <c r="D267" s="236"/>
      <c r="E267" s="236"/>
      <c r="F267" s="236"/>
      <c r="G267" s="236"/>
      <c r="H267" s="236"/>
    </row>
    <row r="268" spans="3:8">
      <c r="C268" s="236"/>
      <c r="D268" s="236"/>
      <c r="E268" s="236"/>
      <c r="F268" s="236"/>
      <c r="G268" s="236"/>
      <c r="H268" s="236"/>
    </row>
    <row r="269" spans="3:8">
      <c r="C269" s="236"/>
      <c r="D269" s="236"/>
      <c r="E269" s="236"/>
      <c r="F269" s="236"/>
      <c r="G269" s="236"/>
      <c r="H269" s="236"/>
    </row>
    <row r="270" spans="3:8">
      <c r="C270" s="236"/>
      <c r="D270" s="236"/>
      <c r="E270" s="236"/>
      <c r="F270" s="236"/>
      <c r="G270" s="236"/>
      <c r="H270" s="236"/>
    </row>
    <row r="271" spans="3:8">
      <c r="C271" s="236"/>
      <c r="D271" s="236"/>
      <c r="E271" s="236"/>
      <c r="F271" s="236"/>
      <c r="G271" s="236"/>
      <c r="H271" s="236"/>
    </row>
    <row r="272" spans="3:8">
      <c r="C272" s="236"/>
      <c r="D272" s="236"/>
      <c r="E272" s="236"/>
      <c r="F272" s="236"/>
      <c r="G272" s="236"/>
      <c r="H272" s="236"/>
    </row>
    <row r="273" spans="3:8">
      <c r="C273" s="236"/>
      <c r="D273" s="236"/>
      <c r="E273" s="236"/>
      <c r="F273" s="236"/>
      <c r="G273" s="236"/>
      <c r="H273" s="236"/>
    </row>
    <row r="274" spans="3:8">
      <c r="C274" s="236"/>
      <c r="D274" s="236"/>
      <c r="E274" s="236"/>
      <c r="F274" s="236"/>
      <c r="G274" s="236"/>
      <c r="H274" s="236"/>
    </row>
    <row r="275" spans="3:8">
      <c r="C275" s="236"/>
      <c r="D275" s="236"/>
      <c r="E275" s="236"/>
      <c r="F275" s="236"/>
      <c r="G275" s="236"/>
      <c r="H275" s="236"/>
    </row>
    <row r="276" spans="3:8">
      <c r="C276" s="236"/>
      <c r="D276" s="236"/>
      <c r="E276" s="236"/>
      <c r="F276" s="236"/>
      <c r="G276" s="236"/>
      <c r="H276" s="236"/>
    </row>
    <row r="277" spans="3:8">
      <c r="C277" s="236"/>
      <c r="D277" s="236"/>
      <c r="E277" s="236"/>
      <c r="F277" s="236"/>
      <c r="G277" s="236"/>
      <c r="H277" s="236"/>
    </row>
    <row r="278" spans="3:8">
      <c r="C278" s="236"/>
      <c r="D278" s="236"/>
      <c r="E278" s="236"/>
      <c r="F278" s="236"/>
      <c r="G278" s="236"/>
      <c r="H278" s="236"/>
    </row>
    <row r="279" spans="3:8">
      <c r="C279" s="236"/>
      <c r="D279" s="236"/>
      <c r="E279" s="236"/>
      <c r="F279" s="236"/>
      <c r="G279" s="236"/>
      <c r="H279" s="236"/>
    </row>
    <row r="280" spans="3:8">
      <c r="C280" s="236"/>
      <c r="D280" s="236"/>
      <c r="E280" s="236"/>
      <c r="F280" s="236"/>
      <c r="G280" s="236"/>
      <c r="H280" s="236"/>
    </row>
    <row r="281" spans="3:8">
      <c r="C281" s="236"/>
      <c r="D281" s="236"/>
      <c r="E281" s="236"/>
      <c r="F281" s="236"/>
      <c r="G281" s="236"/>
      <c r="H281" s="236"/>
    </row>
    <row r="282" spans="3:8">
      <c r="C282" s="236"/>
      <c r="D282" s="236"/>
      <c r="E282" s="236"/>
      <c r="F282" s="236"/>
      <c r="G282" s="236"/>
      <c r="H282" s="236"/>
    </row>
    <row r="283" spans="3:8">
      <c r="C283" s="236"/>
      <c r="D283" s="236"/>
      <c r="E283" s="236"/>
      <c r="F283" s="236"/>
      <c r="G283" s="236"/>
      <c r="H283" s="236"/>
    </row>
    <row r="284" spans="3:8">
      <c r="C284" s="236"/>
      <c r="D284" s="236"/>
      <c r="E284" s="236"/>
      <c r="F284" s="236"/>
      <c r="G284" s="236"/>
      <c r="H284" s="236"/>
    </row>
    <row r="285" spans="3:8">
      <c r="C285" s="236"/>
      <c r="D285" s="236"/>
      <c r="E285" s="236"/>
      <c r="F285" s="236"/>
      <c r="G285" s="236"/>
      <c r="H285" s="236"/>
    </row>
    <row r="286" spans="3:8">
      <c r="C286" s="236"/>
      <c r="D286" s="236"/>
      <c r="E286" s="236"/>
      <c r="F286" s="236"/>
      <c r="G286" s="236"/>
      <c r="H286" s="236"/>
    </row>
    <row r="287" spans="3:8">
      <c r="C287" s="236"/>
      <c r="D287" s="236"/>
      <c r="E287" s="236"/>
      <c r="F287" s="236"/>
      <c r="G287" s="236"/>
      <c r="H287" s="236"/>
    </row>
    <row r="288" spans="3:8">
      <c r="C288" s="236"/>
      <c r="D288" s="236"/>
      <c r="E288" s="236"/>
      <c r="F288" s="236"/>
      <c r="G288" s="236"/>
      <c r="H288" s="236"/>
    </row>
    <row r="289" spans="3:8">
      <c r="C289" s="236"/>
      <c r="D289" s="236"/>
      <c r="E289" s="236"/>
      <c r="F289" s="236"/>
      <c r="G289" s="236"/>
      <c r="H289" s="236"/>
    </row>
    <row r="290" spans="3:8">
      <c r="C290" s="236"/>
      <c r="D290" s="236"/>
      <c r="E290" s="236"/>
      <c r="F290" s="236"/>
      <c r="G290" s="236"/>
      <c r="H290" s="236"/>
    </row>
    <row r="291" spans="3:8">
      <c r="C291" s="236"/>
      <c r="D291" s="236"/>
      <c r="E291" s="236"/>
      <c r="F291" s="236"/>
      <c r="G291" s="236"/>
      <c r="H291" s="236"/>
    </row>
    <row r="292" spans="3:8">
      <c r="C292" s="236"/>
      <c r="D292" s="236"/>
      <c r="E292" s="236"/>
      <c r="F292" s="236"/>
      <c r="G292" s="236"/>
      <c r="H292" s="236"/>
    </row>
    <row r="293" spans="3:8">
      <c r="C293" s="236"/>
      <c r="D293" s="236"/>
      <c r="E293" s="236"/>
      <c r="F293" s="236"/>
      <c r="G293" s="236"/>
      <c r="H293" s="236"/>
    </row>
    <row r="294" spans="3:8">
      <c r="C294" s="236"/>
      <c r="D294" s="236"/>
      <c r="E294" s="236"/>
      <c r="F294" s="236"/>
      <c r="G294" s="236"/>
      <c r="H294" s="236"/>
    </row>
    <row r="295" spans="3:8">
      <c r="C295" s="236"/>
      <c r="D295" s="236"/>
      <c r="E295" s="236"/>
      <c r="F295" s="236"/>
      <c r="G295" s="236"/>
      <c r="H295" s="236"/>
    </row>
    <row r="296" spans="3:8">
      <c r="C296" s="236"/>
      <c r="D296" s="236"/>
      <c r="E296" s="236"/>
      <c r="F296" s="236"/>
      <c r="G296" s="236"/>
      <c r="H296" s="236"/>
    </row>
    <row r="297" spans="3:8">
      <c r="C297" s="236"/>
      <c r="D297" s="236"/>
      <c r="E297" s="236"/>
      <c r="F297" s="236"/>
      <c r="G297" s="236"/>
      <c r="H297" s="236"/>
    </row>
    <row r="298" spans="3:8">
      <c r="C298" s="236"/>
      <c r="D298" s="236"/>
      <c r="E298" s="236"/>
      <c r="F298" s="236"/>
      <c r="G298" s="236"/>
      <c r="H298" s="236"/>
    </row>
    <row r="299" spans="3:8">
      <c r="C299" s="236"/>
      <c r="D299" s="236"/>
      <c r="E299" s="236"/>
      <c r="F299" s="236"/>
      <c r="G299" s="236"/>
      <c r="H299" s="236"/>
    </row>
    <row r="300" spans="3:8">
      <c r="C300" s="236"/>
      <c r="D300" s="236"/>
      <c r="E300" s="236"/>
      <c r="F300" s="236"/>
      <c r="G300" s="236"/>
      <c r="H300" s="236"/>
    </row>
    <row r="301" spans="3:8">
      <c r="C301" s="236"/>
      <c r="D301" s="236"/>
      <c r="E301" s="236"/>
      <c r="F301" s="236"/>
      <c r="G301" s="236"/>
      <c r="H301" s="236"/>
    </row>
    <row r="302" spans="3:8">
      <c r="C302" s="236"/>
      <c r="D302" s="236"/>
      <c r="E302" s="236"/>
      <c r="F302" s="236"/>
      <c r="G302" s="236"/>
      <c r="H302" s="236"/>
    </row>
    <row r="303" spans="3:8">
      <c r="C303" s="236"/>
      <c r="D303" s="236"/>
      <c r="E303" s="236"/>
      <c r="F303" s="236"/>
      <c r="G303" s="236"/>
      <c r="H303" s="236"/>
    </row>
    <row r="304" spans="3:8">
      <c r="C304" s="236"/>
      <c r="D304" s="236"/>
      <c r="E304" s="236"/>
      <c r="F304" s="236"/>
      <c r="G304" s="236"/>
      <c r="H304" s="236"/>
    </row>
    <row r="305" spans="3:8">
      <c r="C305" s="236"/>
      <c r="D305" s="236"/>
      <c r="E305" s="236"/>
      <c r="F305" s="236"/>
      <c r="G305" s="236"/>
      <c r="H305" s="236"/>
    </row>
    <row r="306" spans="3:8">
      <c r="C306" s="236"/>
      <c r="D306" s="236"/>
      <c r="E306" s="236"/>
      <c r="F306" s="236"/>
      <c r="G306" s="236"/>
      <c r="H306" s="236"/>
    </row>
    <row r="307" spans="3:8">
      <c r="C307" s="236"/>
      <c r="D307" s="236"/>
      <c r="E307" s="236"/>
      <c r="F307" s="236"/>
      <c r="G307" s="236"/>
      <c r="H307" s="236"/>
    </row>
    <row r="308" spans="3:8">
      <c r="C308" s="236"/>
      <c r="D308" s="236"/>
      <c r="E308" s="236"/>
      <c r="F308" s="236"/>
      <c r="G308" s="236"/>
      <c r="H308" s="236"/>
    </row>
    <row r="309" spans="3:8">
      <c r="C309" s="236"/>
      <c r="D309" s="236"/>
      <c r="E309" s="236"/>
      <c r="F309" s="236"/>
      <c r="G309" s="236"/>
      <c r="H309" s="236"/>
    </row>
    <row r="310" spans="3:8">
      <c r="C310" s="236"/>
      <c r="D310" s="236"/>
      <c r="E310" s="236"/>
      <c r="F310" s="236"/>
      <c r="G310" s="236"/>
      <c r="H310" s="236"/>
    </row>
    <row r="311" spans="3:8">
      <c r="C311" s="236"/>
      <c r="D311" s="236"/>
      <c r="E311" s="236"/>
      <c r="F311" s="236"/>
      <c r="G311" s="236"/>
      <c r="H311" s="236"/>
    </row>
    <row r="312" spans="3:8">
      <c r="C312" s="236"/>
      <c r="D312" s="236"/>
      <c r="E312" s="236"/>
      <c r="F312" s="236"/>
      <c r="G312" s="236"/>
      <c r="H312" s="236"/>
    </row>
    <row r="313" spans="3:8">
      <c r="C313" s="236"/>
      <c r="D313" s="236"/>
      <c r="E313" s="236"/>
      <c r="F313" s="236"/>
      <c r="G313" s="236"/>
      <c r="H313" s="236"/>
    </row>
    <row r="314" spans="3:8">
      <c r="C314" s="236"/>
      <c r="D314" s="236"/>
      <c r="E314" s="236"/>
      <c r="F314" s="236"/>
      <c r="G314" s="236"/>
      <c r="H314" s="236"/>
    </row>
    <row r="315" spans="3:8">
      <c r="C315" s="236"/>
      <c r="D315" s="236"/>
      <c r="E315" s="236"/>
      <c r="F315" s="236"/>
      <c r="G315" s="236"/>
      <c r="H315" s="236"/>
    </row>
    <row r="316" spans="3:8">
      <c r="C316" s="236"/>
      <c r="D316" s="236"/>
      <c r="E316" s="236"/>
      <c r="F316" s="236"/>
      <c r="G316" s="236"/>
      <c r="H316" s="236"/>
    </row>
    <row r="317" spans="3:8">
      <c r="C317" s="236"/>
      <c r="D317" s="236"/>
      <c r="E317" s="236"/>
      <c r="F317" s="236"/>
      <c r="G317" s="236"/>
      <c r="H317" s="236"/>
    </row>
    <row r="318" spans="3:8">
      <c r="C318" s="236"/>
      <c r="D318" s="236"/>
      <c r="E318" s="236"/>
      <c r="F318" s="236"/>
      <c r="G318" s="236"/>
      <c r="H318" s="236"/>
    </row>
    <row r="319" spans="3:8">
      <c r="C319" s="236"/>
      <c r="D319" s="236"/>
      <c r="E319" s="236"/>
      <c r="F319" s="236"/>
      <c r="G319" s="236"/>
      <c r="H319" s="236"/>
    </row>
    <row r="320" spans="3:8">
      <c r="C320" s="236"/>
      <c r="D320" s="236"/>
      <c r="E320" s="236"/>
      <c r="F320" s="236"/>
      <c r="G320" s="236"/>
      <c r="H320" s="236"/>
    </row>
    <row r="321" spans="3:8">
      <c r="C321" s="236"/>
      <c r="D321" s="236"/>
      <c r="E321" s="236"/>
      <c r="F321" s="236"/>
      <c r="G321" s="236"/>
      <c r="H321" s="236"/>
    </row>
    <row r="322" spans="3:8">
      <c r="C322" s="236"/>
      <c r="D322" s="236"/>
      <c r="E322" s="236"/>
      <c r="F322" s="236"/>
      <c r="G322" s="236"/>
      <c r="H322" s="236"/>
    </row>
    <row r="323" spans="3:8">
      <c r="C323" s="236"/>
      <c r="D323" s="236"/>
      <c r="E323" s="236"/>
      <c r="F323" s="236"/>
      <c r="G323" s="236"/>
      <c r="H323" s="236"/>
    </row>
    <row r="324" spans="3:8">
      <c r="C324" s="236"/>
      <c r="D324" s="236"/>
      <c r="E324" s="236"/>
      <c r="F324" s="236"/>
      <c r="G324" s="236"/>
      <c r="H324" s="236"/>
    </row>
    <row r="325" spans="3:8">
      <c r="C325" s="236"/>
      <c r="D325" s="236"/>
      <c r="E325" s="236"/>
      <c r="F325" s="236"/>
      <c r="G325" s="236"/>
      <c r="H325" s="236"/>
    </row>
    <row r="326" spans="3:8">
      <c r="C326" s="236"/>
      <c r="D326" s="236"/>
      <c r="E326" s="236"/>
      <c r="F326" s="236"/>
      <c r="G326" s="236"/>
      <c r="H326" s="236"/>
    </row>
    <row r="327" spans="3:8">
      <c r="C327" s="236"/>
      <c r="D327" s="236"/>
      <c r="E327" s="236"/>
      <c r="F327" s="236"/>
      <c r="G327" s="236"/>
      <c r="H327" s="236"/>
    </row>
    <row r="328" spans="3:8">
      <c r="C328" s="236"/>
      <c r="D328" s="236"/>
      <c r="E328" s="236"/>
      <c r="F328" s="236"/>
      <c r="G328" s="236"/>
      <c r="H328" s="236"/>
    </row>
    <row r="329" spans="3:8">
      <c r="C329" s="236"/>
      <c r="D329" s="236"/>
      <c r="E329" s="236"/>
      <c r="F329" s="236"/>
      <c r="G329" s="236"/>
      <c r="H329" s="236"/>
    </row>
    <row r="330" spans="3:8">
      <c r="C330" s="236"/>
      <c r="D330" s="236"/>
      <c r="E330" s="236"/>
      <c r="F330" s="236"/>
      <c r="G330" s="236"/>
      <c r="H330" s="236"/>
    </row>
    <row r="331" spans="3:8">
      <c r="C331" s="236"/>
      <c r="D331" s="236"/>
      <c r="E331" s="236"/>
      <c r="F331" s="236"/>
      <c r="G331" s="236"/>
      <c r="H331" s="236"/>
    </row>
    <row r="332" spans="3:8">
      <c r="C332" s="236"/>
      <c r="D332" s="236"/>
      <c r="E332" s="236"/>
      <c r="F332" s="236"/>
      <c r="G332" s="236"/>
      <c r="H332" s="236"/>
    </row>
    <row r="333" spans="3:8">
      <c r="C333" s="236"/>
      <c r="D333" s="236"/>
      <c r="E333" s="236"/>
      <c r="F333" s="236"/>
      <c r="G333" s="236"/>
      <c r="H333" s="236"/>
    </row>
    <row r="334" spans="3:8">
      <c r="C334" s="236"/>
      <c r="D334" s="236"/>
      <c r="E334" s="236"/>
      <c r="F334" s="236"/>
      <c r="G334" s="236"/>
      <c r="H334" s="236"/>
    </row>
    <row r="335" spans="3:8">
      <c r="C335" s="236"/>
      <c r="D335" s="236"/>
      <c r="E335" s="236"/>
      <c r="F335" s="236"/>
      <c r="G335" s="236"/>
      <c r="H335" s="236"/>
    </row>
    <row r="336" spans="3:8">
      <c r="C336" s="236"/>
      <c r="D336" s="236"/>
      <c r="E336" s="236"/>
      <c r="F336" s="236"/>
      <c r="G336" s="236"/>
      <c r="H336" s="236"/>
    </row>
    <row r="337" spans="3:8">
      <c r="C337" s="236"/>
      <c r="D337" s="236"/>
      <c r="E337" s="236"/>
      <c r="F337" s="236"/>
      <c r="G337" s="236"/>
      <c r="H337" s="236"/>
    </row>
    <row r="338" spans="3:8">
      <c r="C338" s="236"/>
      <c r="D338" s="236"/>
      <c r="E338" s="236"/>
      <c r="F338" s="236"/>
      <c r="G338" s="236"/>
      <c r="H338" s="236"/>
    </row>
    <row r="339" spans="3:8">
      <c r="C339" s="236"/>
      <c r="D339" s="236"/>
      <c r="E339" s="236"/>
      <c r="F339" s="236"/>
      <c r="G339" s="236"/>
      <c r="H339" s="236"/>
    </row>
    <row r="340" spans="3:8">
      <c r="C340" s="236"/>
      <c r="D340" s="236"/>
      <c r="E340" s="236"/>
      <c r="F340" s="236"/>
      <c r="G340" s="236"/>
      <c r="H340" s="236"/>
    </row>
    <row r="341" spans="3:8">
      <c r="C341" s="236"/>
      <c r="D341" s="236"/>
      <c r="E341" s="236"/>
      <c r="F341" s="236"/>
      <c r="G341" s="236"/>
      <c r="H341" s="236"/>
    </row>
    <row r="342" spans="3:8">
      <c r="C342" s="236"/>
      <c r="D342" s="236"/>
      <c r="E342" s="236"/>
      <c r="F342" s="236"/>
      <c r="G342" s="236"/>
      <c r="H342" s="236"/>
    </row>
    <row r="343" spans="3:8">
      <c r="C343" s="236"/>
      <c r="D343" s="236"/>
      <c r="E343" s="236"/>
      <c r="F343" s="236"/>
      <c r="G343" s="236"/>
      <c r="H343" s="236"/>
    </row>
    <row r="344" spans="3:8">
      <c r="C344" s="236"/>
      <c r="D344" s="236"/>
      <c r="E344" s="236"/>
      <c r="F344" s="236"/>
      <c r="G344" s="236"/>
      <c r="H344" s="236"/>
    </row>
    <row r="345" spans="3:8">
      <c r="C345" s="236"/>
      <c r="D345" s="236"/>
      <c r="E345" s="236"/>
      <c r="F345" s="236"/>
      <c r="G345" s="236"/>
      <c r="H345" s="236"/>
    </row>
    <row r="346" spans="3:8">
      <c r="C346" s="236"/>
      <c r="D346" s="236"/>
      <c r="E346" s="236"/>
      <c r="F346" s="236"/>
      <c r="G346" s="236"/>
      <c r="H346" s="236"/>
    </row>
    <row r="347" spans="3:8">
      <c r="C347" s="236"/>
      <c r="D347" s="236"/>
      <c r="E347" s="236"/>
      <c r="F347" s="236"/>
      <c r="G347" s="236"/>
      <c r="H347" s="236"/>
    </row>
    <row r="348" spans="3:8">
      <c r="C348" s="236"/>
      <c r="D348" s="236"/>
      <c r="E348" s="236"/>
      <c r="F348" s="236"/>
      <c r="G348" s="236"/>
      <c r="H348" s="236"/>
    </row>
    <row r="349" spans="3:8">
      <c r="C349" s="236"/>
      <c r="D349" s="236"/>
      <c r="E349" s="236"/>
      <c r="F349" s="236"/>
      <c r="G349" s="236"/>
      <c r="H349" s="236"/>
    </row>
    <row r="350" spans="3:8">
      <c r="C350" s="236"/>
      <c r="D350" s="236"/>
      <c r="E350" s="236"/>
      <c r="F350" s="236"/>
      <c r="G350" s="236"/>
      <c r="H350" s="236"/>
    </row>
    <row r="351" spans="3:8">
      <c r="C351" s="236"/>
      <c r="D351" s="236"/>
      <c r="E351" s="236"/>
      <c r="F351" s="236"/>
      <c r="G351" s="236"/>
      <c r="H351" s="236"/>
    </row>
    <row r="352" spans="3:8">
      <c r="C352" s="236"/>
      <c r="D352" s="236"/>
      <c r="E352" s="236"/>
      <c r="F352" s="236"/>
      <c r="G352" s="236"/>
      <c r="H352" s="236"/>
    </row>
    <row r="353" spans="3:8">
      <c r="C353" s="236"/>
      <c r="D353" s="236"/>
      <c r="E353" s="236"/>
      <c r="F353" s="236"/>
      <c r="G353" s="236"/>
      <c r="H353" s="236"/>
    </row>
    <row r="354" spans="3:8">
      <c r="C354" s="236"/>
      <c r="D354" s="236"/>
      <c r="E354" s="236"/>
      <c r="F354" s="236"/>
      <c r="G354" s="236"/>
      <c r="H354" s="236"/>
    </row>
    <row r="355" spans="3:8">
      <c r="C355" s="236"/>
      <c r="D355" s="236"/>
      <c r="E355" s="236"/>
      <c r="F355" s="236"/>
      <c r="G355" s="236"/>
      <c r="H355" s="236"/>
    </row>
    <row r="356" spans="3:8">
      <c r="C356" s="236"/>
      <c r="D356" s="236"/>
      <c r="E356" s="236"/>
      <c r="F356" s="236"/>
      <c r="G356" s="236"/>
      <c r="H356" s="236"/>
    </row>
    <row r="357" spans="3:8">
      <c r="C357" s="236"/>
      <c r="D357" s="236"/>
      <c r="E357" s="236"/>
      <c r="F357" s="236"/>
      <c r="G357" s="236"/>
      <c r="H357" s="236"/>
    </row>
    <row r="358" spans="3:8">
      <c r="C358" s="236"/>
      <c r="D358" s="236"/>
      <c r="E358" s="236"/>
      <c r="F358" s="236"/>
      <c r="G358" s="236"/>
      <c r="H358" s="236"/>
    </row>
    <row r="359" spans="3:8">
      <c r="C359" s="236"/>
      <c r="D359" s="236"/>
      <c r="E359" s="236"/>
      <c r="F359" s="236"/>
      <c r="G359" s="236"/>
      <c r="H359" s="236"/>
    </row>
    <row r="360" spans="3:8">
      <c r="C360" s="236"/>
      <c r="D360" s="236"/>
      <c r="E360" s="236"/>
      <c r="F360" s="236"/>
      <c r="G360" s="236"/>
      <c r="H360" s="236"/>
    </row>
    <row r="361" spans="3:8">
      <c r="C361" s="236"/>
      <c r="D361" s="236"/>
      <c r="E361" s="236"/>
      <c r="F361" s="236"/>
      <c r="G361" s="236"/>
      <c r="H361" s="236"/>
    </row>
    <row r="362" spans="3:8">
      <c r="C362" s="236"/>
      <c r="D362" s="236"/>
      <c r="E362" s="236"/>
      <c r="F362" s="236"/>
      <c r="G362" s="236"/>
      <c r="H362" s="236"/>
    </row>
    <row r="363" spans="3:8">
      <c r="C363" s="236"/>
      <c r="D363" s="236"/>
      <c r="E363" s="236"/>
      <c r="F363" s="236"/>
      <c r="G363" s="236"/>
      <c r="H363" s="236"/>
    </row>
    <row r="364" spans="3:8">
      <c r="C364" s="236"/>
      <c r="D364" s="236"/>
      <c r="E364" s="236"/>
      <c r="F364" s="236"/>
      <c r="G364" s="236"/>
      <c r="H364" s="236"/>
    </row>
    <row r="365" spans="3:8">
      <c r="C365" s="236"/>
      <c r="D365" s="236"/>
      <c r="E365" s="236"/>
      <c r="F365" s="236"/>
      <c r="G365" s="236"/>
      <c r="H365" s="236"/>
    </row>
    <row r="366" spans="3:8">
      <c r="C366" s="236"/>
      <c r="D366" s="236"/>
      <c r="E366" s="236"/>
      <c r="F366" s="236"/>
      <c r="G366" s="236"/>
      <c r="H366" s="236"/>
    </row>
    <row r="367" spans="3:8">
      <c r="C367" s="236"/>
      <c r="D367" s="236"/>
      <c r="E367" s="236"/>
      <c r="F367" s="236"/>
      <c r="G367" s="236"/>
      <c r="H367" s="236"/>
    </row>
    <row r="368" spans="3:8">
      <c r="C368" s="236"/>
      <c r="D368" s="236"/>
      <c r="E368" s="236"/>
      <c r="F368" s="236"/>
      <c r="G368" s="236"/>
      <c r="H368" s="236"/>
    </row>
    <row r="369" spans="3:8">
      <c r="C369" s="236"/>
      <c r="D369" s="236"/>
      <c r="E369" s="236"/>
      <c r="F369" s="236"/>
      <c r="G369" s="236"/>
      <c r="H369" s="236"/>
    </row>
    <row r="370" spans="3:8">
      <c r="C370" s="236"/>
      <c r="D370" s="236"/>
      <c r="E370" s="236"/>
      <c r="F370" s="236"/>
      <c r="G370" s="236"/>
      <c r="H370" s="236"/>
    </row>
    <row r="371" spans="3:8">
      <c r="C371" s="236"/>
      <c r="D371" s="236"/>
      <c r="E371" s="236"/>
      <c r="F371" s="236"/>
      <c r="G371" s="236"/>
      <c r="H371" s="236"/>
    </row>
    <row r="372" spans="3:8">
      <c r="C372" s="236"/>
      <c r="D372" s="236"/>
      <c r="E372" s="236"/>
      <c r="F372" s="236"/>
      <c r="G372" s="236"/>
      <c r="H372" s="236"/>
    </row>
    <row r="373" spans="3:8">
      <c r="C373" s="236"/>
      <c r="D373" s="236"/>
      <c r="E373" s="236"/>
      <c r="F373" s="236"/>
      <c r="G373" s="236"/>
      <c r="H373" s="236"/>
    </row>
    <row r="374" spans="3:8">
      <c r="C374" s="236"/>
      <c r="D374" s="236"/>
      <c r="E374" s="236"/>
      <c r="F374" s="236"/>
      <c r="G374" s="236"/>
      <c r="H374" s="236"/>
    </row>
    <row r="375" spans="3:8">
      <c r="C375" s="236"/>
      <c r="D375" s="236"/>
      <c r="E375" s="236"/>
      <c r="F375" s="236"/>
      <c r="G375" s="236"/>
      <c r="H375" s="236"/>
    </row>
    <row r="376" spans="3:8">
      <c r="C376" s="236"/>
      <c r="D376" s="236"/>
      <c r="E376" s="236"/>
      <c r="F376" s="236"/>
      <c r="G376" s="236"/>
      <c r="H376" s="236"/>
    </row>
    <row r="377" spans="3:8">
      <c r="C377" s="236"/>
      <c r="D377" s="236"/>
      <c r="E377" s="236"/>
      <c r="F377" s="236"/>
      <c r="G377" s="236"/>
      <c r="H377" s="236"/>
    </row>
    <row r="378" spans="3:8">
      <c r="C378" s="236"/>
      <c r="D378" s="236"/>
      <c r="E378" s="236"/>
      <c r="F378" s="236"/>
      <c r="G378" s="236"/>
      <c r="H378" s="236"/>
    </row>
    <row r="379" spans="3:8">
      <c r="C379" s="236"/>
      <c r="D379" s="236"/>
      <c r="E379" s="236"/>
      <c r="F379" s="236"/>
      <c r="G379" s="236"/>
      <c r="H379" s="236"/>
    </row>
    <row r="380" spans="3:8">
      <c r="C380" s="236"/>
      <c r="D380" s="236"/>
      <c r="E380" s="236"/>
      <c r="F380" s="236"/>
      <c r="G380" s="236"/>
      <c r="H380" s="236"/>
    </row>
    <row r="381" spans="3:8">
      <c r="C381" s="236"/>
      <c r="D381" s="236"/>
      <c r="E381" s="236"/>
      <c r="F381" s="236"/>
      <c r="G381" s="236"/>
      <c r="H381" s="236"/>
    </row>
    <row r="382" spans="3:8">
      <c r="C382" s="236"/>
      <c r="D382" s="236"/>
      <c r="E382" s="236"/>
      <c r="F382" s="236"/>
      <c r="G382" s="236"/>
      <c r="H382" s="236"/>
    </row>
    <row r="383" spans="3:8">
      <c r="C383" s="236"/>
      <c r="D383" s="236"/>
      <c r="E383" s="236"/>
      <c r="F383" s="236"/>
      <c r="G383" s="236"/>
      <c r="H383" s="236"/>
    </row>
    <row r="384" spans="3:8">
      <c r="C384" s="236"/>
      <c r="D384" s="236"/>
      <c r="E384" s="236"/>
      <c r="F384" s="236"/>
      <c r="G384" s="236"/>
      <c r="H384" s="236"/>
    </row>
    <row r="385" spans="3:8">
      <c r="C385" s="236"/>
      <c r="D385" s="236"/>
      <c r="E385" s="236"/>
      <c r="F385" s="236"/>
      <c r="G385" s="236"/>
      <c r="H385" s="236"/>
    </row>
    <row r="386" spans="3:8">
      <c r="C386" s="236"/>
      <c r="D386" s="236"/>
      <c r="E386" s="236"/>
      <c r="F386" s="236"/>
      <c r="G386" s="236"/>
      <c r="H386" s="236"/>
    </row>
    <row r="387" spans="3:8">
      <c r="C387" s="236"/>
      <c r="D387" s="236"/>
      <c r="E387" s="236"/>
      <c r="F387" s="236"/>
      <c r="G387" s="236"/>
      <c r="H387" s="236"/>
    </row>
    <row r="388" spans="3:8">
      <c r="C388" s="236"/>
      <c r="D388" s="236"/>
      <c r="E388" s="236"/>
      <c r="F388" s="236"/>
      <c r="G388" s="236"/>
      <c r="H388" s="236"/>
    </row>
    <row r="389" spans="3:8">
      <c r="C389" s="236"/>
      <c r="D389" s="236"/>
      <c r="E389" s="236"/>
      <c r="F389" s="236"/>
      <c r="G389" s="236"/>
      <c r="H389" s="236"/>
    </row>
    <row r="390" spans="3:8">
      <c r="C390" s="236"/>
      <c r="D390" s="236"/>
      <c r="E390" s="236"/>
      <c r="F390" s="236"/>
      <c r="G390" s="236"/>
      <c r="H390" s="236"/>
    </row>
    <row r="391" spans="3:8">
      <c r="C391" s="236"/>
      <c r="D391" s="236"/>
      <c r="E391" s="236"/>
      <c r="F391" s="236"/>
      <c r="G391" s="236"/>
      <c r="H391" s="236"/>
    </row>
    <row r="392" spans="3:8">
      <c r="C392" s="236"/>
      <c r="D392" s="236"/>
      <c r="E392" s="236"/>
      <c r="F392" s="236"/>
      <c r="G392" s="236"/>
      <c r="H392" s="236"/>
    </row>
    <row r="393" spans="3:8">
      <c r="C393" s="236"/>
      <c r="D393" s="236"/>
      <c r="E393" s="236"/>
      <c r="F393" s="236"/>
      <c r="G393" s="236"/>
      <c r="H393" s="236"/>
    </row>
    <row r="394" spans="3:8">
      <c r="C394" s="236"/>
      <c r="D394" s="236"/>
      <c r="E394" s="236"/>
      <c r="F394" s="236"/>
      <c r="G394" s="236"/>
      <c r="H394" s="236"/>
    </row>
    <row r="395" spans="3:8">
      <c r="C395" s="236"/>
      <c r="D395" s="236"/>
      <c r="E395" s="236"/>
      <c r="F395" s="236"/>
      <c r="G395" s="236"/>
      <c r="H395" s="236"/>
    </row>
    <row r="396" spans="3:8">
      <c r="C396" s="236"/>
      <c r="D396" s="236"/>
      <c r="E396" s="236"/>
      <c r="F396" s="236"/>
      <c r="G396" s="236"/>
      <c r="H396" s="236"/>
    </row>
    <row r="397" spans="3:8">
      <c r="C397" s="236"/>
      <c r="D397" s="236"/>
      <c r="E397" s="236"/>
      <c r="F397" s="236"/>
      <c r="G397" s="236"/>
      <c r="H397" s="236"/>
    </row>
    <row r="398" spans="3:8">
      <c r="C398" s="236"/>
      <c r="D398" s="236"/>
      <c r="E398" s="236"/>
      <c r="F398" s="236"/>
      <c r="G398" s="236"/>
      <c r="H398" s="236"/>
    </row>
    <row r="399" spans="3:8">
      <c r="C399" s="236"/>
      <c r="D399" s="236"/>
      <c r="E399" s="236"/>
      <c r="F399" s="236"/>
      <c r="G399" s="236"/>
      <c r="H399" s="236"/>
    </row>
    <row r="400" spans="3:8">
      <c r="C400" s="236"/>
      <c r="D400" s="236"/>
      <c r="E400" s="236"/>
      <c r="F400" s="236"/>
      <c r="G400" s="236"/>
      <c r="H400" s="236"/>
    </row>
    <row r="401" spans="3:8">
      <c r="C401" s="236"/>
      <c r="D401" s="236"/>
      <c r="E401" s="236"/>
      <c r="F401" s="236"/>
      <c r="G401" s="236"/>
      <c r="H401" s="236"/>
    </row>
    <row r="402" spans="3:8">
      <c r="C402" s="236"/>
      <c r="D402" s="236"/>
      <c r="E402" s="236"/>
      <c r="F402" s="236"/>
      <c r="G402" s="236"/>
      <c r="H402" s="236"/>
    </row>
    <row r="403" spans="3:8">
      <c r="C403" s="236"/>
      <c r="D403" s="236"/>
      <c r="E403" s="236"/>
      <c r="F403" s="236"/>
      <c r="G403" s="236"/>
      <c r="H403" s="236"/>
    </row>
    <row r="404" spans="3:8">
      <c r="C404" s="236"/>
      <c r="D404" s="236"/>
      <c r="E404" s="236"/>
      <c r="F404" s="236"/>
      <c r="G404" s="236"/>
      <c r="H404" s="236"/>
    </row>
    <row r="405" spans="3:8">
      <c r="C405" s="236"/>
      <c r="D405" s="236"/>
      <c r="E405" s="236"/>
      <c r="F405" s="236"/>
      <c r="G405" s="236"/>
      <c r="H405" s="236"/>
    </row>
    <row r="406" spans="3:8">
      <c r="C406" s="236"/>
      <c r="D406" s="236"/>
      <c r="E406" s="236"/>
      <c r="F406" s="236"/>
      <c r="G406" s="236"/>
      <c r="H406" s="236"/>
    </row>
    <row r="407" spans="3:8">
      <c r="C407" s="236"/>
      <c r="D407" s="236"/>
      <c r="E407" s="236"/>
      <c r="F407" s="236"/>
      <c r="G407" s="236"/>
      <c r="H407" s="236"/>
    </row>
    <row r="408" spans="3:8">
      <c r="C408" s="236"/>
      <c r="D408" s="236"/>
      <c r="E408" s="236"/>
      <c r="F408" s="236"/>
      <c r="G408" s="236"/>
      <c r="H408" s="236"/>
    </row>
    <row r="409" spans="3:8">
      <c r="C409" s="236"/>
      <c r="D409" s="236"/>
      <c r="E409" s="236"/>
      <c r="F409" s="236"/>
      <c r="G409" s="236"/>
      <c r="H409" s="236"/>
    </row>
    <row r="410" spans="3:8">
      <c r="C410" s="236"/>
      <c r="D410" s="236"/>
      <c r="E410" s="236"/>
      <c r="F410" s="236"/>
      <c r="G410" s="236"/>
      <c r="H410" s="236"/>
    </row>
    <row r="411" spans="3:8">
      <c r="C411" s="236"/>
      <c r="D411" s="236"/>
      <c r="E411" s="236"/>
      <c r="F411" s="236"/>
      <c r="G411" s="236"/>
      <c r="H411" s="236"/>
    </row>
    <row r="412" spans="3:8">
      <c r="C412" s="236"/>
      <c r="D412" s="236"/>
      <c r="E412" s="236"/>
      <c r="F412" s="236"/>
      <c r="G412" s="236"/>
      <c r="H412" s="236"/>
    </row>
    <row r="413" spans="3:8">
      <c r="C413" s="236"/>
      <c r="D413" s="236"/>
      <c r="E413" s="236"/>
      <c r="F413" s="236"/>
      <c r="G413" s="236"/>
      <c r="H413" s="236"/>
    </row>
    <row r="414" spans="3:8">
      <c r="C414" s="236"/>
      <c r="D414" s="236"/>
      <c r="E414" s="236"/>
      <c r="F414" s="236"/>
      <c r="G414" s="236"/>
      <c r="H414" s="236"/>
    </row>
    <row r="415" spans="3:8">
      <c r="C415" s="236"/>
      <c r="D415" s="236"/>
      <c r="E415" s="236"/>
      <c r="F415" s="236"/>
      <c r="G415" s="236"/>
      <c r="H415" s="236"/>
    </row>
    <row r="416" spans="3:8">
      <c r="C416" s="236"/>
      <c r="D416" s="236"/>
      <c r="E416" s="236"/>
      <c r="F416" s="236"/>
      <c r="G416" s="236"/>
      <c r="H416" s="236"/>
    </row>
    <row r="417" spans="3:8">
      <c r="C417" s="236"/>
      <c r="D417" s="236"/>
      <c r="E417" s="236"/>
      <c r="F417" s="236"/>
      <c r="G417" s="236"/>
      <c r="H417" s="236"/>
    </row>
    <row r="418" spans="3:8">
      <c r="C418" s="236"/>
      <c r="D418" s="236"/>
      <c r="E418" s="236"/>
      <c r="F418" s="236"/>
      <c r="G418" s="236"/>
      <c r="H418" s="236"/>
    </row>
    <row r="419" spans="3:8">
      <c r="C419" s="236"/>
      <c r="D419" s="236"/>
      <c r="E419" s="236"/>
      <c r="F419" s="236"/>
      <c r="G419" s="236"/>
      <c r="H419" s="236"/>
    </row>
    <row r="420" spans="3:8">
      <c r="C420" s="236"/>
      <c r="D420" s="236"/>
      <c r="E420" s="236"/>
      <c r="F420" s="236"/>
      <c r="G420" s="236"/>
      <c r="H420" s="236"/>
    </row>
    <row r="421" spans="3:8">
      <c r="C421" s="236"/>
      <c r="D421" s="236"/>
      <c r="E421" s="236"/>
      <c r="F421" s="236"/>
      <c r="G421" s="236"/>
      <c r="H421" s="236"/>
    </row>
    <row r="422" spans="3:8">
      <c r="C422" s="236"/>
      <c r="D422" s="236"/>
      <c r="E422" s="236"/>
      <c r="F422" s="236"/>
      <c r="G422" s="236"/>
      <c r="H422" s="236"/>
    </row>
    <row r="423" spans="3:8">
      <c r="C423" s="236"/>
      <c r="D423" s="236"/>
      <c r="E423" s="236"/>
      <c r="F423" s="236"/>
      <c r="G423" s="236"/>
      <c r="H423" s="236"/>
    </row>
    <row r="424" spans="3:8">
      <c r="C424" s="236"/>
      <c r="D424" s="236"/>
      <c r="E424" s="236"/>
      <c r="F424" s="236"/>
      <c r="G424" s="236"/>
      <c r="H424" s="236"/>
    </row>
    <row r="425" spans="3:8">
      <c r="C425" s="236"/>
      <c r="D425" s="236"/>
      <c r="E425" s="236"/>
      <c r="F425" s="236"/>
      <c r="G425" s="236"/>
      <c r="H425" s="236"/>
    </row>
    <row r="426" spans="3:8">
      <c r="C426" s="236"/>
      <c r="D426" s="236"/>
      <c r="E426" s="236"/>
      <c r="F426" s="236"/>
      <c r="G426" s="236"/>
      <c r="H426" s="236"/>
    </row>
    <row r="427" spans="3:8">
      <c r="C427" s="236"/>
      <c r="D427" s="236"/>
      <c r="E427" s="236"/>
      <c r="F427" s="236"/>
      <c r="G427" s="236"/>
      <c r="H427" s="236"/>
    </row>
    <row r="428" spans="3:8">
      <c r="C428" s="236"/>
      <c r="D428" s="236"/>
      <c r="E428" s="236"/>
      <c r="F428" s="236"/>
      <c r="G428" s="236"/>
      <c r="H428" s="236"/>
    </row>
    <row r="429" spans="3:8">
      <c r="C429" s="236"/>
      <c r="D429" s="236"/>
      <c r="E429" s="236"/>
      <c r="F429" s="236"/>
      <c r="G429" s="236"/>
      <c r="H429" s="236"/>
    </row>
    <row r="430" spans="3:8">
      <c r="C430" s="236"/>
      <c r="D430" s="236"/>
      <c r="E430" s="236"/>
      <c r="F430" s="236"/>
      <c r="G430" s="236"/>
      <c r="H430" s="236"/>
    </row>
    <row r="431" spans="3:8">
      <c r="C431" s="236"/>
      <c r="D431" s="236"/>
      <c r="E431" s="236"/>
      <c r="F431" s="236"/>
      <c r="G431" s="236"/>
      <c r="H431" s="236"/>
    </row>
    <row r="432" spans="3:8">
      <c r="C432" s="236"/>
      <c r="D432" s="236"/>
      <c r="E432" s="236"/>
      <c r="F432" s="236"/>
      <c r="G432" s="236"/>
      <c r="H432" s="236"/>
    </row>
    <row r="433" spans="3:8">
      <c r="C433" s="236"/>
      <c r="D433" s="236"/>
      <c r="E433" s="236"/>
      <c r="F433" s="236"/>
      <c r="G433" s="236"/>
      <c r="H433" s="236"/>
    </row>
    <row r="434" spans="3:8">
      <c r="C434" s="236"/>
      <c r="D434" s="236"/>
      <c r="E434" s="236"/>
      <c r="F434" s="236"/>
      <c r="G434" s="236"/>
      <c r="H434" s="236"/>
    </row>
    <row r="435" spans="3:8">
      <c r="C435" s="236"/>
      <c r="D435" s="236"/>
      <c r="E435" s="236"/>
      <c r="F435" s="236"/>
      <c r="G435" s="236"/>
      <c r="H435" s="236"/>
    </row>
    <row r="436" spans="3:8">
      <c r="C436" s="236"/>
      <c r="D436" s="236"/>
      <c r="E436" s="236"/>
      <c r="F436" s="236"/>
      <c r="G436" s="236"/>
      <c r="H436" s="236"/>
    </row>
    <row r="437" spans="3:8">
      <c r="C437" s="236"/>
      <c r="D437" s="236"/>
      <c r="E437" s="236"/>
      <c r="F437" s="236"/>
      <c r="G437" s="236"/>
      <c r="H437" s="236"/>
    </row>
    <row r="438" spans="3:8">
      <c r="C438" s="236"/>
      <c r="D438" s="236"/>
      <c r="E438" s="236"/>
      <c r="F438" s="236"/>
      <c r="G438" s="236"/>
      <c r="H438" s="236"/>
    </row>
    <row r="439" spans="3:8">
      <c r="C439" s="236"/>
      <c r="D439" s="236"/>
      <c r="E439" s="236"/>
      <c r="F439" s="236"/>
      <c r="G439" s="236"/>
      <c r="H439" s="236"/>
    </row>
    <row r="440" spans="3:8">
      <c r="C440" s="236"/>
      <c r="D440" s="236"/>
      <c r="E440" s="236"/>
      <c r="F440" s="236"/>
      <c r="G440" s="236"/>
      <c r="H440" s="236"/>
    </row>
    <row r="441" spans="3:8">
      <c r="C441" s="236"/>
      <c r="D441" s="236"/>
      <c r="E441" s="236"/>
      <c r="F441" s="236"/>
      <c r="G441" s="236"/>
      <c r="H441" s="236"/>
    </row>
    <row r="442" spans="3:8">
      <c r="C442" s="236"/>
      <c r="D442" s="236"/>
      <c r="E442" s="236"/>
      <c r="F442" s="236"/>
      <c r="G442" s="236"/>
      <c r="H442" s="236"/>
    </row>
    <row r="443" spans="3:8">
      <c r="C443" s="236"/>
      <c r="D443" s="236"/>
      <c r="E443" s="236"/>
      <c r="F443" s="236"/>
      <c r="G443" s="236"/>
      <c r="H443" s="236"/>
    </row>
    <row r="444" spans="3:8">
      <c r="C444" s="236"/>
      <c r="D444" s="236"/>
      <c r="E444" s="236"/>
      <c r="F444" s="236"/>
      <c r="G444" s="236"/>
      <c r="H444" s="236"/>
    </row>
    <row r="445" spans="3:8">
      <c r="C445" s="236"/>
      <c r="D445" s="236"/>
      <c r="E445" s="236"/>
      <c r="F445" s="236"/>
      <c r="G445" s="236"/>
      <c r="H445" s="236"/>
    </row>
    <row r="446" spans="3:8">
      <c r="C446" s="236"/>
      <c r="D446" s="236"/>
      <c r="E446" s="236"/>
      <c r="F446" s="236"/>
      <c r="G446" s="236"/>
      <c r="H446" s="236"/>
    </row>
    <row r="447" spans="3:8">
      <c r="C447" s="236"/>
      <c r="D447" s="236"/>
      <c r="E447" s="236"/>
      <c r="F447" s="236"/>
      <c r="G447" s="236"/>
      <c r="H447" s="236"/>
    </row>
    <row r="448" spans="3:8">
      <c r="C448" s="236"/>
      <c r="D448" s="236"/>
      <c r="E448" s="236"/>
      <c r="F448" s="236"/>
      <c r="G448" s="236"/>
      <c r="H448" s="236"/>
    </row>
    <row r="449" spans="3:8">
      <c r="C449" s="236"/>
      <c r="D449" s="236"/>
      <c r="E449" s="236"/>
      <c r="F449" s="236"/>
      <c r="G449" s="236"/>
      <c r="H449" s="236"/>
    </row>
    <row r="450" spans="3:8">
      <c r="C450" s="236"/>
      <c r="D450" s="236"/>
      <c r="E450" s="236"/>
      <c r="F450" s="236"/>
      <c r="G450" s="236"/>
      <c r="H450" s="236"/>
    </row>
    <row r="451" spans="3:8">
      <c r="C451" s="236"/>
      <c r="D451" s="236"/>
      <c r="E451" s="236"/>
      <c r="F451" s="236"/>
      <c r="G451" s="236"/>
      <c r="H451" s="236"/>
    </row>
    <row r="452" spans="3:8">
      <c r="C452" s="236"/>
      <c r="D452" s="236"/>
      <c r="E452" s="236"/>
      <c r="F452" s="236"/>
      <c r="G452" s="236"/>
      <c r="H452" s="236"/>
    </row>
    <row r="453" spans="3:8">
      <c r="C453" s="236"/>
      <c r="D453" s="236"/>
      <c r="E453" s="236"/>
      <c r="F453" s="236"/>
      <c r="G453" s="236"/>
      <c r="H453" s="236"/>
    </row>
    <row r="454" spans="3:8">
      <c r="C454" s="236"/>
      <c r="D454" s="236"/>
      <c r="E454" s="236"/>
      <c r="F454" s="236"/>
      <c r="G454" s="236"/>
      <c r="H454" s="236"/>
    </row>
    <row r="455" spans="3:8">
      <c r="C455" s="236"/>
      <c r="D455" s="236"/>
      <c r="E455" s="236"/>
      <c r="F455" s="236"/>
      <c r="G455" s="236"/>
      <c r="H455" s="236"/>
    </row>
    <row r="456" spans="3:8">
      <c r="C456" s="236"/>
      <c r="D456" s="236"/>
      <c r="E456" s="236"/>
      <c r="F456" s="236"/>
      <c r="G456" s="236"/>
      <c r="H456" s="236"/>
    </row>
    <row r="457" spans="3:8">
      <c r="C457" s="236"/>
      <c r="D457" s="236"/>
      <c r="E457" s="236"/>
      <c r="F457" s="236"/>
      <c r="G457" s="236"/>
      <c r="H457" s="236"/>
    </row>
    <row r="458" spans="3:8">
      <c r="C458" s="236"/>
      <c r="D458" s="236"/>
      <c r="E458" s="236"/>
      <c r="F458" s="236"/>
      <c r="G458" s="236"/>
      <c r="H458" s="236"/>
    </row>
    <row r="459" spans="3:8">
      <c r="C459" s="236"/>
      <c r="D459" s="236"/>
      <c r="E459" s="236"/>
      <c r="F459" s="236"/>
      <c r="G459" s="236"/>
      <c r="H459" s="236"/>
    </row>
    <row r="460" spans="3:8">
      <c r="C460" s="236"/>
      <c r="D460" s="236"/>
      <c r="E460" s="236"/>
      <c r="F460" s="236"/>
      <c r="G460" s="236"/>
      <c r="H460" s="236"/>
    </row>
    <row r="461" spans="3:8">
      <c r="C461" s="236"/>
      <c r="D461" s="236"/>
      <c r="E461" s="236"/>
      <c r="F461" s="236"/>
      <c r="G461" s="236"/>
      <c r="H461" s="236"/>
    </row>
    <row r="462" spans="3:8">
      <c r="C462" s="236"/>
      <c r="D462" s="236"/>
      <c r="E462" s="236"/>
      <c r="F462" s="236"/>
      <c r="G462" s="236"/>
      <c r="H462" s="236"/>
    </row>
    <row r="463" spans="3:8">
      <c r="C463" s="236"/>
      <c r="D463" s="236"/>
      <c r="E463" s="236"/>
      <c r="F463" s="236"/>
      <c r="G463" s="236"/>
      <c r="H463" s="236"/>
    </row>
    <row r="464" spans="3:8">
      <c r="C464" s="236"/>
      <c r="D464" s="236"/>
      <c r="E464" s="236"/>
      <c r="F464" s="236"/>
      <c r="G464" s="236"/>
      <c r="H464" s="236"/>
    </row>
    <row r="465" spans="3:8">
      <c r="C465" s="236"/>
      <c r="D465" s="236"/>
      <c r="E465" s="236"/>
      <c r="F465" s="236"/>
      <c r="G465" s="236"/>
      <c r="H465" s="236"/>
    </row>
    <row r="466" spans="3:8">
      <c r="C466" s="236"/>
      <c r="D466" s="236"/>
      <c r="E466" s="236"/>
      <c r="F466" s="236"/>
      <c r="G466" s="236"/>
      <c r="H466" s="236"/>
    </row>
    <row r="467" spans="3:8">
      <c r="C467" s="236"/>
      <c r="D467" s="236"/>
      <c r="E467" s="236"/>
      <c r="F467" s="236"/>
      <c r="G467" s="236"/>
      <c r="H467" s="236"/>
    </row>
    <row r="468" spans="3:8">
      <c r="C468" s="236"/>
      <c r="D468" s="236"/>
      <c r="E468" s="236"/>
      <c r="F468" s="236"/>
      <c r="G468" s="236"/>
      <c r="H468" s="236"/>
    </row>
    <row r="469" spans="3:8">
      <c r="C469" s="236"/>
      <c r="D469" s="236"/>
      <c r="E469" s="236"/>
      <c r="F469" s="236"/>
      <c r="G469" s="236"/>
      <c r="H469" s="236"/>
    </row>
    <row r="470" spans="3:8">
      <c r="C470" s="236"/>
      <c r="D470" s="236"/>
      <c r="E470" s="236"/>
      <c r="F470" s="236"/>
      <c r="G470" s="236"/>
      <c r="H470" s="236"/>
    </row>
    <row r="471" spans="3:8">
      <c r="C471" s="236"/>
      <c r="D471" s="236"/>
      <c r="E471" s="236"/>
      <c r="F471" s="236"/>
      <c r="G471" s="236"/>
      <c r="H471" s="236"/>
    </row>
    <row r="472" spans="3:8">
      <c r="C472" s="236"/>
      <c r="D472" s="236"/>
      <c r="E472" s="236"/>
      <c r="F472" s="236"/>
      <c r="G472" s="236"/>
      <c r="H472" s="236"/>
    </row>
    <row r="473" spans="3:8">
      <c r="C473" s="236"/>
      <c r="D473" s="236"/>
      <c r="E473" s="236"/>
      <c r="F473" s="236"/>
      <c r="G473" s="236"/>
      <c r="H473" s="236"/>
    </row>
    <row r="474" spans="3:8">
      <c r="C474" s="236"/>
      <c r="D474" s="236"/>
      <c r="E474" s="236"/>
      <c r="F474" s="236"/>
      <c r="G474" s="236"/>
      <c r="H474" s="236"/>
    </row>
    <row r="475" spans="3:8">
      <c r="C475" s="236"/>
      <c r="D475" s="236"/>
      <c r="E475" s="236"/>
      <c r="F475" s="236"/>
      <c r="G475" s="236"/>
      <c r="H475" s="236"/>
    </row>
    <row r="476" spans="3:8">
      <c r="C476" s="236"/>
      <c r="D476" s="236"/>
      <c r="E476" s="236"/>
      <c r="F476" s="236"/>
      <c r="G476" s="236"/>
      <c r="H476" s="236"/>
    </row>
    <row r="477" spans="3:8">
      <c r="C477" s="236"/>
      <c r="D477" s="236"/>
      <c r="E477" s="236"/>
      <c r="F477" s="236"/>
      <c r="G477" s="236"/>
      <c r="H477" s="236"/>
    </row>
    <row r="478" spans="3:8">
      <c r="C478" s="236"/>
      <c r="D478" s="236"/>
      <c r="E478" s="236"/>
      <c r="F478" s="236"/>
      <c r="G478" s="236"/>
      <c r="H478" s="236"/>
    </row>
    <row r="479" spans="3:8">
      <c r="C479" s="236"/>
      <c r="D479" s="236"/>
      <c r="E479" s="236"/>
      <c r="F479" s="236"/>
      <c r="G479" s="236"/>
      <c r="H479" s="236"/>
    </row>
    <row r="480" spans="3:8">
      <c r="C480" s="236"/>
      <c r="D480" s="236"/>
      <c r="E480" s="236"/>
      <c r="F480" s="236"/>
      <c r="G480" s="236"/>
      <c r="H480" s="236"/>
    </row>
    <row r="481" spans="3:8">
      <c r="C481" s="236"/>
      <c r="D481" s="236"/>
      <c r="E481" s="236"/>
      <c r="F481" s="236"/>
      <c r="G481" s="236"/>
      <c r="H481" s="236"/>
    </row>
    <row r="482" spans="3:8">
      <c r="C482" s="236"/>
      <c r="D482" s="236"/>
      <c r="E482" s="236"/>
      <c r="F482" s="236"/>
      <c r="G482" s="236"/>
      <c r="H482" s="236"/>
    </row>
    <row r="483" spans="3:8">
      <c r="C483" s="236"/>
      <c r="D483" s="236"/>
      <c r="E483" s="236"/>
      <c r="F483" s="236"/>
      <c r="G483" s="236"/>
      <c r="H483" s="236"/>
    </row>
    <row r="484" spans="3:8">
      <c r="C484" s="236"/>
      <c r="D484" s="236"/>
      <c r="E484" s="236"/>
      <c r="F484" s="236"/>
      <c r="G484" s="236"/>
      <c r="H484" s="236"/>
    </row>
    <row r="485" spans="3:8">
      <c r="C485" s="236"/>
      <c r="D485" s="236"/>
      <c r="E485" s="236"/>
      <c r="F485" s="236"/>
      <c r="G485" s="236"/>
      <c r="H485" s="236"/>
    </row>
    <row r="486" spans="3:8">
      <c r="C486" s="236"/>
      <c r="D486" s="236"/>
      <c r="E486" s="236"/>
      <c r="F486" s="236"/>
      <c r="G486" s="236"/>
      <c r="H486" s="236"/>
    </row>
    <row r="487" spans="3:8">
      <c r="C487" s="236"/>
      <c r="D487" s="236"/>
      <c r="E487" s="236"/>
      <c r="F487" s="236"/>
      <c r="G487" s="236"/>
      <c r="H487" s="236"/>
    </row>
    <row r="488" spans="3:8">
      <c r="C488" s="236"/>
      <c r="D488" s="236"/>
      <c r="E488" s="236"/>
      <c r="F488" s="236"/>
      <c r="G488" s="236"/>
      <c r="H488" s="236"/>
    </row>
    <row r="489" spans="3:8">
      <c r="C489" s="236"/>
      <c r="D489" s="236"/>
      <c r="E489" s="236"/>
      <c r="F489" s="236"/>
      <c r="G489" s="236"/>
      <c r="H489" s="236"/>
    </row>
    <row r="490" spans="3:8">
      <c r="C490" s="236"/>
      <c r="D490" s="236"/>
      <c r="E490" s="236"/>
      <c r="F490" s="236"/>
      <c r="G490" s="236"/>
      <c r="H490" s="236"/>
    </row>
    <row r="491" spans="3:8">
      <c r="C491" s="236"/>
      <c r="D491" s="236"/>
      <c r="E491" s="236"/>
      <c r="F491" s="236"/>
      <c r="G491" s="236"/>
      <c r="H491" s="236"/>
    </row>
    <row r="492" spans="3:8">
      <c r="C492" s="236"/>
      <c r="D492" s="236"/>
      <c r="E492" s="236"/>
      <c r="F492" s="236"/>
      <c r="G492" s="236"/>
      <c r="H492" s="236"/>
    </row>
    <row r="493" spans="3:8">
      <c r="C493" s="236"/>
      <c r="D493" s="236"/>
      <c r="E493" s="236"/>
      <c r="F493" s="236"/>
      <c r="G493" s="236"/>
      <c r="H493" s="236"/>
    </row>
    <row r="494" spans="3:8">
      <c r="C494" s="236"/>
      <c r="D494" s="236"/>
      <c r="E494" s="236"/>
      <c r="F494" s="236"/>
      <c r="G494" s="236"/>
      <c r="H494" s="236"/>
    </row>
    <row r="495" spans="3:8">
      <c r="C495" s="236"/>
      <c r="D495" s="236"/>
      <c r="E495" s="236"/>
      <c r="F495" s="236"/>
      <c r="G495" s="236"/>
      <c r="H495" s="236"/>
    </row>
    <row r="496" spans="3:8">
      <c r="C496" s="236"/>
      <c r="D496" s="236"/>
      <c r="E496" s="236"/>
      <c r="F496" s="236"/>
      <c r="G496" s="236"/>
      <c r="H496" s="236"/>
    </row>
    <row r="497" spans="3:8">
      <c r="C497" s="236"/>
      <c r="D497" s="236"/>
      <c r="E497" s="236"/>
      <c r="F497" s="236"/>
      <c r="G497" s="236"/>
      <c r="H497" s="236"/>
    </row>
    <row r="498" spans="3:8">
      <c r="C498" s="236"/>
      <c r="D498" s="236"/>
      <c r="E498" s="236"/>
      <c r="F498" s="236"/>
      <c r="G498" s="236"/>
      <c r="H498" s="236"/>
    </row>
    <row r="499" spans="3:8">
      <c r="C499" s="236"/>
      <c r="D499" s="236"/>
      <c r="E499" s="236"/>
      <c r="F499" s="236"/>
      <c r="G499" s="236"/>
      <c r="H499" s="236"/>
    </row>
    <row r="500" spans="3:8">
      <c r="C500" s="236"/>
      <c r="D500" s="236"/>
      <c r="E500" s="236"/>
      <c r="F500" s="236"/>
      <c r="G500" s="236"/>
      <c r="H500" s="236"/>
    </row>
    <row r="501" spans="3:8">
      <c r="C501" s="236"/>
      <c r="D501" s="236"/>
      <c r="E501" s="236"/>
      <c r="F501" s="236"/>
      <c r="G501" s="236"/>
      <c r="H501" s="236"/>
    </row>
    <row r="502" spans="3:8">
      <c r="C502" s="236"/>
      <c r="D502" s="236"/>
      <c r="E502" s="236"/>
      <c r="F502" s="236"/>
      <c r="G502" s="236"/>
      <c r="H502" s="236"/>
    </row>
    <row r="503" spans="3:8">
      <c r="C503" s="236"/>
      <c r="D503" s="236"/>
      <c r="E503" s="236"/>
      <c r="F503" s="236"/>
      <c r="G503" s="236"/>
      <c r="H503" s="236"/>
    </row>
    <row r="504" spans="3:8">
      <c r="C504" s="236"/>
      <c r="D504" s="236"/>
      <c r="E504" s="236"/>
      <c r="F504" s="236"/>
      <c r="G504" s="236"/>
      <c r="H504" s="236"/>
    </row>
    <row r="505" spans="3:8">
      <c r="C505" s="236"/>
      <c r="D505" s="236"/>
      <c r="E505" s="236"/>
      <c r="F505" s="236"/>
      <c r="G505" s="236"/>
      <c r="H505" s="236"/>
    </row>
    <row r="506" spans="3:8">
      <c r="C506" s="236"/>
      <c r="D506" s="236"/>
      <c r="E506" s="236"/>
      <c r="F506" s="236"/>
      <c r="G506" s="236"/>
      <c r="H506" s="236"/>
    </row>
    <row r="507" spans="3:8">
      <c r="C507" s="236"/>
      <c r="D507" s="236"/>
      <c r="E507" s="236"/>
      <c r="F507" s="236"/>
      <c r="G507" s="236"/>
      <c r="H507" s="236"/>
    </row>
    <row r="508" spans="3:8">
      <c r="C508" s="236"/>
      <c r="D508" s="236"/>
      <c r="E508" s="236"/>
      <c r="F508" s="236"/>
      <c r="G508" s="236"/>
      <c r="H508" s="236"/>
    </row>
    <row r="509" spans="3:8">
      <c r="C509" s="236"/>
      <c r="D509" s="236"/>
      <c r="E509" s="236"/>
      <c r="F509" s="236"/>
      <c r="G509" s="236"/>
      <c r="H509" s="236"/>
    </row>
    <row r="510" spans="3:8">
      <c r="C510" s="236"/>
      <c r="D510" s="236"/>
      <c r="E510" s="236"/>
      <c r="F510" s="236"/>
      <c r="G510" s="236"/>
      <c r="H510" s="236"/>
    </row>
    <row r="511" spans="3:8">
      <c r="C511" s="236"/>
      <c r="D511" s="236"/>
      <c r="E511" s="236"/>
      <c r="F511" s="236"/>
      <c r="G511" s="236"/>
      <c r="H511" s="236"/>
    </row>
    <row r="512" spans="3:8">
      <c r="C512" s="236"/>
      <c r="D512" s="236"/>
      <c r="E512" s="236"/>
      <c r="F512" s="236"/>
      <c r="G512" s="236"/>
      <c r="H512" s="236"/>
    </row>
    <row r="513" spans="3:8">
      <c r="C513" s="236"/>
      <c r="D513" s="236"/>
      <c r="E513" s="236"/>
      <c r="F513" s="236"/>
      <c r="G513" s="236"/>
      <c r="H513" s="236"/>
    </row>
    <row r="514" spans="3:8">
      <c r="C514" s="236"/>
      <c r="D514" s="236"/>
      <c r="E514" s="236"/>
      <c r="F514" s="236"/>
      <c r="G514" s="236"/>
      <c r="H514" s="236"/>
    </row>
    <row r="515" spans="3:8">
      <c r="C515" s="236"/>
      <c r="D515" s="236"/>
      <c r="E515" s="236"/>
      <c r="F515" s="236"/>
      <c r="G515" s="236"/>
      <c r="H515" s="236"/>
    </row>
    <row r="516" spans="3:8">
      <c r="C516" s="236"/>
      <c r="D516" s="236"/>
      <c r="E516" s="236"/>
      <c r="F516" s="236"/>
      <c r="G516" s="236"/>
      <c r="H516" s="236"/>
    </row>
    <row r="517" spans="3:8">
      <c r="C517" s="236"/>
      <c r="D517" s="236"/>
      <c r="E517" s="236"/>
      <c r="F517" s="236"/>
      <c r="G517" s="236"/>
      <c r="H517" s="236"/>
    </row>
    <row r="518" spans="3:8">
      <c r="C518" s="236"/>
      <c r="D518" s="236"/>
      <c r="E518" s="236"/>
      <c r="F518" s="236"/>
      <c r="G518" s="236"/>
      <c r="H518" s="236"/>
    </row>
    <row r="519" spans="3:8">
      <c r="C519" s="236"/>
      <c r="D519" s="236"/>
      <c r="E519" s="236"/>
      <c r="F519" s="236"/>
      <c r="G519" s="236"/>
      <c r="H519" s="236"/>
    </row>
    <row r="520" spans="3:8">
      <c r="C520" s="236"/>
      <c r="D520" s="236"/>
      <c r="E520" s="236"/>
      <c r="F520" s="236"/>
      <c r="G520" s="236"/>
      <c r="H520" s="236"/>
    </row>
    <row r="521" spans="3:8">
      <c r="C521" s="236"/>
      <c r="D521" s="236"/>
      <c r="E521" s="236"/>
      <c r="F521" s="236"/>
      <c r="G521" s="236"/>
      <c r="H521" s="236"/>
    </row>
    <row r="522" spans="3:8">
      <c r="C522" s="236"/>
      <c r="D522" s="236"/>
      <c r="E522" s="236"/>
      <c r="F522" s="236"/>
      <c r="G522" s="236"/>
      <c r="H522" s="236"/>
    </row>
    <row r="523" spans="3:8">
      <c r="C523" s="236"/>
      <c r="D523" s="236"/>
      <c r="E523" s="236"/>
      <c r="F523" s="236"/>
      <c r="G523" s="236"/>
      <c r="H523" s="236"/>
    </row>
    <row r="524" spans="3:8">
      <c r="C524" s="236"/>
      <c r="D524" s="236"/>
      <c r="E524" s="236"/>
      <c r="F524" s="236"/>
      <c r="G524" s="236"/>
      <c r="H524" s="236"/>
    </row>
    <row r="525" spans="3:8">
      <c r="C525" s="236"/>
      <c r="D525" s="236"/>
      <c r="E525" s="236"/>
      <c r="F525" s="236"/>
      <c r="G525" s="236"/>
      <c r="H525" s="236"/>
    </row>
    <row r="526" spans="3:8">
      <c r="C526" s="236"/>
      <c r="D526" s="236"/>
      <c r="E526" s="236"/>
      <c r="F526" s="236"/>
      <c r="G526" s="236"/>
      <c r="H526" s="236"/>
    </row>
    <row r="527" spans="3:8">
      <c r="C527" s="236"/>
      <c r="D527" s="236"/>
      <c r="E527" s="236"/>
      <c r="F527" s="236"/>
      <c r="G527" s="236"/>
      <c r="H527" s="236"/>
    </row>
    <row r="528" spans="3:8">
      <c r="C528" s="236"/>
      <c r="D528" s="236"/>
      <c r="E528" s="236"/>
      <c r="F528" s="236"/>
      <c r="G528" s="236"/>
      <c r="H528" s="236"/>
    </row>
    <row r="529" spans="3:8">
      <c r="C529" s="236"/>
      <c r="D529" s="236"/>
      <c r="E529" s="236"/>
      <c r="F529" s="236"/>
      <c r="G529" s="236"/>
      <c r="H529" s="236"/>
    </row>
    <row r="530" spans="3:8">
      <c r="C530" s="236"/>
      <c r="D530" s="236"/>
      <c r="E530" s="236"/>
      <c r="F530" s="236"/>
      <c r="G530" s="236"/>
      <c r="H530" s="236"/>
    </row>
    <row r="531" spans="3:8">
      <c r="C531" s="236"/>
      <c r="D531" s="236"/>
      <c r="E531" s="236"/>
      <c r="F531" s="236"/>
      <c r="G531" s="236"/>
      <c r="H531" s="236"/>
    </row>
    <row r="532" spans="3:8">
      <c r="C532" s="236"/>
      <c r="D532" s="236"/>
      <c r="E532" s="236"/>
      <c r="F532" s="236"/>
      <c r="G532" s="236"/>
      <c r="H532" s="236"/>
    </row>
    <row r="533" spans="3:8">
      <c r="C533" s="236"/>
      <c r="D533" s="236"/>
      <c r="E533" s="236"/>
      <c r="F533" s="236"/>
      <c r="G533" s="236"/>
      <c r="H533" s="236"/>
    </row>
    <row r="534" spans="3:8">
      <c r="C534" s="236"/>
      <c r="D534" s="236"/>
      <c r="E534" s="236"/>
      <c r="F534" s="236"/>
      <c r="G534" s="236"/>
      <c r="H534" s="236"/>
    </row>
    <row r="535" spans="3:8">
      <c r="C535" s="236"/>
      <c r="D535" s="236"/>
      <c r="E535" s="236"/>
      <c r="F535" s="236"/>
      <c r="G535" s="236"/>
      <c r="H535" s="236"/>
    </row>
    <row r="536" spans="3:8">
      <c r="C536" s="236"/>
      <c r="D536" s="236"/>
      <c r="E536" s="236"/>
      <c r="F536" s="236"/>
      <c r="G536" s="236"/>
      <c r="H536" s="236"/>
    </row>
    <row r="537" spans="3:8">
      <c r="C537" s="236"/>
      <c r="D537" s="236"/>
      <c r="E537" s="236"/>
      <c r="F537" s="236"/>
      <c r="G537" s="236"/>
      <c r="H537" s="236"/>
    </row>
    <row r="538" spans="3:8">
      <c r="C538" s="236"/>
      <c r="D538" s="236"/>
      <c r="E538" s="236"/>
      <c r="F538" s="236"/>
      <c r="G538" s="236"/>
      <c r="H538" s="236"/>
    </row>
    <row r="539" spans="3:8">
      <c r="C539" s="236"/>
      <c r="D539" s="236"/>
      <c r="E539" s="236"/>
      <c r="F539" s="236"/>
      <c r="G539" s="236"/>
      <c r="H539" s="236"/>
    </row>
    <row r="540" spans="3:8">
      <c r="C540" s="236"/>
      <c r="D540" s="236"/>
      <c r="E540" s="236"/>
      <c r="F540" s="236"/>
      <c r="G540" s="236"/>
      <c r="H540" s="236"/>
    </row>
    <row r="541" spans="3:8">
      <c r="C541" s="236"/>
      <c r="D541" s="236"/>
      <c r="E541" s="236"/>
      <c r="F541" s="236"/>
      <c r="G541" s="236"/>
      <c r="H541" s="236"/>
    </row>
    <row r="542" spans="3:8">
      <c r="C542" s="236"/>
      <c r="D542" s="236"/>
      <c r="E542" s="236"/>
      <c r="F542" s="236"/>
      <c r="G542" s="236"/>
      <c r="H542" s="236"/>
    </row>
    <row r="543" spans="3:8">
      <c r="C543" s="236"/>
      <c r="D543" s="236"/>
      <c r="E543" s="236"/>
      <c r="F543" s="236"/>
      <c r="G543" s="236"/>
      <c r="H543" s="236"/>
    </row>
    <row r="544" spans="3:8">
      <c r="C544" s="236"/>
      <c r="D544" s="236"/>
      <c r="E544" s="236"/>
      <c r="F544" s="236"/>
      <c r="G544" s="236"/>
      <c r="H544" s="236"/>
    </row>
    <row r="545" spans="3:8">
      <c r="C545" s="236"/>
      <c r="D545" s="236"/>
      <c r="E545" s="236"/>
      <c r="F545" s="236"/>
      <c r="G545" s="236"/>
      <c r="H545" s="236"/>
    </row>
    <row r="546" spans="3:8">
      <c r="C546" s="236"/>
      <c r="D546" s="236"/>
      <c r="E546" s="236"/>
      <c r="F546" s="236"/>
      <c r="G546" s="236"/>
      <c r="H546" s="236"/>
    </row>
    <row r="547" spans="3:8">
      <c r="C547" s="236"/>
      <c r="D547" s="236"/>
      <c r="E547" s="236"/>
      <c r="F547" s="236"/>
      <c r="G547" s="236"/>
      <c r="H547" s="236"/>
    </row>
    <row r="548" spans="3:8">
      <c r="C548" s="236"/>
      <c r="D548" s="236"/>
      <c r="E548" s="236"/>
      <c r="F548" s="236"/>
      <c r="G548" s="236"/>
      <c r="H548" s="236"/>
    </row>
    <row r="549" spans="3:8">
      <c r="C549" s="236"/>
      <c r="D549" s="236"/>
      <c r="E549" s="236"/>
      <c r="F549" s="236"/>
      <c r="G549" s="236"/>
      <c r="H549" s="236"/>
    </row>
    <row r="550" spans="3:8">
      <c r="C550" s="236"/>
      <c r="D550" s="236"/>
      <c r="E550" s="236"/>
      <c r="F550" s="236"/>
      <c r="G550" s="236"/>
      <c r="H550" s="236"/>
    </row>
    <row r="551" spans="3:8">
      <c r="C551" s="236"/>
      <c r="D551" s="236"/>
      <c r="E551" s="236"/>
      <c r="F551" s="236"/>
      <c r="G551" s="236"/>
      <c r="H551" s="236"/>
    </row>
    <row r="552" spans="3:8">
      <c r="C552" s="236"/>
      <c r="D552" s="236"/>
      <c r="E552" s="236"/>
      <c r="F552" s="236"/>
      <c r="G552" s="236"/>
      <c r="H552" s="236"/>
    </row>
    <row r="553" spans="3:8">
      <c r="C553" s="236"/>
      <c r="D553" s="236"/>
      <c r="E553" s="236"/>
      <c r="F553" s="236"/>
      <c r="G553" s="236"/>
      <c r="H553" s="236"/>
    </row>
    <row r="554" spans="3:8">
      <c r="C554" s="236"/>
      <c r="D554" s="236"/>
      <c r="E554" s="236"/>
      <c r="F554" s="236"/>
      <c r="G554" s="236"/>
      <c r="H554" s="236"/>
    </row>
    <row r="555" spans="3:8">
      <c r="C555" s="236"/>
      <c r="D555" s="236"/>
      <c r="E555" s="236"/>
      <c r="F555" s="236"/>
      <c r="G555" s="236"/>
      <c r="H555" s="236"/>
    </row>
    <row r="556" spans="3:8">
      <c r="C556" s="236"/>
      <c r="D556" s="236"/>
      <c r="E556" s="236"/>
      <c r="F556" s="236"/>
      <c r="G556" s="236"/>
      <c r="H556" s="236"/>
    </row>
    <row r="557" spans="3:8">
      <c r="C557" s="236"/>
      <c r="D557" s="236"/>
      <c r="E557" s="236"/>
      <c r="F557" s="236"/>
      <c r="G557" s="236"/>
      <c r="H557" s="236"/>
    </row>
    <row r="558" spans="3:8">
      <c r="C558" s="236"/>
      <c r="D558" s="236"/>
      <c r="E558" s="236"/>
      <c r="F558" s="236"/>
      <c r="G558" s="236"/>
      <c r="H558" s="236"/>
    </row>
    <row r="559" spans="3:8">
      <c r="C559" s="236"/>
      <c r="D559" s="236"/>
      <c r="E559" s="236"/>
      <c r="F559" s="236"/>
      <c r="G559" s="236"/>
      <c r="H559" s="236"/>
    </row>
    <row r="560" spans="3:8">
      <c r="C560" s="236"/>
      <c r="D560" s="236"/>
      <c r="E560" s="236"/>
      <c r="F560" s="236"/>
      <c r="G560" s="236"/>
      <c r="H560" s="236"/>
    </row>
    <row r="561" spans="3:8">
      <c r="C561" s="236"/>
      <c r="D561" s="236"/>
      <c r="E561" s="236"/>
      <c r="F561" s="236"/>
      <c r="G561" s="236"/>
      <c r="H561" s="236"/>
    </row>
    <row r="562" spans="3:8">
      <c r="C562" s="236"/>
      <c r="D562" s="236"/>
      <c r="E562" s="236"/>
      <c r="F562" s="236"/>
      <c r="G562" s="236"/>
      <c r="H562" s="236"/>
    </row>
    <row r="563" spans="3:8">
      <c r="C563" s="236"/>
      <c r="D563" s="236"/>
      <c r="E563" s="236"/>
      <c r="F563" s="236"/>
      <c r="G563" s="236"/>
      <c r="H563" s="236"/>
    </row>
    <row r="564" spans="3:8">
      <c r="C564" s="236"/>
      <c r="D564" s="236"/>
      <c r="E564" s="236"/>
      <c r="F564" s="236"/>
      <c r="G564" s="236"/>
      <c r="H564" s="236"/>
    </row>
    <row r="565" spans="3:8">
      <c r="C565" s="236"/>
      <c r="D565" s="236"/>
      <c r="E565" s="236"/>
      <c r="F565" s="236"/>
      <c r="G565" s="236"/>
      <c r="H565" s="236"/>
    </row>
    <row r="566" spans="3:8">
      <c r="C566" s="236"/>
      <c r="D566" s="236"/>
      <c r="E566" s="236"/>
      <c r="F566" s="236"/>
      <c r="G566" s="236"/>
      <c r="H566" s="236"/>
    </row>
    <row r="567" spans="3:8">
      <c r="C567" s="236"/>
      <c r="D567" s="236"/>
      <c r="E567" s="236"/>
      <c r="F567" s="236"/>
      <c r="G567" s="236"/>
      <c r="H567" s="236"/>
    </row>
    <row r="568" spans="3:8">
      <c r="C568" s="236"/>
      <c r="D568" s="236"/>
      <c r="E568" s="236"/>
      <c r="F568" s="236"/>
      <c r="G568" s="236"/>
      <c r="H568" s="236"/>
    </row>
    <row r="569" spans="3:8">
      <c r="C569" s="236"/>
      <c r="D569" s="236"/>
      <c r="E569" s="236"/>
      <c r="F569" s="236"/>
      <c r="G569" s="236"/>
      <c r="H569" s="236"/>
    </row>
    <row r="570" spans="3:8">
      <c r="C570" s="236"/>
      <c r="D570" s="236"/>
      <c r="E570" s="236"/>
      <c r="F570" s="236"/>
      <c r="G570" s="236"/>
      <c r="H570" s="236"/>
    </row>
    <row r="571" spans="3:8">
      <c r="C571" s="236"/>
      <c r="D571" s="236"/>
      <c r="E571" s="236"/>
      <c r="F571" s="236"/>
      <c r="G571" s="236"/>
      <c r="H571" s="236"/>
    </row>
    <row r="572" spans="3:8">
      <c r="C572" s="236"/>
      <c r="D572" s="236"/>
      <c r="E572" s="236"/>
      <c r="F572" s="236"/>
      <c r="G572" s="236"/>
      <c r="H572" s="236"/>
    </row>
    <row r="573" spans="3:8">
      <c r="C573" s="236"/>
      <c r="D573" s="236"/>
      <c r="E573" s="236"/>
      <c r="F573" s="236"/>
      <c r="G573" s="236"/>
      <c r="H573" s="236"/>
    </row>
    <row r="574" spans="3:8">
      <c r="C574" s="236"/>
      <c r="D574" s="236"/>
      <c r="E574" s="236"/>
      <c r="F574" s="236"/>
      <c r="G574" s="236"/>
      <c r="H574" s="236"/>
    </row>
    <row r="575" spans="3:8">
      <c r="C575" s="236"/>
      <c r="D575" s="236"/>
      <c r="E575" s="236"/>
      <c r="F575" s="236"/>
      <c r="G575" s="236"/>
      <c r="H575" s="236"/>
    </row>
    <row r="576" spans="3:8">
      <c r="C576" s="236"/>
      <c r="D576" s="236"/>
      <c r="E576" s="236"/>
      <c r="F576" s="236"/>
      <c r="G576" s="236"/>
      <c r="H576" s="236"/>
    </row>
    <row r="577" spans="3:8">
      <c r="C577" s="236"/>
      <c r="D577" s="236"/>
      <c r="E577" s="236"/>
      <c r="F577" s="236"/>
      <c r="G577" s="236"/>
      <c r="H577" s="236"/>
    </row>
    <row r="578" spans="3:8">
      <c r="C578" s="236"/>
      <c r="D578" s="236"/>
      <c r="E578" s="236"/>
      <c r="F578" s="236"/>
      <c r="G578" s="236"/>
      <c r="H578" s="236"/>
    </row>
    <row r="579" spans="3:8">
      <c r="C579" s="236"/>
      <c r="D579" s="236"/>
      <c r="E579" s="236"/>
      <c r="F579" s="236"/>
      <c r="G579" s="236"/>
      <c r="H579" s="236"/>
    </row>
    <row r="580" spans="3:8">
      <c r="C580" s="236"/>
      <c r="D580" s="236"/>
      <c r="E580" s="236"/>
      <c r="F580" s="236"/>
      <c r="G580" s="236"/>
      <c r="H580" s="236"/>
    </row>
    <row r="581" spans="3:8">
      <c r="C581" s="236"/>
      <c r="D581" s="236"/>
      <c r="E581" s="236"/>
      <c r="F581" s="236"/>
      <c r="G581" s="236"/>
      <c r="H581" s="236"/>
    </row>
    <row r="582" spans="3:8">
      <c r="C582" s="236"/>
      <c r="D582" s="236"/>
      <c r="E582" s="236"/>
      <c r="F582" s="236"/>
      <c r="G582" s="236"/>
      <c r="H582" s="236"/>
    </row>
    <row r="583" spans="3:8">
      <c r="C583" s="236"/>
      <c r="D583" s="236"/>
      <c r="E583" s="236"/>
      <c r="F583" s="236"/>
      <c r="G583" s="236"/>
      <c r="H583" s="236"/>
    </row>
    <row r="584" spans="3:8">
      <c r="C584" s="236"/>
      <c r="D584" s="236"/>
      <c r="E584" s="236"/>
      <c r="F584" s="236"/>
      <c r="G584" s="236"/>
      <c r="H584" s="236"/>
    </row>
    <row r="585" spans="3:8">
      <c r="C585" s="236"/>
      <c r="D585" s="236"/>
      <c r="E585" s="236"/>
      <c r="F585" s="236"/>
      <c r="G585" s="236"/>
      <c r="H585" s="236"/>
    </row>
    <row r="586" spans="3:8">
      <c r="C586" s="236"/>
      <c r="D586" s="236"/>
      <c r="E586" s="236"/>
      <c r="F586" s="236"/>
      <c r="G586" s="236"/>
      <c r="H586" s="236"/>
    </row>
    <row r="587" spans="3:8">
      <c r="C587" s="236"/>
      <c r="D587" s="236"/>
      <c r="E587" s="236"/>
      <c r="F587" s="236"/>
      <c r="G587" s="236"/>
      <c r="H587" s="236"/>
    </row>
    <row r="588" spans="3:8">
      <c r="C588" s="236"/>
      <c r="D588" s="236"/>
      <c r="E588" s="236"/>
      <c r="F588" s="236"/>
      <c r="G588" s="236"/>
      <c r="H588" s="236"/>
    </row>
    <row r="589" spans="3:8">
      <c r="C589" s="236"/>
      <c r="D589" s="236"/>
      <c r="E589" s="236"/>
      <c r="F589" s="236"/>
      <c r="G589" s="236"/>
      <c r="H589" s="236"/>
    </row>
    <row r="590" spans="3:8">
      <c r="C590" s="236"/>
      <c r="D590" s="236"/>
      <c r="E590" s="236"/>
      <c r="F590" s="236"/>
      <c r="G590" s="236"/>
      <c r="H590" s="236"/>
    </row>
    <row r="591" spans="3:8">
      <c r="C591" s="236"/>
      <c r="D591" s="236"/>
      <c r="E591" s="236"/>
      <c r="F591" s="236"/>
      <c r="G591" s="236"/>
      <c r="H591" s="236"/>
    </row>
    <row r="592" spans="3:8">
      <c r="C592" s="236"/>
      <c r="D592" s="236"/>
      <c r="E592" s="236"/>
      <c r="F592" s="236"/>
      <c r="G592" s="236"/>
      <c r="H592" s="236"/>
    </row>
    <row r="593" spans="3:8">
      <c r="C593" s="236"/>
      <c r="D593" s="236"/>
      <c r="E593" s="236"/>
      <c r="F593" s="236"/>
      <c r="G593" s="236"/>
      <c r="H593" s="236"/>
    </row>
    <row r="594" spans="3:8">
      <c r="C594" s="236"/>
      <c r="D594" s="236"/>
      <c r="E594" s="236"/>
      <c r="F594" s="236"/>
      <c r="G594" s="236"/>
      <c r="H594" s="236"/>
    </row>
    <row r="595" spans="3:8">
      <c r="C595" s="236"/>
      <c r="D595" s="236"/>
      <c r="E595" s="236"/>
      <c r="F595" s="236"/>
      <c r="G595" s="236"/>
      <c r="H595" s="236"/>
    </row>
    <row r="596" spans="3:8">
      <c r="C596" s="236"/>
      <c r="D596" s="236"/>
      <c r="E596" s="236"/>
      <c r="F596" s="236"/>
      <c r="G596" s="236"/>
      <c r="H596" s="236"/>
    </row>
    <row r="597" spans="3:8">
      <c r="C597" s="236"/>
      <c r="D597" s="236"/>
      <c r="E597" s="236"/>
      <c r="F597" s="236"/>
      <c r="G597" s="236"/>
      <c r="H597" s="236"/>
    </row>
    <row r="598" spans="3:8">
      <c r="C598" s="236"/>
      <c r="D598" s="236"/>
      <c r="E598" s="236"/>
      <c r="F598" s="236"/>
      <c r="G598" s="236"/>
      <c r="H598" s="236"/>
    </row>
    <row r="599" spans="3:8">
      <c r="C599" s="236"/>
      <c r="D599" s="236"/>
      <c r="E599" s="236"/>
      <c r="F599" s="236"/>
      <c r="G599" s="236"/>
      <c r="H599" s="236"/>
    </row>
    <row r="600" spans="3:8">
      <c r="C600" s="236"/>
      <c r="D600" s="236"/>
      <c r="E600" s="236"/>
      <c r="F600" s="236"/>
      <c r="G600" s="236"/>
      <c r="H600" s="236"/>
    </row>
    <row r="601" spans="3:8">
      <c r="C601" s="236"/>
      <c r="D601" s="236"/>
      <c r="E601" s="236"/>
      <c r="F601" s="236"/>
      <c r="G601" s="236"/>
      <c r="H601" s="236"/>
    </row>
    <row r="602" spans="3:8">
      <c r="C602" s="236"/>
      <c r="D602" s="236"/>
      <c r="E602" s="236"/>
      <c r="F602" s="236"/>
      <c r="G602" s="236"/>
      <c r="H602" s="236"/>
    </row>
    <row r="603" spans="3:8">
      <c r="C603" s="236"/>
      <c r="D603" s="236"/>
      <c r="E603" s="236"/>
      <c r="F603" s="236"/>
      <c r="G603" s="236"/>
      <c r="H603" s="236"/>
    </row>
    <row r="604" spans="3:8">
      <c r="C604" s="236"/>
      <c r="D604" s="236"/>
      <c r="E604" s="236"/>
      <c r="F604" s="236"/>
      <c r="G604" s="236"/>
      <c r="H604" s="236"/>
    </row>
    <row r="605" spans="3:8">
      <c r="C605" s="236"/>
      <c r="D605" s="236"/>
      <c r="E605" s="236"/>
      <c r="F605" s="236"/>
      <c r="G605" s="236"/>
      <c r="H605" s="236"/>
    </row>
    <row r="606" spans="3:8">
      <c r="C606" s="236"/>
      <c r="D606" s="236"/>
      <c r="E606" s="236"/>
      <c r="F606" s="236"/>
      <c r="G606" s="236"/>
      <c r="H606" s="236"/>
    </row>
    <row r="607" spans="3:8">
      <c r="C607" s="236"/>
      <c r="D607" s="236"/>
      <c r="E607" s="236"/>
      <c r="F607" s="236"/>
      <c r="G607" s="236"/>
      <c r="H607" s="236"/>
    </row>
    <row r="608" spans="3:8">
      <c r="C608" s="236"/>
      <c r="D608" s="236"/>
      <c r="E608" s="236"/>
      <c r="F608" s="236"/>
      <c r="G608" s="236"/>
      <c r="H608" s="236"/>
    </row>
    <row r="609" spans="3:8">
      <c r="C609" s="236"/>
      <c r="D609" s="236"/>
      <c r="E609" s="236"/>
      <c r="F609" s="236"/>
      <c r="G609" s="236"/>
      <c r="H609" s="236"/>
    </row>
    <row r="610" spans="3:8">
      <c r="C610" s="236"/>
      <c r="D610" s="236"/>
      <c r="E610" s="236"/>
      <c r="F610" s="236"/>
      <c r="G610" s="236"/>
      <c r="H610" s="236"/>
    </row>
    <row r="611" spans="3:8">
      <c r="C611" s="236"/>
      <c r="D611" s="236"/>
      <c r="E611" s="236"/>
      <c r="F611" s="236"/>
      <c r="G611" s="236"/>
      <c r="H611" s="236"/>
    </row>
    <row r="612" spans="3:8">
      <c r="C612" s="236"/>
      <c r="D612" s="236"/>
      <c r="E612" s="236"/>
      <c r="F612" s="236"/>
      <c r="G612" s="236"/>
      <c r="H612" s="236"/>
    </row>
    <row r="613" spans="3:8">
      <c r="C613" s="236"/>
      <c r="D613" s="236"/>
      <c r="E613" s="236"/>
      <c r="F613" s="236"/>
      <c r="G613" s="236"/>
      <c r="H613" s="236"/>
    </row>
    <row r="614" spans="3:8">
      <c r="C614" s="236"/>
      <c r="D614" s="236"/>
      <c r="E614" s="236"/>
      <c r="F614" s="236"/>
      <c r="G614" s="236"/>
      <c r="H614" s="236"/>
    </row>
    <row r="615" spans="3:8">
      <c r="C615" s="236"/>
      <c r="D615" s="236"/>
      <c r="E615" s="236"/>
      <c r="F615" s="236"/>
      <c r="G615" s="236"/>
      <c r="H615" s="236"/>
    </row>
    <row r="616" spans="3:8">
      <c r="C616" s="236"/>
      <c r="D616" s="236"/>
      <c r="E616" s="236"/>
      <c r="F616" s="236"/>
      <c r="G616" s="236"/>
      <c r="H616" s="236"/>
    </row>
    <row r="617" spans="3:8">
      <c r="C617" s="236"/>
      <c r="D617" s="236"/>
      <c r="E617" s="236"/>
      <c r="F617" s="236"/>
      <c r="G617" s="236"/>
      <c r="H617" s="236"/>
    </row>
    <row r="618" spans="3:8">
      <c r="C618" s="236"/>
      <c r="D618" s="236"/>
      <c r="E618" s="236"/>
      <c r="F618" s="236"/>
      <c r="G618" s="236"/>
      <c r="H618" s="236"/>
    </row>
    <row r="619" spans="3:8">
      <c r="C619" s="236"/>
      <c r="D619" s="236"/>
      <c r="E619" s="236"/>
      <c r="F619" s="236"/>
      <c r="G619" s="236"/>
      <c r="H619" s="236"/>
    </row>
    <row r="620" spans="3:8">
      <c r="C620" s="236"/>
      <c r="D620" s="236"/>
      <c r="E620" s="236"/>
      <c r="F620" s="236"/>
      <c r="G620" s="236"/>
      <c r="H620" s="236"/>
    </row>
    <row r="621" spans="3:8">
      <c r="C621" s="236"/>
      <c r="D621" s="236"/>
      <c r="E621" s="236"/>
      <c r="F621" s="236"/>
      <c r="G621" s="236"/>
      <c r="H621" s="236"/>
    </row>
    <row r="622" spans="3:8">
      <c r="C622" s="236"/>
      <c r="D622" s="236"/>
      <c r="E622" s="236"/>
      <c r="F622" s="236"/>
      <c r="G622" s="236"/>
      <c r="H622" s="236"/>
    </row>
    <row r="623" spans="3:8">
      <c r="C623" s="236"/>
      <c r="D623" s="236"/>
      <c r="E623" s="236"/>
      <c r="F623" s="236"/>
      <c r="G623" s="236"/>
      <c r="H623" s="236"/>
    </row>
    <row r="624" spans="3:8">
      <c r="C624" s="236"/>
      <c r="D624" s="236"/>
      <c r="E624" s="236"/>
      <c r="F624" s="236"/>
      <c r="G624" s="236"/>
      <c r="H624" s="236"/>
    </row>
    <row r="625" spans="3:8">
      <c r="C625" s="236"/>
      <c r="D625" s="236"/>
      <c r="E625" s="236"/>
      <c r="F625" s="236"/>
      <c r="G625" s="236"/>
      <c r="H625" s="236"/>
    </row>
    <row r="626" spans="3:8">
      <c r="C626" s="236"/>
      <c r="D626" s="236"/>
      <c r="E626" s="236"/>
      <c r="F626" s="236"/>
      <c r="G626" s="236"/>
      <c r="H626" s="236"/>
    </row>
    <row r="627" spans="3:8">
      <c r="C627" s="236"/>
      <c r="D627" s="236"/>
      <c r="E627" s="236"/>
      <c r="F627" s="236"/>
      <c r="G627" s="236"/>
      <c r="H627" s="236"/>
    </row>
    <row r="628" spans="3:8">
      <c r="C628" s="236"/>
      <c r="D628" s="236"/>
      <c r="E628" s="236"/>
      <c r="F628" s="236"/>
      <c r="G628" s="236"/>
      <c r="H628" s="236"/>
    </row>
    <row r="629" spans="3:8">
      <c r="C629" s="236"/>
      <c r="D629" s="236"/>
      <c r="E629" s="236"/>
      <c r="F629" s="236"/>
      <c r="G629" s="236"/>
      <c r="H629" s="236"/>
    </row>
    <row r="630" spans="3:8">
      <c r="C630" s="236"/>
      <c r="D630" s="236"/>
      <c r="E630" s="236"/>
      <c r="F630" s="236"/>
      <c r="G630" s="236"/>
      <c r="H630" s="236"/>
    </row>
    <row r="631" spans="3:8">
      <c r="C631" s="236"/>
      <c r="D631" s="236"/>
      <c r="E631" s="236"/>
      <c r="F631" s="236"/>
      <c r="G631" s="236"/>
      <c r="H631" s="236"/>
    </row>
    <row r="632" spans="3:8">
      <c r="C632" s="236"/>
      <c r="D632" s="236"/>
      <c r="E632" s="236"/>
      <c r="F632" s="236"/>
      <c r="G632" s="236"/>
      <c r="H632" s="236"/>
    </row>
    <row r="633" spans="3:8">
      <c r="C633" s="236"/>
      <c r="D633" s="236"/>
      <c r="E633" s="236"/>
      <c r="F633" s="236"/>
      <c r="G633" s="236"/>
      <c r="H633" s="236"/>
    </row>
    <row r="634" spans="3:8">
      <c r="C634" s="236"/>
      <c r="D634" s="236"/>
      <c r="E634" s="236"/>
      <c r="F634" s="236"/>
      <c r="G634" s="236"/>
      <c r="H634" s="236"/>
    </row>
    <row r="635" spans="3:8">
      <c r="C635" s="236"/>
      <c r="D635" s="236"/>
      <c r="E635" s="236"/>
      <c r="F635" s="236"/>
      <c r="G635" s="236"/>
      <c r="H635" s="236"/>
    </row>
    <row r="636" spans="3:8">
      <c r="C636" s="236"/>
      <c r="D636" s="236"/>
      <c r="E636" s="236"/>
      <c r="F636" s="236"/>
      <c r="G636" s="236"/>
      <c r="H636" s="236"/>
    </row>
    <row r="637" spans="3:8">
      <c r="C637" s="236"/>
      <c r="D637" s="236"/>
      <c r="E637" s="236"/>
      <c r="F637" s="236"/>
      <c r="G637" s="236"/>
      <c r="H637" s="236"/>
    </row>
    <row r="638" spans="3:8">
      <c r="C638" s="236"/>
      <c r="D638" s="236"/>
      <c r="E638" s="236"/>
      <c r="F638" s="236"/>
      <c r="G638" s="236"/>
      <c r="H638" s="236"/>
    </row>
    <row r="639" spans="3:8">
      <c r="C639" s="236"/>
      <c r="D639" s="236"/>
      <c r="E639" s="236"/>
      <c r="F639" s="236"/>
      <c r="G639" s="236"/>
      <c r="H639" s="236"/>
    </row>
    <row r="640" spans="3:8">
      <c r="C640" s="236"/>
      <c r="D640" s="236"/>
      <c r="E640" s="236"/>
      <c r="F640" s="236"/>
      <c r="G640" s="236"/>
      <c r="H640" s="236"/>
    </row>
    <row r="641" spans="3:8">
      <c r="C641" s="236"/>
      <c r="D641" s="236"/>
      <c r="E641" s="236"/>
      <c r="F641" s="236"/>
      <c r="G641" s="236"/>
      <c r="H641" s="236"/>
    </row>
    <row r="642" spans="3:8">
      <c r="C642" s="236"/>
      <c r="D642" s="236"/>
      <c r="E642" s="236"/>
      <c r="F642" s="236"/>
      <c r="G642" s="236"/>
      <c r="H642" s="236"/>
    </row>
    <row r="643" spans="3:8">
      <c r="C643" s="236"/>
      <c r="D643" s="236"/>
      <c r="E643" s="236"/>
      <c r="F643" s="236"/>
      <c r="G643" s="236"/>
      <c r="H643" s="236"/>
    </row>
    <row r="644" spans="3:8">
      <c r="C644" s="236"/>
      <c r="D644" s="236"/>
      <c r="E644" s="236"/>
      <c r="F644" s="236"/>
      <c r="G644" s="236"/>
      <c r="H644" s="236"/>
    </row>
    <row r="645" spans="3:8">
      <c r="C645" s="236"/>
      <c r="D645" s="236"/>
      <c r="E645" s="236"/>
      <c r="F645" s="236"/>
      <c r="G645" s="236"/>
      <c r="H645" s="236"/>
    </row>
    <row r="646" spans="3:8">
      <c r="C646" s="236"/>
      <c r="D646" s="236"/>
      <c r="E646" s="236"/>
      <c r="F646" s="236"/>
      <c r="G646" s="236"/>
      <c r="H646" s="236"/>
    </row>
    <row r="647" spans="3:8">
      <c r="C647" s="236"/>
      <c r="D647" s="236"/>
      <c r="E647" s="236"/>
      <c r="F647" s="236"/>
      <c r="G647" s="236"/>
      <c r="H647" s="236"/>
    </row>
    <row r="648" spans="3:8">
      <c r="C648" s="236"/>
      <c r="D648" s="236"/>
      <c r="E648" s="236"/>
      <c r="F648" s="236"/>
      <c r="G648" s="236"/>
      <c r="H648" s="236"/>
    </row>
    <row r="649" spans="3:8">
      <c r="C649" s="236"/>
      <c r="D649" s="236"/>
      <c r="E649" s="236"/>
      <c r="F649" s="236"/>
      <c r="G649" s="236"/>
      <c r="H649" s="236"/>
    </row>
    <row r="650" spans="3:8">
      <c r="C650" s="236"/>
      <c r="D650" s="236"/>
      <c r="E650" s="236"/>
      <c r="F650" s="236"/>
      <c r="G650" s="236"/>
      <c r="H650" s="236"/>
    </row>
    <row r="651" spans="3:8">
      <c r="C651" s="236"/>
      <c r="D651" s="236"/>
      <c r="E651" s="236"/>
      <c r="F651" s="236"/>
      <c r="G651" s="236"/>
      <c r="H651" s="236"/>
    </row>
    <row r="652" spans="3:8">
      <c r="C652" s="236"/>
      <c r="D652" s="236"/>
      <c r="E652" s="236"/>
      <c r="F652" s="236"/>
      <c r="G652" s="236"/>
      <c r="H652" s="236"/>
    </row>
    <row r="653" spans="3:8">
      <c r="C653" s="236"/>
      <c r="D653" s="236"/>
      <c r="E653" s="236"/>
      <c r="F653" s="236"/>
      <c r="G653" s="236"/>
      <c r="H653" s="236"/>
    </row>
    <row r="654" spans="3:8">
      <c r="C654" s="236"/>
      <c r="D654" s="236"/>
      <c r="E654" s="236"/>
      <c r="F654" s="236"/>
      <c r="G654" s="236"/>
      <c r="H654" s="236"/>
    </row>
    <row r="655" spans="3:8">
      <c r="C655" s="236"/>
      <c r="D655" s="236"/>
      <c r="E655" s="236"/>
      <c r="F655" s="236"/>
      <c r="G655" s="236"/>
      <c r="H655" s="236"/>
    </row>
    <row r="656" spans="3:8">
      <c r="C656" s="236"/>
      <c r="D656" s="236"/>
      <c r="E656" s="236"/>
      <c r="F656" s="236"/>
      <c r="G656" s="236"/>
      <c r="H656" s="236"/>
    </row>
    <row r="657" spans="3:8">
      <c r="C657" s="236"/>
      <c r="D657" s="236"/>
      <c r="E657" s="236"/>
      <c r="F657" s="236"/>
      <c r="G657" s="236"/>
      <c r="H657" s="236"/>
    </row>
    <row r="658" spans="3:8">
      <c r="C658" s="236"/>
      <c r="D658" s="236"/>
      <c r="E658" s="236"/>
      <c r="F658" s="236"/>
      <c r="G658" s="236"/>
      <c r="H658" s="236"/>
    </row>
    <row r="659" spans="3:8">
      <c r="C659" s="236"/>
      <c r="D659" s="236"/>
      <c r="E659" s="236"/>
      <c r="F659" s="236"/>
      <c r="G659" s="236"/>
      <c r="H659" s="236"/>
    </row>
    <row r="660" spans="3:8">
      <c r="C660" s="236"/>
      <c r="D660" s="236"/>
      <c r="E660" s="236"/>
      <c r="F660" s="236"/>
      <c r="G660" s="236"/>
      <c r="H660" s="236"/>
    </row>
    <row r="661" spans="3:8">
      <c r="C661" s="236"/>
      <c r="D661" s="236"/>
      <c r="E661" s="236"/>
      <c r="F661" s="236"/>
      <c r="G661" s="236"/>
      <c r="H661" s="236"/>
    </row>
    <row r="662" spans="3:8">
      <c r="C662" s="236"/>
      <c r="D662" s="236"/>
      <c r="E662" s="236"/>
      <c r="F662" s="236"/>
      <c r="G662" s="236"/>
      <c r="H662" s="236"/>
    </row>
    <row r="663" spans="3:8">
      <c r="C663" s="236"/>
      <c r="D663" s="236"/>
      <c r="E663" s="236"/>
      <c r="F663" s="236"/>
      <c r="G663" s="236"/>
      <c r="H663" s="236"/>
    </row>
    <row r="664" spans="3:8">
      <c r="C664" s="236"/>
      <c r="D664" s="236"/>
      <c r="E664" s="236"/>
      <c r="F664" s="236"/>
      <c r="G664" s="236"/>
      <c r="H664" s="236"/>
    </row>
    <row r="665" spans="3:8">
      <c r="C665" s="236"/>
      <c r="D665" s="236"/>
      <c r="E665" s="236"/>
      <c r="F665" s="236"/>
      <c r="G665" s="236"/>
      <c r="H665" s="236"/>
    </row>
    <row r="666" spans="3:8">
      <c r="C666" s="236"/>
      <c r="D666" s="236"/>
      <c r="E666" s="236"/>
      <c r="F666" s="236"/>
      <c r="G666" s="236"/>
      <c r="H666" s="236"/>
    </row>
    <row r="667" spans="3:8">
      <c r="C667" s="236"/>
      <c r="D667" s="236"/>
      <c r="E667" s="236"/>
      <c r="F667" s="236"/>
      <c r="G667" s="236"/>
      <c r="H667" s="236"/>
    </row>
    <row r="668" spans="3:8">
      <c r="C668" s="236"/>
      <c r="D668" s="236"/>
      <c r="E668" s="236"/>
      <c r="F668" s="236"/>
      <c r="G668" s="236"/>
      <c r="H668" s="236"/>
    </row>
    <row r="669" spans="3:8">
      <c r="C669" s="236"/>
      <c r="D669" s="236"/>
      <c r="E669" s="236"/>
      <c r="F669" s="236"/>
      <c r="G669" s="236"/>
      <c r="H669" s="236"/>
    </row>
    <row r="670" spans="3:8">
      <c r="C670" s="236"/>
      <c r="D670" s="236"/>
      <c r="E670" s="236"/>
      <c r="F670" s="236"/>
      <c r="G670" s="236"/>
      <c r="H670" s="236"/>
    </row>
    <row r="671" spans="3:8">
      <c r="C671" s="236"/>
      <c r="D671" s="236"/>
      <c r="E671" s="236"/>
      <c r="F671" s="236"/>
      <c r="G671" s="236"/>
      <c r="H671" s="236"/>
    </row>
    <row r="672" spans="3:8">
      <c r="C672" s="236"/>
      <c r="D672" s="236"/>
      <c r="E672" s="236"/>
      <c r="F672" s="236"/>
      <c r="G672" s="236"/>
      <c r="H672" s="236"/>
    </row>
    <row r="673" spans="3:8">
      <c r="C673" s="236"/>
      <c r="D673" s="236"/>
      <c r="E673" s="236"/>
      <c r="F673" s="236"/>
      <c r="G673" s="236"/>
      <c r="H673" s="236"/>
    </row>
    <row r="674" spans="3:8">
      <c r="C674" s="236"/>
      <c r="D674" s="236"/>
      <c r="E674" s="236"/>
      <c r="F674" s="236"/>
      <c r="G674" s="236"/>
      <c r="H674" s="236"/>
    </row>
    <row r="675" spans="3:8">
      <c r="C675" s="236"/>
      <c r="D675" s="236"/>
      <c r="E675" s="236"/>
      <c r="F675" s="236"/>
      <c r="G675" s="236"/>
      <c r="H675" s="236"/>
    </row>
    <row r="676" spans="3:8">
      <c r="C676" s="236"/>
      <c r="D676" s="236"/>
      <c r="E676" s="236"/>
      <c r="F676" s="236"/>
      <c r="G676" s="236"/>
      <c r="H676" s="236"/>
    </row>
    <row r="677" spans="3:8">
      <c r="C677" s="236"/>
      <c r="D677" s="236"/>
      <c r="E677" s="236"/>
      <c r="F677" s="236"/>
      <c r="G677" s="236"/>
      <c r="H677" s="236"/>
    </row>
    <row r="678" spans="3:8">
      <c r="C678" s="236"/>
      <c r="D678" s="236"/>
      <c r="E678" s="236"/>
      <c r="F678" s="236"/>
      <c r="G678" s="236"/>
      <c r="H678" s="236"/>
    </row>
    <row r="679" spans="3:8">
      <c r="C679" s="236"/>
      <c r="D679" s="236"/>
      <c r="E679" s="236"/>
      <c r="F679" s="236"/>
      <c r="G679" s="236"/>
      <c r="H679" s="236"/>
    </row>
    <row r="680" spans="3:8">
      <c r="C680" s="236"/>
      <c r="D680" s="236"/>
      <c r="E680" s="236"/>
      <c r="F680" s="236"/>
      <c r="G680" s="236"/>
      <c r="H680" s="236"/>
    </row>
    <row r="681" spans="3:8">
      <c r="C681" s="236"/>
      <c r="D681" s="236"/>
      <c r="E681" s="236"/>
      <c r="F681" s="236"/>
      <c r="G681" s="236"/>
      <c r="H681" s="236"/>
    </row>
    <row r="682" spans="3:8">
      <c r="C682" s="236"/>
      <c r="D682" s="236"/>
      <c r="E682" s="236"/>
      <c r="F682" s="236"/>
      <c r="G682" s="236"/>
      <c r="H682" s="236"/>
    </row>
    <row r="683" spans="3:8">
      <c r="C683" s="236"/>
      <c r="D683" s="236"/>
      <c r="E683" s="236"/>
      <c r="F683" s="236"/>
      <c r="G683" s="236"/>
      <c r="H683" s="236"/>
    </row>
    <row r="684" spans="3:8">
      <c r="C684" s="236"/>
      <c r="D684" s="236"/>
      <c r="E684" s="236"/>
      <c r="F684" s="236"/>
      <c r="G684" s="236"/>
      <c r="H684" s="236"/>
    </row>
    <row r="685" spans="3:8">
      <c r="C685" s="236"/>
      <c r="D685" s="236"/>
      <c r="E685" s="236"/>
      <c r="F685" s="236"/>
      <c r="G685" s="236"/>
      <c r="H685" s="236"/>
    </row>
    <row r="686" spans="3:8">
      <c r="C686" s="236"/>
      <c r="D686" s="236"/>
      <c r="E686" s="236"/>
      <c r="F686" s="236"/>
      <c r="G686" s="236"/>
      <c r="H686" s="236"/>
    </row>
    <row r="687" spans="3:8">
      <c r="C687" s="236"/>
      <c r="D687" s="236"/>
      <c r="E687" s="236"/>
      <c r="F687" s="236"/>
      <c r="G687" s="236"/>
      <c r="H687" s="236"/>
    </row>
    <row r="688" spans="3:8">
      <c r="C688" s="236"/>
      <c r="D688" s="236"/>
      <c r="E688" s="236"/>
      <c r="F688" s="236"/>
      <c r="G688" s="236"/>
      <c r="H688" s="236"/>
    </row>
    <row r="689" spans="3:8">
      <c r="C689" s="236"/>
      <c r="D689" s="236"/>
      <c r="E689" s="236"/>
      <c r="F689" s="236"/>
      <c r="G689" s="236"/>
      <c r="H689" s="236"/>
    </row>
    <row r="690" spans="3:8">
      <c r="C690" s="236"/>
      <c r="D690" s="236"/>
      <c r="E690" s="236"/>
      <c r="F690" s="236"/>
      <c r="G690" s="236"/>
      <c r="H690" s="236"/>
    </row>
    <row r="691" spans="3:8">
      <c r="C691" s="236"/>
      <c r="D691" s="236"/>
      <c r="E691" s="236"/>
      <c r="F691" s="236"/>
      <c r="G691" s="236"/>
      <c r="H691" s="236"/>
    </row>
    <row r="692" spans="3:8">
      <c r="C692" s="236"/>
      <c r="D692" s="236"/>
      <c r="E692" s="236"/>
      <c r="F692" s="236"/>
      <c r="G692" s="236"/>
      <c r="H692" s="236"/>
    </row>
    <row r="693" spans="3:8">
      <c r="C693" s="236"/>
      <c r="D693" s="236"/>
      <c r="E693" s="236"/>
      <c r="F693" s="236"/>
      <c r="G693" s="236"/>
      <c r="H693" s="236"/>
    </row>
    <row r="694" spans="3:8">
      <c r="C694" s="236"/>
      <c r="D694" s="236"/>
      <c r="E694" s="236"/>
      <c r="F694" s="236"/>
      <c r="G694" s="236"/>
      <c r="H694" s="236"/>
    </row>
    <row r="695" spans="3:8">
      <c r="C695" s="236"/>
      <c r="D695" s="236"/>
      <c r="E695" s="236"/>
      <c r="F695" s="236"/>
      <c r="G695" s="236"/>
      <c r="H695" s="236"/>
    </row>
    <row r="696" spans="3:8">
      <c r="C696" s="236"/>
      <c r="D696" s="236"/>
      <c r="E696" s="236"/>
      <c r="F696" s="236"/>
      <c r="G696" s="236"/>
      <c r="H696" s="236"/>
    </row>
    <row r="697" spans="3:8">
      <c r="C697" s="236"/>
      <c r="D697" s="236"/>
      <c r="E697" s="236"/>
      <c r="F697" s="236"/>
      <c r="G697" s="236"/>
      <c r="H697" s="236"/>
    </row>
    <row r="698" spans="3:8">
      <c r="C698" s="236"/>
      <c r="D698" s="236"/>
      <c r="E698" s="236"/>
      <c r="F698" s="236"/>
      <c r="G698" s="236"/>
      <c r="H698" s="236"/>
    </row>
    <row r="699" spans="3:8">
      <c r="C699" s="236"/>
      <c r="D699" s="236"/>
      <c r="E699" s="236"/>
      <c r="F699" s="236"/>
      <c r="G699" s="236"/>
      <c r="H699" s="236"/>
    </row>
    <row r="700" spans="3:8">
      <c r="C700" s="236"/>
      <c r="D700" s="236"/>
      <c r="E700" s="236"/>
      <c r="F700" s="236"/>
      <c r="G700" s="236"/>
      <c r="H700" s="236"/>
    </row>
    <row r="701" spans="3:8">
      <c r="C701" s="236"/>
      <c r="D701" s="236"/>
      <c r="E701" s="236"/>
      <c r="F701" s="236"/>
      <c r="G701" s="236"/>
      <c r="H701" s="236"/>
    </row>
    <row r="702" spans="3:8">
      <c r="C702" s="236"/>
      <c r="D702" s="236"/>
      <c r="E702" s="236"/>
      <c r="F702" s="236"/>
      <c r="G702" s="236"/>
      <c r="H702" s="236"/>
    </row>
    <row r="703" spans="3:8">
      <c r="C703" s="236"/>
      <c r="D703" s="236"/>
      <c r="E703" s="236"/>
      <c r="F703" s="236"/>
      <c r="G703" s="236"/>
      <c r="H703" s="236"/>
    </row>
    <row r="704" spans="3:8">
      <c r="C704" s="236"/>
      <c r="D704" s="236"/>
      <c r="E704" s="236"/>
      <c r="F704" s="236"/>
      <c r="G704" s="236"/>
      <c r="H704" s="236"/>
    </row>
    <row r="705" spans="3:8">
      <c r="C705" s="236"/>
      <c r="D705" s="236"/>
      <c r="E705" s="236"/>
      <c r="F705" s="236"/>
      <c r="G705" s="236"/>
      <c r="H705" s="236"/>
    </row>
    <row r="706" spans="3:8">
      <c r="C706" s="236"/>
      <c r="D706" s="236"/>
      <c r="E706" s="236"/>
      <c r="F706" s="236"/>
      <c r="G706" s="236"/>
      <c r="H706" s="236"/>
    </row>
    <row r="707" spans="3:8">
      <c r="C707" s="236"/>
      <c r="D707" s="236"/>
      <c r="E707" s="236"/>
      <c r="F707" s="236"/>
      <c r="G707" s="236"/>
      <c r="H707" s="236"/>
    </row>
    <row r="708" spans="3:8">
      <c r="C708" s="236"/>
      <c r="D708" s="236"/>
      <c r="E708" s="236"/>
      <c r="F708" s="236"/>
      <c r="G708" s="236"/>
      <c r="H708" s="236"/>
    </row>
    <row r="709" spans="3:8">
      <c r="C709" s="236"/>
      <c r="D709" s="236"/>
      <c r="E709" s="236"/>
      <c r="F709" s="236"/>
      <c r="G709" s="236"/>
      <c r="H709" s="236"/>
    </row>
    <row r="710" spans="3:8">
      <c r="C710" s="236"/>
      <c r="D710" s="236"/>
      <c r="E710" s="236"/>
      <c r="F710" s="236"/>
      <c r="G710" s="236"/>
      <c r="H710" s="236"/>
    </row>
    <row r="711" spans="3:8">
      <c r="C711" s="236"/>
      <c r="D711" s="236"/>
      <c r="E711" s="236"/>
      <c r="F711" s="236"/>
      <c r="G711" s="236"/>
      <c r="H711" s="236"/>
    </row>
    <row r="712" spans="3:8">
      <c r="C712" s="236"/>
      <c r="D712" s="236"/>
      <c r="E712" s="236"/>
      <c r="F712" s="236"/>
      <c r="G712" s="236"/>
      <c r="H712" s="236"/>
    </row>
    <row r="713" spans="3:8">
      <c r="C713" s="236"/>
      <c r="D713" s="236"/>
      <c r="E713" s="236"/>
      <c r="F713" s="236"/>
      <c r="G713" s="236"/>
      <c r="H713" s="236"/>
    </row>
    <row r="714" spans="3:8">
      <c r="C714" s="236"/>
      <c r="D714" s="236"/>
      <c r="E714" s="236"/>
      <c r="F714" s="236"/>
      <c r="G714" s="236"/>
      <c r="H714" s="236"/>
    </row>
    <row r="715" spans="3:8">
      <c r="C715" s="236"/>
      <c r="D715" s="236"/>
      <c r="E715" s="236"/>
      <c r="F715" s="236"/>
      <c r="G715" s="236"/>
      <c r="H715" s="236"/>
    </row>
    <row r="716" spans="3:8">
      <c r="C716" s="236"/>
      <c r="D716" s="236"/>
      <c r="E716" s="236"/>
      <c r="F716" s="236"/>
      <c r="G716" s="236"/>
      <c r="H716" s="236"/>
    </row>
    <row r="717" spans="3:8">
      <c r="C717" s="236"/>
      <c r="D717" s="236"/>
      <c r="E717" s="236"/>
      <c r="F717" s="236"/>
      <c r="G717" s="236"/>
      <c r="H717" s="236"/>
    </row>
    <row r="718" spans="3:8">
      <c r="C718" s="236"/>
      <c r="D718" s="236"/>
      <c r="E718" s="236"/>
      <c r="F718" s="236"/>
      <c r="G718" s="236"/>
      <c r="H718" s="236"/>
    </row>
    <row r="719" spans="3:8">
      <c r="C719" s="236"/>
      <c r="D719" s="236"/>
      <c r="E719" s="236"/>
      <c r="F719" s="236"/>
      <c r="G719" s="236"/>
      <c r="H719" s="236"/>
    </row>
    <row r="720" spans="3:8">
      <c r="C720" s="236"/>
      <c r="D720" s="236"/>
      <c r="E720" s="236"/>
      <c r="F720" s="236"/>
      <c r="G720" s="236"/>
      <c r="H720" s="236"/>
    </row>
    <row r="721" spans="3:8">
      <c r="C721" s="236"/>
      <c r="D721" s="236"/>
      <c r="E721" s="236"/>
      <c r="F721" s="236"/>
      <c r="G721" s="236"/>
      <c r="H721" s="236"/>
    </row>
    <row r="722" spans="3:8">
      <c r="C722" s="236"/>
      <c r="D722" s="236"/>
      <c r="E722" s="236"/>
      <c r="F722" s="236"/>
      <c r="G722" s="236"/>
      <c r="H722" s="236"/>
    </row>
    <row r="723" spans="3:8">
      <c r="C723" s="236"/>
      <c r="D723" s="236"/>
      <c r="E723" s="236"/>
      <c r="F723" s="236"/>
      <c r="G723" s="236"/>
      <c r="H723" s="236"/>
    </row>
    <row r="724" spans="3:8">
      <c r="C724" s="236"/>
      <c r="D724" s="236"/>
      <c r="E724" s="236"/>
      <c r="F724" s="236"/>
      <c r="G724" s="236"/>
      <c r="H724" s="236"/>
    </row>
    <row r="725" spans="3:8">
      <c r="C725" s="236"/>
      <c r="D725" s="236"/>
      <c r="E725" s="236"/>
      <c r="F725" s="236"/>
      <c r="G725" s="236"/>
      <c r="H725" s="236"/>
    </row>
    <row r="726" spans="3:8">
      <c r="C726" s="236"/>
      <c r="D726" s="236"/>
      <c r="E726" s="236"/>
      <c r="F726" s="236"/>
      <c r="G726" s="236"/>
      <c r="H726" s="236"/>
    </row>
    <row r="727" spans="3:8">
      <c r="C727" s="236"/>
      <c r="D727" s="236"/>
      <c r="E727" s="236"/>
      <c r="F727" s="236"/>
      <c r="G727" s="236"/>
      <c r="H727" s="236"/>
    </row>
    <row r="728" spans="3:8">
      <c r="C728" s="236"/>
      <c r="D728" s="236"/>
      <c r="E728" s="236"/>
      <c r="F728" s="236"/>
      <c r="G728" s="236"/>
      <c r="H728" s="236"/>
    </row>
    <row r="729" spans="3:8">
      <c r="C729" s="236"/>
      <c r="D729" s="236"/>
      <c r="E729" s="236"/>
      <c r="F729" s="236"/>
      <c r="G729" s="236"/>
      <c r="H729" s="236"/>
    </row>
    <row r="730" spans="3:8">
      <c r="C730" s="236"/>
      <c r="D730" s="236"/>
      <c r="E730" s="236"/>
      <c r="F730" s="236"/>
      <c r="G730" s="236"/>
      <c r="H730" s="236"/>
    </row>
    <row r="731" spans="3:8">
      <c r="C731" s="236"/>
      <c r="D731" s="236"/>
      <c r="E731" s="236"/>
      <c r="F731" s="236"/>
      <c r="G731" s="236"/>
      <c r="H731" s="236"/>
    </row>
    <row r="732" spans="3:8">
      <c r="C732" s="236"/>
      <c r="D732" s="236"/>
      <c r="E732" s="236"/>
      <c r="F732" s="236"/>
      <c r="G732" s="236"/>
      <c r="H732" s="236"/>
    </row>
    <row r="733" spans="3:8">
      <c r="C733" s="236"/>
      <c r="D733" s="236"/>
      <c r="E733" s="236"/>
      <c r="F733" s="236"/>
      <c r="G733" s="236"/>
      <c r="H733" s="236"/>
    </row>
    <row r="734" spans="3:8">
      <c r="C734" s="236"/>
      <c r="D734" s="236"/>
      <c r="E734" s="236"/>
      <c r="F734" s="236"/>
      <c r="G734" s="236"/>
      <c r="H734" s="236"/>
    </row>
    <row r="735" spans="3:8">
      <c r="C735" s="236"/>
      <c r="D735" s="236"/>
      <c r="E735" s="236"/>
      <c r="F735" s="236"/>
      <c r="G735" s="236"/>
      <c r="H735" s="236"/>
    </row>
    <row r="736" spans="3:8">
      <c r="C736" s="236"/>
      <c r="D736" s="236"/>
      <c r="E736" s="236"/>
      <c r="F736" s="236"/>
      <c r="G736" s="236"/>
      <c r="H736" s="236"/>
    </row>
    <row r="737" spans="3:8">
      <c r="C737" s="236"/>
      <c r="D737" s="236"/>
      <c r="E737" s="236"/>
      <c r="F737" s="236"/>
      <c r="G737" s="236"/>
      <c r="H737" s="236"/>
    </row>
    <row r="738" spans="3:8">
      <c r="C738" s="236"/>
      <c r="D738" s="236"/>
      <c r="E738" s="236"/>
      <c r="F738" s="236"/>
      <c r="G738" s="236"/>
      <c r="H738" s="236"/>
    </row>
    <row r="739" spans="3:8">
      <c r="C739" s="236"/>
      <c r="D739" s="236"/>
      <c r="E739" s="236"/>
      <c r="F739" s="236"/>
      <c r="G739" s="236"/>
      <c r="H739" s="236"/>
    </row>
    <row r="740" spans="3:8">
      <c r="C740" s="236"/>
      <c r="D740" s="236"/>
      <c r="E740" s="236"/>
      <c r="F740" s="236"/>
      <c r="G740" s="236"/>
      <c r="H740" s="236"/>
    </row>
    <row r="741" spans="3:8">
      <c r="C741" s="236"/>
      <c r="D741" s="236"/>
      <c r="E741" s="236"/>
      <c r="F741" s="236"/>
      <c r="G741" s="236"/>
      <c r="H741" s="236"/>
    </row>
    <row r="742" spans="3:8">
      <c r="C742" s="236"/>
      <c r="D742" s="236"/>
      <c r="E742" s="236"/>
      <c r="F742" s="236"/>
      <c r="G742" s="236"/>
      <c r="H742" s="236"/>
    </row>
    <row r="743" spans="3:8">
      <c r="C743" s="236"/>
      <c r="D743" s="236"/>
      <c r="E743" s="236"/>
      <c r="F743" s="236"/>
      <c r="G743" s="236"/>
      <c r="H743" s="236"/>
    </row>
    <row r="744" spans="3:8">
      <c r="C744" s="236"/>
      <c r="D744" s="236"/>
      <c r="E744" s="236"/>
      <c r="F744" s="236"/>
      <c r="G744" s="236"/>
      <c r="H744" s="236"/>
    </row>
    <row r="745" spans="3:8">
      <c r="C745" s="236"/>
      <c r="D745" s="236"/>
      <c r="E745" s="236"/>
      <c r="F745" s="236"/>
      <c r="G745" s="236"/>
      <c r="H745" s="236"/>
    </row>
    <row r="746" spans="3:8">
      <c r="C746" s="236"/>
      <c r="D746" s="236"/>
      <c r="E746" s="236"/>
      <c r="F746" s="236"/>
      <c r="G746" s="236"/>
      <c r="H746" s="236"/>
    </row>
    <row r="747" spans="3:8">
      <c r="C747" s="236"/>
      <c r="D747" s="236"/>
      <c r="E747" s="236"/>
      <c r="F747" s="236"/>
      <c r="G747" s="236"/>
      <c r="H747" s="236"/>
    </row>
    <row r="748" spans="3:8">
      <c r="C748" s="236"/>
      <c r="D748" s="236"/>
      <c r="E748" s="236"/>
      <c r="F748" s="236"/>
      <c r="G748" s="236"/>
      <c r="H748" s="236"/>
    </row>
    <row r="749" spans="3:8">
      <c r="C749" s="236"/>
      <c r="D749" s="236"/>
      <c r="E749" s="236"/>
      <c r="F749" s="236"/>
      <c r="G749" s="236"/>
      <c r="H749" s="236"/>
    </row>
    <row r="750" spans="3:8">
      <c r="C750" s="236"/>
      <c r="D750" s="236"/>
      <c r="E750" s="236"/>
      <c r="F750" s="236"/>
      <c r="G750" s="236"/>
      <c r="H750" s="236"/>
    </row>
    <row r="751" spans="3:8">
      <c r="C751" s="236"/>
      <c r="D751" s="236"/>
      <c r="E751" s="236"/>
      <c r="F751" s="236"/>
      <c r="G751" s="236"/>
      <c r="H751" s="236"/>
    </row>
    <row r="752" spans="3:8">
      <c r="C752" s="236"/>
      <c r="D752" s="236"/>
      <c r="E752" s="236"/>
      <c r="F752" s="236"/>
      <c r="G752" s="236"/>
      <c r="H752" s="236"/>
    </row>
    <row r="753" spans="3:8">
      <c r="C753" s="236"/>
      <c r="D753" s="236"/>
      <c r="E753" s="236"/>
      <c r="F753" s="236"/>
      <c r="G753" s="236"/>
      <c r="H753" s="236"/>
    </row>
    <row r="754" spans="3:8">
      <c r="C754" s="236"/>
      <c r="D754" s="236"/>
      <c r="E754" s="236"/>
      <c r="F754" s="236"/>
      <c r="G754" s="236"/>
      <c r="H754" s="236"/>
    </row>
    <row r="755" spans="3:8">
      <c r="C755" s="236"/>
      <c r="D755" s="236"/>
      <c r="E755" s="236"/>
      <c r="F755" s="236"/>
      <c r="G755" s="236"/>
      <c r="H755" s="236"/>
    </row>
    <row r="756" spans="3:8">
      <c r="C756" s="236"/>
      <c r="D756" s="236"/>
      <c r="E756" s="236"/>
      <c r="F756" s="236"/>
      <c r="G756" s="236"/>
      <c r="H756" s="236"/>
    </row>
    <row r="757" spans="3:8">
      <c r="C757" s="236"/>
      <c r="D757" s="236"/>
      <c r="E757" s="236"/>
      <c r="F757" s="236"/>
      <c r="G757" s="236"/>
      <c r="H757" s="236"/>
    </row>
    <row r="758" spans="3:8">
      <c r="C758" s="236"/>
      <c r="D758" s="236"/>
      <c r="E758" s="236"/>
      <c r="F758" s="236"/>
      <c r="G758" s="236"/>
      <c r="H758" s="236"/>
    </row>
    <row r="759" spans="3:8">
      <c r="C759" s="236"/>
      <c r="D759" s="236"/>
      <c r="E759" s="236"/>
      <c r="F759" s="236"/>
      <c r="G759" s="236"/>
      <c r="H759" s="236"/>
    </row>
    <row r="760" spans="3:8">
      <c r="C760" s="236"/>
      <c r="D760" s="236"/>
      <c r="E760" s="236"/>
      <c r="F760" s="236"/>
      <c r="G760" s="236"/>
      <c r="H760" s="236"/>
    </row>
    <row r="761" spans="3:8">
      <c r="C761" s="236"/>
      <c r="D761" s="236"/>
      <c r="E761" s="236"/>
      <c r="F761" s="236"/>
      <c r="G761" s="236"/>
      <c r="H761" s="236"/>
    </row>
    <row r="762" spans="3:8">
      <c r="C762" s="236"/>
      <c r="D762" s="236"/>
      <c r="E762" s="236"/>
      <c r="F762" s="236"/>
      <c r="G762" s="236"/>
      <c r="H762" s="236"/>
    </row>
    <row r="763" spans="3:8">
      <c r="C763" s="236"/>
      <c r="D763" s="236"/>
      <c r="E763" s="236"/>
      <c r="F763" s="236"/>
      <c r="G763" s="236"/>
      <c r="H763" s="236"/>
    </row>
    <row r="764" spans="3:8">
      <c r="C764" s="236"/>
      <c r="D764" s="236"/>
      <c r="E764" s="236"/>
      <c r="F764" s="236"/>
      <c r="G764" s="236"/>
      <c r="H764" s="236"/>
    </row>
    <row r="765" spans="3:8">
      <c r="C765" s="236"/>
      <c r="D765" s="236"/>
      <c r="E765" s="236"/>
      <c r="F765" s="236"/>
      <c r="G765" s="236"/>
      <c r="H765" s="236"/>
    </row>
    <row r="766" spans="3:8">
      <c r="C766" s="236"/>
      <c r="D766" s="236"/>
      <c r="E766" s="236"/>
      <c r="F766" s="236"/>
      <c r="G766" s="236"/>
      <c r="H766" s="236"/>
    </row>
    <row r="767" spans="3:8">
      <c r="C767" s="236"/>
      <c r="D767" s="236"/>
      <c r="E767" s="236"/>
      <c r="F767" s="236"/>
      <c r="G767" s="236"/>
      <c r="H767" s="236"/>
    </row>
    <row r="768" spans="3:8">
      <c r="C768" s="236"/>
      <c r="D768" s="236"/>
      <c r="E768" s="236"/>
      <c r="F768" s="236"/>
      <c r="G768" s="236"/>
      <c r="H768" s="236"/>
    </row>
    <row r="769" spans="3:8">
      <c r="C769" s="236"/>
      <c r="D769" s="236"/>
      <c r="E769" s="236"/>
      <c r="F769" s="236"/>
      <c r="G769" s="236"/>
      <c r="H769" s="236"/>
    </row>
    <row r="770" spans="3:8">
      <c r="C770" s="236"/>
      <c r="D770" s="236"/>
      <c r="E770" s="236"/>
      <c r="F770" s="236"/>
      <c r="G770" s="236"/>
      <c r="H770" s="236"/>
    </row>
    <row r="771" spans="3:8">
      <c r="C771" s="236"/>
      <c r="D771" s="236"/>
      <c r="E771" s="236"/>
      <c r="F771" s="236"/>
      <c r="G771" s="236"/>
      <c r="H771" s="236"/>
    </row>
    <row r="772" spans="3:8">
      <c r="C772" s="236"/>
      <c r="D772" s="236"/>
      <c r="E772" s="236"/>
      <c r="F772" s="236"/>
      <c r="G772" s="236"/>
      <c r="H772" s="236"/>
    </row>
    <row r="773" spans="3:8">
      <c r="C773" s="236"/>
      <c r="D773" s="236"/>
      <c r="E773" s="236"/>
      <c r="F773" s="236"/>
      <c r="G773" s="236"/>
      <c r="H773" s="236"/>
    </row>
    <row r="774" spans="3:8">
      <c r="C774" s="236"/>
      <c r="D774" s="236"/>
      <c r="E774" s="236"/>
      <c r="F774" s="236"/>
      <c r="G774" s="236"/>
      <c r="H774" s="236"/>
    </row>
    <row r="775" spans="3:8">
      <c r="C775" s="236"/>
      <c r="D775" s="236"/>
      <c r="E775" s="236"/>
      <c r="F775" s="236"/>
      <c r="G775" s="236"/>
      <c r="H775" s="236"/>
    </row>
    <row r="776" spans="3:8">
      <c r="C776" s="236"/>
      <c r="D776" s="236"/>
      <c r="E776" s="236"/>
      <c r="F776" s="236"/>
      <c r="G776" s="236"/>
      <c r="H776" s="236"/>
    </row>
    <row r="777" spans="3:8">
      <c r="C777" s="236"/>
      <c r="D777" s="236"/>
      <c r="E777" s="236"/>
      <c r="F777" s="236"/>
      <c r="G777" s="236"/>
      <c r="H777" s="236"/>
    </row>
    <row r="778" spans="3:8">
      <c r="C778" s="236"/>
      <c r="D778" s="236"/>
      <c r="E778" s="236"/>
      <c r="F778" s="236"/>
      <c r="G778" s="236"/>
      <c r="H778" s="236"/>
    </row>
    <row r="779" spans="3:8">
      <c r="C779" s="236"/>
      <c r="D779" s="236"/>
      <c r="E779" s="236"/>
      <c r="F779" s="236"/>
      <c r="G779" s="236"/>
      <c r="H779" s="236"/>
    </row>
    <row r="780" spans="3:8">
      <c r="C780" s="236"/>
      <c r="D780" s="236"/>
      <c r="E780" s="236"/>
      <c r="F780" s="236"/>
      <c r="G780" s="236"/>
      <c r="H780" s="236"/>
    </row>
    <row r="781" spans="3:8">
      <c r="C781" s="236"/>
      <c r="D781" s="236"/>
      <c r="E781" s="236"/>
      <c r="F781" s="236"/>
      <c r="G781" s="236"/>
      <c r="H781" s="236"/>
    </row>
    <row r="782" spans="3:8">
      <c r="C782" s="236"/>
      <c r="D782" s="236"/>
      <c r="E782" s="236"/>
      <c r="F782" s="236"/>
      <c r="G782" s="236"/>
      <c r="H782" s="236"/>
    </row>
    <row r="783" spans="3:8">
      <c r="C783" s="236"/>
      <c r="D783" s="236"/>
      <c r="E783" s="236"/>
      <c r="F783" s="236"/>
      <c r="G783" s="236"/>
      <c r="H783" s="236"/>
    </row>
    <row r="784" spans="3:8">
      <c r="C784" s="236"/>
      <c r="D784" s="236"/>
      <c r="E784" s="236"/>
      <c r="F784" s="236"/>
      <c r="G784" s="236"/>
      <c r="H784" s="236"/>
    </row>
    <row r="785" spans="3:8">
      <c r="C785" s="236"/>
      <c r="D785" s="236"/>
      <c r="E785" s="236"/>
      <c r="F785" s="236"/>
      <c r="G785" s="236"/>
      <c r="H785" s="236"/>
    </row>
    <row r="786" spans="3:8">
      <c r="C786" s="236"/>
      <c r="D786" s="236"/>
      <c r="E786" s="236"/>
      <c r="F786" s="236"/>
      <c r="G786" s="236"/>
      <c r="H786" s="236"/>
    </row>
    <row r="787" spans="3:8">
      <c r="C787" s="236"/>
      <c r="D787" s="236"/>
      <c r="E787" s="236"/>
      <c r="F787" s="236"/>
      <c r="G787" s="236"/>
      <c r="H787" s="236"/>
    </row>
    <row r="788" spans="3:8">
      <c r="C788" s="236"/>
      <c r="D788" s="236"/>
      <c r="E788" s="236"/>
      <c r="F788" s="236"/>
      <c r="G788" s="236"/>
      <c r="H788" s="236"/>
    </row>
    <row r="789" spans="3:8">
      <c r="C789" s="236"/>
      <c r="D789" s="236"/>
      <c r="E789" s="236"/>
      <c r="F789" s="236"/>
      <c r="G789" s="236"/>
      <c r="H789" s="236"/>
    </row>
    <row r="790" spans="3:8">
      <c r="C790" s="236"/>
      <c r="D790" s="236"/>
      <c r="E790" s="236"/>
      <c r="F790" s="236"/>
      <c r="G790" s="236"/>
      <c r="H790" s="236"/>
    </row>
    <row r="791" spans="3:8">
      <c r="C791" s="236"/>
      <c r="D791" s="236"/>
      <c r="E791" s="236"/>
      <c r="F791" s="236"/>
      <c r="G791" s="236"/>
      <c r="H791" s="236"/>
    </row>
    <row r="792" spans="3:8">
      <c r="C792" s="236"/>
      <c r="D792" s="236"/>
      <c r="E792" s="236"/>
      <c r="F792" s="236"/>
      <c r="G792" s="236"/>
      <c r="H792" s="236"/>
    </row>
    <row r="793" spans="3:8">
      <c r="C793" s="236"/>
      <c r="D793" s="236"/>
      <c r="E793" s="236"/>
      <c r="F793" s="236"/>
      <c r="G793" s="236"/>
      <c r="H793" s="236"/>
    </row>
    <row r="794" spans="3:8">
      <c r="C794" s="236"/>
      <c r="D794" s="236"/>
      <c r="E794" s="236"/>
      <c r="F794" s="236"/>
      <c r="G794" s="236"/>
      <c r="H794" s="236"/>
    </row>
    <row r="795" spans="3:8">
      <c r="C795" s="236"/>
      <c r="D795" s="236"/>
      <c r="E795" s="236"/>
      <c r="F795" s="236"/>
      <c r="G795" s="236"/>
      <c r="H795" s="236"/>
    </row>
    <row r="796" spans="3:8">
      <c r="C796" s="236"/>
      <c r="D796" s="236"/>
      <c r="E796" s="236"/>
      <c r="F796" s="236"/>
      <c r="G796" s="236"/>
      <c r="H796" s="236"/>
    </row>
    <row r="797" spans="3:8">
      <c r="C797" s="236"/>
      <c r="D797" s="236"/>
      <c r="E797" s="236"/>
      <c r="F797" s="236"/>
      <c r="G797" s="236"/>
      <c r="H797" s="236"/>
    </row>
    <row r="798" spans="3:8">
      <c r="C798" s="236"/>
      <c r="D798" s="236"/>
      <c r="E798" s="236"/>
      <c r="F798" s="236"/>
      <c r="G798" s="236"/>
      <c r="H798" s="236"/>
    </row>
    <row r="799" spans="3:8">
      <c r="C799" s="236"/>
      <c r="D799" s="236"/>
      <c r="E799" s="236"/>
      <c r="F799" s="236"/>
      <c r="G799" s="236"/>
      <c r="H799" s="236"/>
    </row>
    <row r="800" spans="3:8">
      <c r="C800" s="236"/>
      <c r="D800" s="236"/>
      <c r="E800" s="236"/>
      <c r="F800" s="236"/>
      <c r="G800" s="236"/>
      <c r="H800" s="236"/>
    </row>
    <row r="801" spans="3:8">
      <c r="C801" s="236"/>
      <c r="D801" s="236"/>
      <c r="E801" s="236"/>
      <c r="F801" s="236"/>
      <c r="G801" s="236"/>
      <c r="H801" s="236"/>
    </row>
    <row r="802" spans="3:8">
      <c r="C802" s="236"/>
      <c r="D802" s="236"/>
      <c r="E802" s="236"/>
      <c r="F802" s="236"/>
      <c r="G802" s="236"/>
      <c r="H802" s="236"/>
    </row>
    <row r="803" spans="3:8">
      <c r="C803" s="236"/>
      <c r="D803" s="236"/>
      <c r="E803" s="236"/>
      <c r="F803" s="236"/>
      <c r="G803" s="236"/>
      <c r="H803" s="236"/>
    </row>
    <row r="804" spans="3:8">
      <c r="C804" s="236"/>
      <c r="D804" s="236"/>
      <c r="E804" s="236"/>
      <c r="F804" s="236"/>
      <c r="G804" s="236"/>
      <c r="H804" s="236"/>
    </row>
    <row r="805" spans="3:8">
      <c r="C805" s="236"/>
      <c r="D805" s="236"/>
      <c r="E805" s="236"/>
      <c r="F805" s="236"/>
      <c r="G805" s="236"/>
      <c r="H805" s="236"/>
    </row>
    <row r="806" spans="3:8">
      <c r="C806" s="236"/>
      <c r="D806" s="236"/>
      <c r="E806" s="236"/>
      <c r="F806" s="236"/>
      <c r="G806" s="236"/>
      <c r="H806" s="236"/>
    </row>
    <row r="807" spans="3:8">
      <c r="C807" s="236"/>
      <c r="D807" s="236"/>
      <c r="E807" s="236"/>
      <c r="F807" s="236"/>
      <c r="G807" s="236"/>
      <c r="H807" s="236"/>
    </row>
    <row r="808" spans="3:8">
      <c r="C808" s="236"/>
      <c r="D808" s="236"/>
      <c r="E808" s="236"/>
      <c r="F808" s="236"/>
      <c r="G808" s="236"/>
      <c r="H808" s="236"/>
    </row>
    <row r="809" spans="3:8">
      <c r="C809" s="236"/>
      <c r="D809" s="236"/>
      <c r="E809" s="236"/>
      <c r="F809" s="236"/>
      <c r="G809" s="236"/>
      <c r="H809" s="236"/>
    </row>
    <row r="810" spans="3:8">
      <c r="C810" s="236"/>
      <c r="D810" s="236"/>
      <c r="E810" s="236"/>
      <c r="F810" s="236"/>
      <c r="G810" s="236"/>
      <c r="H810" s="236"/>
    </row>
    <row r="811" spans="3:8">
      <c r="C811" s="236"/>
      <c r="D811" s="236"/>
      <c r="E811" s="236"/>
      <c r="F811" s="236"/>
      <c r="G811" s="236"/>
      <c r="H811" s="236"/>
    </row>
    <row r="812" spans="3:8">
      <c r="C812" s="236"/>
      <c r="D812" s="236"/>
      <c r="E812" s="236"/>
      <c r="F812" s="236"/>
      <c r="G812" s="236"/>
      <c r="H812" s="236"/>
    </row>
    <row r="813" spans="3:8">
      <c r="C813" s="236"/>
      <c r="D813" s="236"/>
      <c r="E813" s="236"/>
      <c r="F813" s="236"/>
      <c r="G813" s="236"/>
      <c r="H813" s="236"/>
    </row>
    <row r="814" spans="3:8">
      <c r="C814" s="236"/>
      <c r="D814" s="236"/>
      <c r="E814" s="236"/>
      <c r="F814" s="236"/>
      <c r="G814" s="236"/>
      <c r="H814" s="236"/>
    </row>
    <row r="815" spans="3:8">
      <c r="C815" s="236"/>
      <c r="D815" s="236"/>
      <c r="E815" s="236"/>
      <c r="F815" s="236"/>
      <c r="G815" s="236"/>
      <c r="H815" s="236"/>
    </row>
    <row r="816" spans="3:8">
      <c r="C816" s="236"/>
      <c r="D816" s="236"/>
      <c r="E816" s="236"/>
      <c r="F816" s="236"/>
      <c r="G816" s="236"/>
      <c r="H816" s="236"/>
    </row>
    <row r="817" spans="3:8">
      <c r="C817" s="236"/>
      <c r="D817" s="236"/>
      <c r="E817" s="236"/>
      <c r="F817" s="236"/>
      <c r="G817" s="236"/>
      <c r="H817" s="236"/>
    </row>
    <row r="818" spans="3:8">
      <c r="C818" s="236"/>
      <c r="D818" s="236"/>
      <c r="E818" s="236"/>
      <c r="F818" s="236"/>
      <c r="G818" s="236"/>
      <c r="H818" s="236"/>
    </row>
    <row r="819" spans="3:8">
      <c r="C819" s="236"/>
      <c r="D819" s="236"/>
      <c r="E819" s="236"/>
      <c r="F819" s="236"/>
      <c r="G819" s="236"/>
      <c r="H819" s="236"/>
    </row>
    <row r="820" spans="3:8">
      <c r="C820" s="236"/>
      <c r="D820" s="236"/>
      <c r="E820" s="236"/>
      <c r="F820" s="236"/>
      <c r="G820" s="236"/>
      <c r="H820" s="236"/>
    </row>
    <row r="821" spans="3:8">
      <c r="C821" s="236"/>
      <c r="D821" s="236"/>
      <c r="E821" s="236"/>
      <c r="F821" s="236"/>
      <c r="G821" s="236"/>
      <c r="H821" s="236"/>
    </row>
    <row r="822" spans="3:8">
      <c r="C822" s="236"/>
      <c r="D822" s="236"/>
      <c r="E822" s="236"/>
      <c r="F822" s="236"/>
      <c r="G822" s="236"/>
      <c r="H822" s="236"/>
    </row>
    <row r="823" spans="3:8">
      <c r="C823" s="236"/>
      <c r="D823" s="236"/>
      <c r="E823" s="236"/>
      <c r="F823" s="236"/>
      <c r="G823" s="236"/>
      <c r="H823" s="236"/>
    </row>
    <row r="824" spans="3:8">
      <c r="C824" s="236"/>
      <c r="D824" s="236"/>
      <c r="E824" s="236"/>
      <c r="F824" s="236"/>
      <c r="G824" s="236"/>
      <c r="H824" s="236"/>
    </row>
    <row r="825" spans="3:8">
      <c r="C825" s="236"/>
      <c r="D825" s="236"/>
      <c r="E825" s="236"/>
      <c r="F825" s="236"/>
      <c r="G825" s="236"/>
      <c r="H825" s="236"/>
    </row>
    <row r="826" spans="3:8">
      <c r="C826" s="236"/>
      <c r="D826" s="236"/>
      <c r="E826" s="236"/>
      <c r="F826" s="236"/>
      <c r="G826" s="236"/>
      <c r="H826" s="236"/>
    </row>
    <row r="827" spans="3:8">
      <c r="C827" s="236"/>
      <c r="D827" s="236"/>
      <c r="E827" s="236"/>
      <c r="F827" s="236"/>
      <c r="G827" s="236"/>
      <c r="H827" s="236"/>
    </row>
    <row r="828" spans="3:8">
      <c r="C828" s="236"/>
      <c r="D828" s="236"/>
      <c r="E828" s="236"/>
      <c r="F828" s="236"/>
      <c r="G828" s="236"/>
      <c r="H828" s="236"/>
    </row>
    <row r="829" spans="3:8">
      <c r="C829" s="236"/>
      <c r="D829" s="236"/>
      <c r="E829" s="236"/>
      <c r="F829" s="236"/>
      <c r="G829" s="236"/>
      <c r="H829" s="236"/>
    </row>
    <row r="830" spans="3:8">
      <c r="C830" s="236"/>
      <c r="D830" s="236"/>
      <c r="E830" s="236"/>
      <c r="F830" s="236"/>
      <c r="G830" s="236"/>
      <c r="H830" s="236"/>
    </row>
    <row r="831" spans="3:8">
      <c r="C831" s="236"/>
      <c r="D831" s="236"/>
      <c r="E831" s="236"/>
      <c r="F831" s="236"/>
      <c r="G831" s="236"/>
      <c r="H831" s="236"/>
    </row>
    <row r="832" spans="3:8">
      <c r="C832" s="236"/>
      <c r="D832" s="236"/>
      <c r="E832" s="236"/>
      <c r="F832" s="236"/>
      <c r="G832" s="236"/>
      <c r="H832" s="236"/>
    </row>
    <row r="833" spans="3:8">
      <c r="C833" s="236"/>
      <c r="D833" s="236"/>
      <c r="E833" s="236"/>
      <c r="F833" s="236"/>
      <c r="G833" s="236"/>
      <c r="H833" s="236"/>
    </row>
    <row r="834" spans="3:8">
      <c r="C834" s="236"/>
      <c r="D834" s="236"/>
      <c r="E834" s="236"/>
      <c r="F834" s="236"/>
      <c r="G834" s="236"/>
      <c r="H834" s="236"/>
    </row>
    <row r="835" spans="3:8">
      <c r="C835" s="236"/>
      <c r="D835" s="236"/>
      <c r="E835" s="236"/>
      <c r="F835" s="236"/>
      <c r="G835" s="236"/>
      <c r="H835" s="236"/>
    </row>
    <row r="836" spans="3:8">
      <c r="C836" s="236"/>
      <c r="D836" s="236"/>
      <c r="E836" s="236"/>
      <c r="F836" s="236"/>
      <c r="G836" s="236"/>
      <c r="H836" s="236"/>
    </row>
    <row r="837" spans="3:8">
      <c r="C837" s="236"/>
      <c r="D837" s="236"/>
      <c r="E837" s="236"/>
      <c r="F837" s="236"/>
      <c r="G837" s="236"/>
      <c r="H837" s="236"/>
    </row>
    <row r="838" spans="3:8">
      <c r="C838" s="236"/>
      <c r="D838" s="236"/>
      <c r="E838" s="236"/>
      <c r="F838" s="236"/>
      <c r="G838" s="236"/>
      <c r="H838" s="236"/>
    </row>
    <row r="839" spans="3:8">
      <c r="C839" s="236"/>
      <c r="D839" s="236"/>
      <c r="E839" s="236"/>
      <c r="F839" s="236"/>
      <c r="G839" s="236"/>
      <c r="H839" s="236"/>
    </row>
    <row r="840" spans="3:8">
      <c r="C840" s="236"/>
      <c r="D840" s="236"/>
      <c r="E840" s="236"/>
      <c r="F840" s="236"/>
      <c r="G840" s="236"/>
      <c r="H840" s="236"/>
    </row>
    <row r="841" spans="3:8">
      <c r="C841" s="236"/>
      <c r="D841" s="236"/>
      <c r="E841" s="236"/>
      <c r="F841" s="236"/>
      <c r="G841" s="236"/>
      <c r="H841" s="236"/>
    </row>
    <row r="842" spans="3:8">
      <c r="C842" s="236"/>
      <c r="D842" s="236"/>
      <c r="E842" s="236"/>
      <c r="F842" s="236"/>
      <c r="G842" s="236"/>
      <c r="H842" s="236"/>
    </row>
    <row r="843" spans="3:8">
      <c r="C843" s="236"/>
      <c r="D843" s="236"/>
      <c r="E843" s="236"/>
      <c r="F843" s="236"/>
      <c r="G843" s="236"/>
      <c r="H843" s="236"/>
    </row>
    <row r="844" spans="3:8">
      <c r="C844" s="236"/>
      <c r="D844" s="236"/>
      <c r="E844" s="236"/>
      <c r="F844" s="236"/>
      <c r="G844" s="236"/>
      <c r="H844" s="236"/>
    </row>
    <row r="845" spans="3:8">
      <c r="C845" s="236"/>
      <c r="D845" s="236"/>
      <c r="E845" s="236"/>
      <c r="F845" s="236"/>
      <c r="G845" s="236"/>
      <c r="H845" s="236"/>
    </row>
    <row r="846" spans="3:8">
      <c r="C846" s="236"/>
      <c r="D846" s="236"/>
      <c r="E846" s="236"/>
      <c r="F846" s="236"/>
      <c r="G846" s="236"/>
      <c r="H846" s="236"/>
    </row>
    <row r="847" spans="3:8">
      <c r="C847" s="236"/>
      <c r="D847" s="236"/>
      <c r="E847" s="236"/>
      <c r="F847" s="236"/>
      <c r="G847" s="236"/>
      <c r="H847" s="236"/>
    </row>
    <row r="848" spans="3:8">
      <c r="C848" s="236"/>
      <c r="D848" s="236"/>
      <c r="E848" s="236"/>
      <c r="F848" s="236"/>
      <c r="G848" s="236"/>
      <c r="H848" s="236"/>
    </row>
    <row r="849" spans="3:8">
      <c r="C849" s="236"/>
      <c r="D849" s="236"/>
      <c r="E849" s="236"/>
      <c r="F849" s="236"/>
      <c r="G849" s="236"/>
      <c r="H849" s="236"/>
    </row>
    <row r="850" spans="3:8">
      <c r="C850" s="236"/>
      <c r="D850" s="236"/>
      <c r="E850" s="236"/>
      <c r="F850" s="236"/>
      <c r="G850" s="236"/>
      <c r="H850" s="236"/>
    </row>
    <row r="851" spans="3:8">
      <c r="C851" s="236"/>
      <c r="D851" s="236"/>
      <c r="E851" s="236"/>
      <c r="F851" s="236"/>
      <c r="G851" s="236"/>
      <c r="H851" s="236"/>
    </row>
    <row r="852" spans="3:8">
      <c r="C852" s="236"/>
      <c r="D852" s="236"/>
      <c r="E852" s="236"/>
      <c r="F852" s="236"/>
      <c r="G852" s="236"/>
      <c r="H852" s="236"/>
    </row>
    <row r="853" spans="3:8">
      <c r="C853" s="236"/>
      <c r="D853" s="236"/>
      <c r="E853" s="236"/>
      <c r="F853" s="236"/>
      <c r="G853" s="236"/>
      <c r="H853" s="236"/>
    </row>
    <row r="854" spans="3:8">
      <c r="C854" s="236"/>
      <c r="D854" s="236"/>
      <c r="E854" s="236"/>
      <c r="F854" s="236"/>
      <c r="G854" s="236"/>
      <c r="H854" s="236"/>
    </row>
    <row r="855" spans="3:8">
      <c r="C855" s="236"/>
      <c r="D855" s="236"/>
      <c r="E855" s="236"/>
      <c r="F855" s="236"/>
      <c r="G855" s="236"/>
      <c r="H855" s="236"/>
    </row>
    <row r="856" spans="3:8">
      <c r="C856" s="236"/>
      <c r="D856" s="236"/>
      <c r="E856" s="236"/>
      <c r="F856" s="236"/>
      <c r="G856" s="236"/>
      <c r="H856" s="236"/>
    </row>
    <row r="857" spans="3:8">
      <c r="C857" s="236"/>
      <c r="D857" s="236"/>
      <c r="E857" s="236"/>
      <c r="F857" s="236"/>
      <c r="G857" s="236"/>
      <c r="H857" s="236"/>
    </row>
    <row r="858" spans="3:8">
      <c r="C858" s="236"/>
      <c r="D858" s="236"/>
      <c r="E858" s="236"/>
      <c r="F858" s="236"/>
      <c r="G858" s="236"/>
      <c r="H858" s="236"/>
    </row>
    <row r="859" spans="3:8">
      <c r="C859" s="236"/>
      <c r="D859" s="236"/>
      <c r="E859" s="236"/>
      <c r="F859" s="236"/>
      <c r="G859" s="236"/>
      <c r="H859" s="236"/>
    </row>
    <row r="860" spans="3:8">
      <c r="C860" s="236"/>
      <c r="D860" s="236"/>
      <c r="E860" s="236"/>
      <c r="F860" s="236"/>
      <c r="G860" s="236"/>
      <c r="H860" s="236"/>
    </row>
    <row r="861" spans="3:8">
      <c r="C861" s="236"/>
      <c r="D861" s="236"/>
      <c r="E861" s="236"/>
      <c r="F861" s="236"/>
      <c r="G861" s="236"/>
      <c r="H861" s="236"/>
    </row>
    <row r="862" spans="3:8">
      <c r="C862" s="236"/>
      <c r="D862" s="236"/>
      <c r="E862" s="236"/>
      <c r="F862" s="236"/>
      <c r="G862" s="236"/>
      <c r="H862" s="236"/>
    </row>
    <row r="863" spans="3:8">
      <c r="C863" s="236"/>
      <c r="D863" s="236"/>
      <c r="E863" s="236"/>
      <c r="F863" s="236"/>
      <c r="G863" s="236"/>
      <c r="H863" s="236"/>
    </row>
    <row r="864" spans="3:8">
      <c r="C864" s="236"/>
      <c r="D864" s="236"/>
      <c r="E864" s="236"/>
      <c r="F864" s="236"/>
      <c r="G864" s="236"/>
      <c r="H864" s="236"/>
    </row>
    <row r="865" spans="3:8">
      <c r="C865" s="236"/>
      <c r="D865" s="236"/>
      <c r="E865" s="236"/>
      <c r="F865" s="236"/>
      <c r="G865" s="236"/>
      <c r="H865" s="236"/>
    </row>
    <row r="866" spans="3:8">
      <c r="C866" s="236"/>
      <c r="D866" s="236"/>
      <c r="E866" s="236"/>
      <c r="F866" s="236"/>
      <c r="G866" s="236"/>
      <c r="H866" s="236"/>
    </row>
    <row r="867" spans="3:8">
      <c r="C867" s="236"/>
      <c r="D867" s="236"/>
      <c r="E867" s="236"/>
      <c r="F867" s="236"/>
      <c r="G867" s="236"/>
      <c r="H867" s="236"/>
    </row>
    <row r="868" spans="3:8">
      <c r="C868" s="236"/>
      <c r="D868" s="236"/>
      <c r="E868" s="236"/>
      <c r="F868" s="236"/>
      <c r="G868" s="236"/>
      <c r="H868" s="236"/>
    </row>
    <row r="869" spans="3:8">
      <c r="C869" s="236"/>
      <c r="D869" s="236"/>
      <c r="E869" s="236"/>
      <c r="F869" s="236"/>
      <c r="G869" s="236"/>
      <c r="H869" s="236"/>
    </row>
    <row r="870" spans="3:8">
      <c r="C870" s="236"/>
      <c r="D870" s="236"/>
      <c r="E870" s="236"/>
      <c r="F870" s="236"/>
      <c r="G870" s="236"/>
      <c r="H870" s="236"/>
    </row>
    <row r="871" spans="3:8">
      <c r="C871" s="236"/>
      <c r="D871" s="236"/>
      <c r="E871" s="236"/>
      <c r="F871" s="236"/>
      <c r="G871" s="236"/>
      <c r="H871" s="236"/>
    </row>
    <row r="872" spans="3:8">
      <c r="C872" s="236"/>
      <c r="D872" s="236"/>
      <c r="E872" s="236"/>
      <c r="F872" s="236"/>
      <c r="G872" s="236"/>
      <c r="H872" s="236"/>
    </row>
    <row r="873" spans="3:8">
      <c r="C873" s="236"/>
      <c r="D873" s="236"/>
      <c r="E873" s="236"/>
      <c r="F873" s="236"/>
      <c r="G873" s="236"/>
      <c r="H873" s="236"/>
    </row>
    <row r="874" spans="3:8">
      <c r="C874" s="236"/>
      <c r="D874" s="236"/>
      <c r="E874" s="236"/>
      <c r="F874" s="236"/>
      <c r="G874" s="236"/>
      <c r="H874" s="236"/>
    </row>
    <row r="875" spans="3:8">
      <c r="C875" s="236"/>
      <c r="D875" s="236"/>
      <c r="E875" s="236"/>
      <c r="F875" s="236"/>
      <c r="G875" s="236"/>
      <c r="H875" s="236"/>
    </row>
    <row r="876" spans="3:8">
      <c r="C876" s="236"/>
      <c r="D876" s="236"/>
      <c r="E876" s="236"/>
      <c r="F876" s="236"/>
      <c r="G876" s="236"/>
      <c r="H876" s="236"/>
    </row>
    <row r="877" spans="3:8">
      <c r="C877" s="236"/>
      <c r="D877" s="236"/>
      <c r="E877" s="236"/>
      <c r="F877" s="236"/>
      <c r="G877" s="236"/>
      <c r="H877" s="236"/>
    </row>
    <row r="878" spans="3:8">
      <c r="C878" s="236"/>
      <c r="D878" s="236"/>
      <c r="E878" s="236"/>
      <c r="F878" s="236"/>
      <c r="G878" s="236"/>
      <c r="H878" s="236"/>
    </row>
    <row r="879" spans="3:8">
      <c r="C879" s="236"/>
      <c r="D879" s="236"/>
      <c r="E879" s="236"/>
      <c r="F879" s="236"/>
      <c r="G879" s="236"/>
      <c r="H879" s="236"/>
    </row>
    <row r="880" spans="3:8">
      <c r="C880" s="236"/>
      <c r="D880" s="236"/>
      <c r="E880" s="236"/>
      <c r="F880" s="236"/>
      <c r="G880" s="236"/>
      <c r="H880" s="236"/>
    </row>
    <row r="881" spans="3:8">
      <c r="C881" s="236"/>
      <c r="D881" s="236"/>
      <c r="E881" s="236"/>
      <c r="F881" s="236"/>
      <c r="G881" s="236"/>
      <c r="H881" s="236"/>
    </row>
    <row r="882" spans="3:8">
      <c r="C882" s="236"/>
      <c r="D882" s="236"/>
      <c r="E882" s="236"/>
      <c r="F882" s="236"/>
      <c r="G882" s="236"/>
      <c r="H882" s="236"/>
    </row>
    <row r="883" spans="3:8">
      <c r="C883" s="236"/>
      <c r="D883" s="236"/>
      <c r="E883" s="236"/>
      <c r="F883" s="236"/>
      <c r="G883" s="236"/>
      <c r="H883" s="236"/>
    </row>
    <row r="884" spans="3:8">
      <c r="C884" s="236"/>
      <c r="D884" s="236"/>
      <c r="E884" s="236"/>
      <c r="F884" s="236"/>
      <c r="G884" s="236"/>
      <c r="H884" s="236"/>
    </row>
    <row r="885" spans="3:8">
      <c r="C885" s="236"/>
      <c r="D885" s="236"/>
      <c r="E885" s="236"/>
      <c r="F885" s="236"/>
      <c r="G885" s="236"/>
      <c r="H885" s="236"/>
    </row>
    <row r="886" spans="3:8">
      <c r="C886" s="236"/>
      <c r="D886" s="236"/>
      <c r="E886" s="236"/>
      <c r="F886" s="236"/>
      <c r="G886" s="236"/>
      <c r="H886" s="236"/>
    </row>
    <row r="887" spans="3:8">
      <c r="C887" s="236"/>
      <c r="D887" s="236"/>
      <c r="E887" s="236"/>
      <c r="F887" s="236"/>
      <c r="G887" s="236"/>
      <c r="H887" s="236"/>
    </row>
    <row r="888" spans="3:8">
      <c r="C888" s="236"/>
      <c r="D888" s="236"/>
      <c r="E888" s="236"/>
      <c r="F888" s="236"/>
      <c r="G888" s="236"/>
      <c r="H888" s="236"/>
    </row>
    <row r="889" spans="3:8">
      <c r="C889" s="236"/>
      <c r="D889" s="236"/>
      <c r="E889" s="236"/>
      <c r="F889" s="236"/>
      <c r="G889" s="236"/>
      <c r="H889" s="236"/>
    </row>
    <row r="890" spans="3:8">
      <c r="C890" s="236"/>
      <c r="D890" s="236"/>
      <c r="E890" s="236"/>
      <c r="F890" s="236"/>
      <c r="G890" s="236"/>
      <c r="H890" s="236"/>
    </row>
    <row r="891" spans="3:8">
      <c r="C891" s="236"/>
      <c r="D891" s="236"/>
      <c r="E891" s="236"/>
      <c r="F891" s="236"/>
      <c r="G891" s="236"/>
      <c r="H891" s="236"/>
    </row>
    <row r="892" spans="3:8">
      <c r="C892" s="236"/>
      <c r="D892" s="236"/>
      <c r="E892" s="236"/>
      <c r="F892" s="236"/>
      <c r="G892" s="236"/>
      <c r="H892" s="236"/>
    </row>
    <row r="893" spans="3:8">
      <c r="C893" s="236"/>
      <c r="D893" s="236"/>
      <c r="E893" s="236"/>
      <c r="F893" s="236"/>
      <c r="G893" s="236"/>
      <c r="H893" s="236"/>
    </row>
    <row r="894" spans="3:8">
      <c r="C894" s="236"/>
      <c r="D894" s="236"/>
      <c r="E894" s="236"/>
      <c r="F894" s="236"/>
      <c r="G894" s="236"/>
      <c r="H894" s="236"/>
    </row>
    <row r="895" spans="3:8">
      <c r="C895" s="236"/>
      <c r="D895" s="236"/>
      <c r="E895" s="236"/>
      <c r="F895" s="236"/>
      <c r="G895" s="236"/>
      <c r="H895" s="236"/>
    </row>
    <row r="896" spans="3:8">
      <c r="C896" s="236"/>
      <c r="D896" s="236"/>
      <c r="E896" s="236"/>
      <c r="F896" s="236"/>
      <c r="G896" s="236"/>
      <c r="H896" s="236"/>
    </row>
    <row r="897" spans="3:8">
      <c r="C897" s="236"/>
      <c r="D897" s="236"/>
      <c r="E897" s="236"/>
      <c r="F897" s="236"/>
      <c r="G897" s="236"/>
      <c r="H897" s="236"/>
    </row>
    <row r="898" spans="3:8">
      <c r="C898" s="236"/>
      <c r="D898" s="236"/>
      <c r="E898" s="236"/>
      <c r="F898" s="236"/>
      <c r="G898" s="236"/>
      <c r="H898" s="236"/>
    </row>
    <row r="899" spans="3:8">
      <c r="C899" s="236"/>
      <c r="D899" s="236"/>
      <c r="E899" s="236"/>
      <c r="F899" s="236"/>
      <c r="G899" s="236"/>
      <c r="H899" s="236"/>
    </row>
    <row r="900" spans="3:8">
      <c r="C900" s="236"/>
      <c r="D900" s="236"/>
      <c r="E900" s="236"/>
      <c r="F900" s="236"/>
      <c r="G900" s="236"/>
      <c r="H900" s="236"/>
    </row>
    <row r="901" spans="3:8">
      <c r="C901" s="236"/>
      <c r="D901" s="236"/>
      <c r="E901" s="236"/>
      <c r="F901" s="236"/>
      <c r="G901" s="236"/>
      <c r="H901" s="236"/>
    </row>
    <row r="902" spans="3:8">
      <c r="C902" s="236"/>
      <c r="D902" s="236"/>
      <c r="E902" s="236"/>
      <c r="F902" s="236"/>
      <c r="G902" s="236"/>
      <c r="H902" s="236"/>
    </row>
    <row r="903" spans="3:8">
      <c r="C903" s="236"/>
      <c r="D903" s="236"/>
      <c r="E903" s="236"/>
      <c r="F903" s="236"/>
      <c r="G903" s="236"/>
      <c r="H903" s="236"/>
    </row>
    <row r="904" spans="3:8">
      <c r="C904" s="236"/>
      <c r="D904" s="236"/>
      <c r="E904" s="236"/>
      <c r="F904" s="236"/>
      <c r="G904" s="236"/>
      <c r="H904" s="236"/>
    </row>
    <row r="905" spans="3:8">
      <c r="C905" s="236"/>
      <c r="D905" s="236"/>
      <c r="E905" s="236"/>
      <c r="F905" s="236"/>
      <c r="G905" s="236"/>
      <c r="H905" s="236"/>
    </row>
    <row r="906" spans="3:8">
      <c r="C906" s="236"/>
      <c r="D906" s="236"/>
      <c r="E906" s="236"/>
      <c r="F906" s="236"/>
      <c r="G906" s="236"/>
      <c r="H906" s="236"/>
    </row>
    <row r="907" spans="3:8">
      <c r="C907" s="236"/>
      <c r="D907" s="236"/>
      <c r="E907" s="236"/>
      <c r="F907" s="236"/>
      <c r="G907" s="236"/>
      <c r="H907" s="236"/>
    </row>
    <row r="908" spans="3:8">
      <c r="C908" s="236"/>
      <c r="D908" s="236"/>
      <c r="E908" s="236"/>
      <c r="F908" s="236"/>
      <c r="G908" s="236"/>
      <c r="H908" s="236"/>
    </row>
    <row r="909" spans="3:8">
      <c r="C909" s="236"/>
      <c r="D909" s="236"/>
      <c r="E909" s="236"/>
      <c r="F909" s="236"/>
      <c r="G909" s="236"/>
      <c r="H909" s="236"/>
    </row>
    <row r="910" spans="3:8">
      <c r="C910" s="236"/>
      <c r="D910" s="236"/>
      <c r="E910" s="236"/>
      <c r="F910" s="236"/>
      <c r="G910" s="236"/>
      <c r="H910" s="236"/>
    </row>
    <row r="911" spans="3:8">
      <c r="C911" s="236"/>
      <c r="D911" s="236"/>
      <c r="E911" s="236"/>
      <c r="F911" s="236"/>
      <c r="G911" s="236"/>
      <c r="H911" s="236"/>
    </row>
    <row r="912" spans="3:8">
      <c r="C912" s="236"/>
      <c r="D912" s="236"/>
      <c r="E912" s="236"/>
      <c r="F912" s="236"/>
      <c r="G912" s="236"/>
      <c r="H912" s="236"/>
    </row>
    <row r="913" spans="3:8">
      <c r="C913" s="236"/>
      <c r="D913" s="236"/>
      <c r="E913" s="236"/>
      <c r="F913" s="236"/>
      <c r="G913" s="236"/>
      <c r="H913" s="236"/>
    </row>
    <row r="914" spans="3:8">
      <c r="C914" s="236"/>
      <c r="D914" s="236"/>
      <c r="E914" s="236"/>
      <c r="F914" s="236"/>
      <c r="G914" s="236"/>
      <c r="H914" s="236"/>
    </row>
    <row r="915" spans="3:8">
      <c r="C915" s="236"/>
      <c r="D915" s="236"/>
      <c r="E915" s="236"/>
      <c r="F915" s="236"/>
      <c r="G915" s="236"/>
      <c r="H915" s="236"/>
    </row>
  </sheetData>
  <mergeCells count="3">
    <mergeCell ref="A1:B1"/>
    <mergeCell ref="W1:Z1"/>
    <mergeCell ref="AA1:AG1"/>
  </mergeCells>
  <phoneticPr fontId="2"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zoomScale="90" zoomScaleNormal="90" zoomScaleSheetLayoutView="50" workbookViewId="0">
      <pane xSplit="2" ySplit="4" topLeftCell="C5" activePane="bottomRight" state="frozen"/>
      <selection activeCell="AO12" sqref="AO12"/>
      <selection pane="topRight" activeCell="AO12" sqref="AO12"/>
      <selection pane="bottomLeft" activeCell="AO12" sqref="AO12"/>
      <selection pane="bottomRight" activeCell="AU1" sqref="AU1"/>
    </sheetView>
  </sheetViews>
  <sheetFormatPr defaultRowHeight="12.75" outlineLevelCol="1"/>
  <cols>
    <col min="1" max="1" width="2.5703125" style="50" customWidth="1"/>
    <col min="2" max="2" width="54.28515625" style="56" customWidth="1"/>
    <col min="3" max="3" width="1" style="56" customWidth="1"/>
    <col min="4" max="11" width="14" style="57" hidden="1" customWidth="1" outlineLevel="1"/>
    <col min="12" max="18" width="14" style="51" hidden="1" customWidth="1" outlineLevel="1"/>
    <col min="19" max="20" width="14" style="53" hidden="1" customWidth="1" outlineLevel="1"/>
    <col min="21" max="21" width="14" style="54" hidden="1" customWidth="1" outlineLevel="1"/>
    <col min="22" max="31" width="14" style="51" hidden="1" customWidth="1" outlineLevel="1"/>
    <col min="32" max="35" width="14" style="170" hidden="1" customWidth="1" outlineLevel="1"/>
    <col min="36" max="36" width="14" style="170" customWidth="1" collapsed="1"/>
    <col min="37" max="42" width="14" style="170" customWidth="1"/>
    <col min="43" max="45" width="14" style="52" customWidth="1"/>
    <col min="46" max="46" width="13.85546875" style="52" customWidth="1"/>
    <col min="47" max="47" width="14" style="52" customWidth="1"/>
    <col min="48" max="89" width="9.140625" style="52"/>
    <col min="90" max="16377" width="9.140625" style="51"/>
    <col min="16378" max="16381" width="0" style="51" hidden="1" customWidth="1"/>
    <col min="16382" max="16383" width="9.140625" style="51" hidden="1" customWidth="1"/>
    <col min="16384" max="16384" width="9.140625" style="51"/>
  </cols>
  <sheetData>
    <row r="1" spans="1:201 16382:16382">
      <c r="A1" s="241"/>
      <c r="B1" s="307"/>
      <c r="C1" s="307"/>
      <c r="D1" s="306"/>
      <c r="E1" s="306"/>
      <c r="F1" s="306"/>
      <c r="G1" s="306"/>
      <c r="H1" s="306"/>
      <c r="I1" s="306"/>
      <c r="J1" s="306"/>
      <c r="K1" s="306"/>
      <c r="L1" s="228"/>
      <c r="M1" s="228"/>
      <c r="N1" s="228"/>
      <c r="O1" s="228"/>
      <c r="P1" s="228"/>
      <c r="Q1" s="228"/>
      <c r="R1" s="228"/>
      <c r="S1" s="223"/>
      <c r="T1" s="223"/>
      <c r="U1" s="221"/>
      <c r="V1" s="228"/>
      <c r="W1" s="228"/>
      <c r="X1" s="228"/>
      <c r="Y1" s="228"/>
      <c r="Z1" s="228"/>
      <c r="AA1" s="228"/>
      <c r="AB1" s="228"/>
      <c r="AC1" s="228"/>
      <c r="AD1" s="228"/>
      <c r="AE1" s="228"/>
      <c r="AF1" s="227"/>
      <c r="AG1" s="227"/>
      <c r="AH1" s="227"/>
      <c r="AI1" s="227"/>
      <c r="AJ1" s="227"/>
      <c r="AK1" s="227"/>
      <c r="AL1" s="227"/>
      <c r="AM1" s="227"/>
      <c r="AN1" s="227"/>
      <c r="AO1" s="227"/>
      <c r="AP1" s="227"/>
      <c r="XFB1" s="169"/>
    </row>
    <row r="2" spans="1:201 16382:16382" ht="60.75" customHeight="1" thickBot="1">
      <c r="A2" s="515"/>
      <c r="B2" s="515" t="str">
        <f>INDEX(tblTrans[[English]:[Polski]],MATCH(XFB2,tblTrans[ID],0),LangSelID)</f>
        <v>PLEASE NOTE: THIS SPREADSHEET WAS PREPARED FOR INFORMATION PURPOSES ONLY; 
QUARTERLY DATA ACCORDING TO THE MOST RECENT REPORTS COVERING CERTAIN PERIOD</v>
      </c>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248"/>
      <c r="AW2" s="248"/>
      <c r="AX2" s="248"/>
      <c r="AY2" s="248"/>
      <c r="AZ2" s="248"/>
      <c r="BA2" s="248"/>
      <c r="BB2" s="248"/>
      <c r="BC2" s="248"/>
      <c r="BD2" s="248"/>
      <c r="BE2" s="249"/>
      <c r="XFB2" s="169">
        <v>69</v>
      </c>
    </row>
    <row r="3" spans="1:201 16382:16382" s="86" customFormat="1" ht="37.5" customHeight="1" thickBot="1">
      <c r="A3" s="1926" t="str">
        <f>INDEX(tblTrans[[English]:[Polski]],MATCH(XFB3,tblTrans[ID],0),LangSelID)</f>
        <v>Key figures</v>
      </c>
      <c r="B3" s="1927" t="str">
        <f>INDEX(tblTrans[[English]:[Polski]],MATCH(XFB3,tblTrans[ID],0),LangSelID)</f>
        <v>Key figures</v>
      </c>
      <c r="C3" s="718"/>
      <c r="D3" s="718"/>
      <c r="E3" s="718"/>
      <c r="F3" s="718"/>
      <c r="G3" s="718"/>
      <c r="H3" s="718"/>
      <c r="I3" s="719"/>
      <c r="J3" s="719"/>
      <c r="K3" s="719"/>
      <c r="L3" s="719"/>
      <c r="M3" s="719"/>
      <c r="N3" s="719"/>
      <c r="O3" s="719"/>
      <c r="P3" s="719"/>
      <c r="Q3" s="719"/>
      <c r="R3" s="719"/>
      <c r="S3" s="719"/>
      <c r="T3" s="719"/>
      <c r="U3" s="719"/>
      <c r="V3" s="719"/>
      <c r="W3" s="1928"/>
      <c r="X3" s="1928"/>
      <c r="Y3" s="1928"/>
      <c r="Z3" s="1928"/>
      <c r="AA3" s="1928"/>
      <c r="AB3" s="1928"/>
      <c r="AC3" s="1928"/>
      <c r="AD3" s="1928"/>
      <c r="AE3" s="1928"/>
      <c r="AF3" s="1928"/>
      <c r="AG3" s="1928"/>
      <c r="AH3" s="720"/>
      <c r="AI3" s="720"/>
      <c r="AJ3" s="720"/>
      <c r="AK3" s="720"/>
      <c r="AL3" s="720"/>
      <c r="AM3" s="720"/>
      <c r="AN3" s="720"/>
      <c r="AO3" s="720"/>
      <c r="AP3" s="720"/>
      <c r="AQ3" s="720"/>
      <c r="AR3" s="720"/>
      <c r="AS3" s="720"/>
      <c r="AT3" s="720"/>
      <c r="AU3" s="720"/>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XFB3" s="169">
        <v>70</v>
      </c>
    </row>
    <row r="4" spans="1:201 16382:16382" s="201" customFormat="1" ht="17.45" customHeight="1">
      <c r="A4" s="516"/>
      <c r="B4" s="516"/>
      <c r="C4" s="475"/>
      <c r="D4" s="475" t="str">
        <f>INDEX(tblTrans[[English]:[Polski]],MATCH(D1048576,tblTrans[ID],0),LangSelID)</f>
        <v>Q1 2006</v>
      </c>
      <c r="E4" s="475" t="str">
        <f>INDEX(tblTrans[[English]:[Polski]],MATCH(E1048576,tblTrans[ID],0),LangSelID)</f>
        <v>Q2 2006</v>
      </c>
      <c r="F4" s="476" t="str">
        <f>INDEX(tblTrans[[English]:[Polski]],MATCH(F1048576,tblTrans[ID],0),LangSelID)</f>
        <v>Q3 2006</v>
      </c>
      <c r="G4" s="477" t="str">
        <f>INDEX(tblTrans[[English]:[Polski]],MATCH(G1048576,tblTrans[ID],0),LangSelID)</f>
        <v>Q4 2006</v>
      </c>
      <c r="H4" s="475" t="str">
        <f>INDEX(tblTrans[[English]:[Polski]],MATCH(H1048576,tblTrans[ID],0),LangSelID)</f>
        <v>Q1 2007</v>
      </c>
      <c r="I4" s="475" t="str">
        <f>INDEX(tblTrans[[English]:[Polski]],MATCH(I1048576,tblTrans[ID],0),LangSelID)</f>
        <v>Q2 2007</v>
      </c>
      <c r="J4" s="473" t="str">
        <f>INDEX(tblTrans[[English]:[Polski]],MATCH(J1048576,tblTrans[ID],0),LangSelID)</f>
        <v>Q3 2007</v>
      </c>
      <c r="K4" s="474" t="str">
        <f>INDEX(tblTrans[[English]:[Polski]],MATCH(K1048576,tblTrans[ID],0),LangSelID)</f>
        <v>Q4 2007</v>
      </c>
      <c r="L4" s="475" t="str">
        <f>INDEX(tblTrans[[English]:[Polski]],MATCH(L1048576,tblTrans[ID],0),LangSelID)</f>
        <v>Q1 2008</v>
      </c>
      <c r="M4" s="475" t="str">
        <f>INDEX(tblTrans[[English]:[Polski]],MATCH(M1048576,tblTrans[ID],0),LangSelID)</f>
        <v>Q2 2008</v>
      </c>
      <c r="N4" s="476" t="str">
        <f>INDEX(tblTrans[[English]:[Polski]],MATCH(N1048576,tblTrans[ID],0),LangSelID)</f>
        <v>Q3 2008</v>
      </c>
      <c r="O4" s="477" t="str">
        <f>INDEX(tblTrans[[English]:[Polski]],MATCH(O1048576,tblTrans[ID],0),LangSelID)</f>
        <v>Q4 2008</v>
      </c>
      <c r="P4" s="475" t="str">
        <f>INDEX(tblTrans[[English]:[Polski]],MATCH(P1048576,tblTrans[ID],0),LangSelID)</f>
        <v>Q1 2009</v>
      </c>
      <c r="Q4" s="475" t="str">
        <f>INDEX(tblTrans[[English]:[Polski]],MATCH(Q1048576,tblTrans[ID],0),LangSelID)</f>
        <v>Q2 2009</v>
      </c>
      <c r="R4" s="473" t="str">
        <f>INDEX(tblTrans[[English]:[Polski]],MATCH(R1048576,tblTrans[ID],0),LangSelID)</f>
        <v>Q3 2009</v>
      </c>
      <c r="S4" s="474" t="str">
        <f>INDEX(tblTrans[[English]:[Polski]],MATCH(S1048576,tblTrans[ID],0),LangSelID)</f>
        <v>Q4 2009</v>
      </c>
      <c r="T4" s="475" t="str">
        <f>INDEX(tblTrans[[English]:[Polski]],MATCH(T1048576,tblTrans[ID],0),LangSelID)</f>
        <v>Q1 2010</v>
      </c>
      <c r="U4" s="475" t="str">
        <f>INDEX(tblTrans[[English]:[Polski]],MATCH(U1048576,tblTrans[ID],0),LangSelID)</f>
        <v>Q2 2010</v>
      </c>
      <c r="V4" s="476" t="str">
        <f>INDEX(tblTrans[[English]:[Polski]],MATCH(V1048576,tblTrans[ID],0),LangSelID)</f>
        <v>Q3 2010</v>
      </c>
      <c r="W4" s="477" t="str">
        <f>INDEX(tblTrans[[English]:[Polski]],MATCH(W1048576,tblTrans[ID],0),LangSelID)</f>
        <v>Q4 2010</v>
      </c>
      <c r="X4" s="475" t="str">
        <f>INDEX(tblTrans[[English]:[Polski]],MATCH(X1048576,tblTrans[ID],0),LangSelID)</f>
        <v>Q1 2011</v>
      </c>
      <c r="Y4" s="475" t="str">
        <f>INDEX(tblTrans[[English]:[Polski]],MATCH(Y1048576,tblTrans[ID],0),LangSelID)</f>
        <v>Q2 2011</v>
      </c>
      <c r="Z4" s="473" t="str">
        <f>INDEX(tblTrans[[English]:[Polski]],MATCH(Z1048576,tblTrans[ID],0),LangSelID)</f>
        <v>Q3 2011</v>
      </c>
      <c r="AA4" s="474" t="str">
        <f>INDEX(tblTrans[[English]:[Polski]],MATCH(AA1048576,tblTrans[ID],0),LangSelID)</f>
        <v>Q4 2011</v>
      </c>
      <c r="AB4" s="475" t="str">
        <f>INDEX(tblTrans[[English]:[Polski]],MATCH(AB1048576,tblTrans[ID],0),LangSelID)</f>
        <v>Q1 2012</v>
      </c>
      <c r="AC4" s="475" t="str">
        <f>INDEX(tblTrans[[English]:[Polski]],MATCH(AC1048576,tblTrans[ID],0),LangSelID)</f>
        <v>Q2 2012</v>
      </c>
      <c r="AD4" s="476" t="str">
        <f>INDEX(tblTrans[[English]:[Polski]],MATCH(AD1048576,tblTrans[ID],0),LangSelID)</f>
        <v>Q3 2012</v>
      </c>
      <c r="AE4" s="477" t="str">
        <f>INDEX(tblTrans[[English]:[Polski]],MATCH(AE1048576,tblTrans[ID],0),LangSelID)</f>
        <v>Q4 2012</v>
      </c>
      <c r="AF4" s="475" t="str">
        <f>INDEX(tblTrans[[English]:[Polski]],MATCH(AF1048576,tblTrans[ID],0),LangSelID)</f>
        <v>Q1 2013</v>
      </c>
      <c r="AG4" s="475" t="str">
        <f>INDEX(tblTrans[[English]:[Polski]],MATCH(AG1048576,tblTrans[ID],0),LangSelID)</f>
        <v>Q2 2013</v>
      </c>
      <c r="AH4" s="476" t="str">
        <f>INDEX(tblTrans[[English]:[Polski]],MATCH(AH1048576,tblTrans[ID],0),LangSelID)</f>
        <v>Q3 2013</v>
      </c>
      <c r="AI4" s="477" t="str">
        <f>INDEX(tblTrans[[English]:[Polski]],MATCH(AI1048576,tblTrans[ID],0),LangSelID)</f>
        <v>Q4 2013</v>
      </c>
      <c r="AJ4" s="477" t="str">
        <f>INDEX(tblTrans[[English]:[Polski]],MATCH(AJ1048576,tblTrans[ID],0),LangSelID)</f>
        <v>Q1 2014</v>
      </c>
      <c r="AK4" s="477" t="str">
        <f>INDEX(tblTrans[[English]:[Polski]],MATCH(AK1048576,tblTrans[ID],0),LangSelID)</f>
        <v>Q2 2014</v>
      </c>
      <c r="AL4" s="477" t="str">
        <f>INDEX(tblTrans[[English]:[Polski]],MATCH(AL1048576,tblTrans[ID],0),LangSelID)</f>
        <v>Q3 2014</v>
      </c>
      <c r="AM4" s="477" t="str">
        <f>INDEX(tblTrans[[English]:[Polski]],MATCH(AM1048576,tblTrans[ID],0),LangSelID)</f>
        <v>Q4 2014</v>
      </c>
      <c r="AN4" s="477" t="str">
        <f>INDEX(tblTrans[[English]:[Polski]],MATCH(AN1048576,tblTrans[ID],0),LangSelID)</f>
        <v>Q1 2015</v>
      </c>
      <c r="AO4" s="477" t="str">
        <f>INDEX(tblTrans[[English]:[Polski]],MATCH(AO1048576,tblTrans[ID],0),LangSelID)</f>
        <v>Q2 2015</v>
      </c>
      <c r="AP4" s="477" t="str">
        <f>INDEX(tblTrans[[English]:[Polski]],MATCH(AP1048576,tblTrans[ID],0),LangSelID)</f>
        <v>Q3 2015</v>
      </c>
      <c r="AQ4" s="477" t="str">
        <f>INDEX(tblTrans[[English]:[Polski]],MATCH(AQ1048576,tblTrans[ID],0),LangSelID)</f>
        <v>Q4 2015</v>
      </c>
      <c r="AR4" s="477" t="str">
        <f>INDEX(tblTrans[[English]:[Polski]],MATCH(AR1048576,tblTrans[ID],0),LangSelID)</f>
        <v>Q1 2016</v>
      </c>
      <c r="AS4" s="477" t="str">
        <f>INDEX(tblTrans[[English]:[Polski]],MATCH(AS1048576,tblTrans[ID],0),LangSelID)</f>
        <v>Q2 2016</v>
      </c>
      <c r="AT4" s="477" t="str">
        <f>INDEX(tblTrans[[English]:[Polski]],MATCH(AT1048576,tblTrans[ID],0),LangSelID)</f>
        <v>Q3 2016</v>
      </c>
      <c r="AU4" s="477" t="str">
        <f>INDEX(tblTrans[[English]:[Polski]],MATCH(AU1048576,tblTrans[ID],0),LangSelID)</f>
        <v>Q4 2016</v>
      </c>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XFB4" s="1667">
        <v>71</v>
      </c>
    </row>
    <row r="5" spans="1:201 16382:16382" s="52" customFormat="1" ht="15.75" customHeight="1">
      <c r="A5" s="1871"/>
      <c r="B5" s="977" t="str">
        <f>INDEX(tblTrans[[English]:[Polski]],MATCH(XFB5,tblTrans[ID],0),LangSelID)</f>
        <v>Key Financials (PLN thou.):</v>
      </c>
      <c r="C5" s="809"/>
      <c r="D5" s="978"/>
      <c r="E5" s="979"/>
      <c r="F5" s="979"/>
      <c r="G5" s="774"/>
      <c r="H5" s="980"/>
      <c r="I5" s="763"/>
      <c r="J5" s="763"/>
      <c r="K5" s="722"/>
      <c r="L5" s="978"/>
      <c r="M5" s="763"/>
      <c r="N5" s="763"/>
      <c r="O5" s="774"/>
      <c r="P5" s="980"/>
      <c r="Q5" s="763"/>
      <c r="R5" s="763"/>
      <c r="S5" s="981"/>
      <c r="T5" s="982"/>
      <c r="U5" s="983"/>
      <c r="V5" s="983"/>
      <c r="W5" s="984"/>
      <c r="X5" s="985"/>
      <c r="Y5" s="983"/>
      <c r="Z5" s="983"/>
      <c r="AA5" s="981"/>
      <c r="AB5" s="982"/>
      <c r="AC5" s="983"/>
      <c r="AD5" s="983"/>
      <c r="AE5" s="984"/>
      <c r="AF5" s="985"/>
      <c r="AG5" s="983"/>
      <c r="AH5" s="774"/>
      <c r="AI5" s="774"/>
      <c r="AJ5" s="774"/>
      <c r="AK5" s="774"/>
      <c r="AL5" s="774"/>
      <c r="AM5" s="774"/>
      <c r="AN5" s="774"/>
      <c r="AO5" s="774"/>
      <c r="AP5" s="774"/>
      <c r="XFB5" s="1668">
        <v>72</v>
      </c>
    </row>
    <row r="6" spans="1:201 16382:16382" s="52" customFormat="1" ht="15.75" customHeight="1">
      <c r="A6" s="1871"/>
      <c r="B6" s="993" t="str">
        <f>INDEX(tblTrans[[English]:[Polski]],MATCH(XFB6,tblTrans[ID],0),LangSelID)</f>
        <v>Net interest income</v>
      </c>
      <c r="C6" s="994"/>
      <c r="D6" s="995">
        <v>170496</v>
      </c>
      <c r="E6" s="996">
        <v>160777</v>
      </c>
      <c r="F6" s="996">
        <v>194128</v>
      </c>
      <c r="G6" s="997">
        <v>198777</v>
      </c>
      <c r="H6" s="998">
        <v>227536</v>
      </c>
      <c r="I6" s="996">
        <v>241394</v>
      </c>
      <c r="J6" s="996">
        <v>267770</v>
      </c>
      <c r="K6" s="999">
        <v>291083</v>
      </c>
      <c r="L6" s="995">
        <v>315880</v>
      </c>
      <c r="M6" s="996">
        <v>327305</v>
      </c>
      <c r="N6" s="996">
        <v>364846</v>
      </c>
      <c r="O6" s="997">
        <v>384421</v>
      </c>
      <c r="P6" s="998">
        <v>397103</v>
      </c>
      <c r="Q6" s="996">
        <v>431487</v>
      </c>
      <c r="R6" s="996">
        <v>412052</v>
      </c>
      <c r="S6" s="760">
        <v>417535</v>
      </c>
      <c r="T6" s="756">
        <v>390537</v>
      </c>
      <c r="U6" s="757">
        <v>436254</v>
      </c>
      <c r="V6" s="757">
        <v>481048</v>
      </c>
      <c r="W6" s="758">
        <v>503125</v>
      </c>
      <c r="X6" s="759">
        <v>506553</v>
      </c>
      <c r="Y6" s="757">
        <v>540666</v>
      </c>
      <c r="Z6" s="757">
        <v>550622</v>
      </c>
      <c r="AA6" s="760">
        <v>569367</v>
      </c>
      <c r="AB6" s="756">
        <v>548791</v>
      </c>
      <c r="AC6" s="757">
        <v>575776</v>
      </c>
      <c r="AD6" s="757">
        <v>586006</v>
      </c>
      <c r="AE6" s="758">
        <v>569024</v>
      </c>
      <c r="AF6" s="759">
        <v>517483</v>
      </c>
      <c r="AG6" s="757">
        <v>550232</v>
      </c>
      <c r="AH6" s="758">
        <v>570000</v>
      </c>
      <c r="AI6" s="758">
        <v>588096</v>
      </c>
      <c r="AJ6" s="758">
        <v>591014</v>
      </c>
      <c r="AK6" s="758">
        <v>617232</v>
      </c>
      <c r="AL6" s="758">
        <v>649880</v>
      </c>
      <c r="AM6" s="758">
        <v>632532</v>
      </c>
      <c r="AN6" s="758">
        <v>587439</v>
      </c>
      <c r="AO6" s="758">
        <v>605548</v>
      </c>
      <c r="AP6" s="758">
        <v>641752.99803999998</v>
      </c>
      <c r="AQ6" s="758">
        <v>676633</v>
      </c>
      <c r="AR6" s="758">
        <v>676418</v>
      </c>
      <c r="AS6" s="758">
        <v>684443</v>
      </c>
      <c r="AT6" s="758">
        <v>718712</v>
      </c>
      <c r="AU6" s="758">
        <v>753270</v>
      </c>
      <c r="XFB6" s="1668">
        <v>73</v>
      </c>
    </row>
    <row r="7" spans="1:201 16382:16382" ht="15.75" customHeight="1" thickBot="1">
      <c r="A7" s="1871"/>
      <c r="B7" s="883" t="str">
        <f>INDEX(tblTrans[[English]:[Polski]],MATCH(XFB7,tblTrans[ID],0),LangSelID)</f>
        <v>Net Fee &amp; Commission income</v>
      </c>
      <c r="C7" s="846"/>
      <c r="D7" s="885">
        <v>89477</v>
      </c>
      <c r="E7" s="886">
        <v>94522</v>
      </c>
      <c r="F7" s="886">
        <v>104699</v>
      </c>
      <c r="G7" s="887">
        <v>127712</v>
      </c>
      <c r="H7" s="888">
        <v>142857</v>
      </c>
      <c r="I7" s="886">
        <v>146631</v>
      </c>
      <c r="J7" s="886">
        <v>139004</v>
      </c>
      <c r="K7" s="889">
        <v>135786</v>
      </c>
      <c r="L7" s="885">
        <v>142381</v>
      </c>
      <c r="M7" s="886">
        <v>145359</v>
      </c>
      <c r="N7" s="886">
        <v>135026</v>
      </c>
      <c r="O7" s="887">
        <v>128700</v>
      </c>
      <c r="P7" s="888">
        <v>121842</v>
      </c>
      <c r="Q7" s="886">
        <v>158122</v>
      </c>
      <c r="R7" s="886">
        <v>162758</v>
      </c>
      <c r="S7" s="743">
        <v>152001</v>
      </c>
      <c r="T7" s="739">
        <v>173893</v>
      </c>
      <c r="U7" s="740">
        <v>172449</v>
      </c>
      <c r="V7" s="740">
        <v>199211</v>
      </c>
      <c r="W7" s="741">
        <v>200366</v>
      </c>
      <c r="X7" s="742">
        <v>207388</v>
      </c>
      <c r="Y7" s="740">
        <v>208208</v>
      </c>
      <c r="Z7" s="740">
        <v>219297</v>
      </c>
      <c r="AA7" s="743">
        <v>205079</v>
      </c>
      <c r="AB7" s="739">
        <v>213622</v>
      </c>
      <c r="AC7" s="740">
        <v>205430</v>
      </c>
      <c r="AD7" s="740">
        <v>181783</v>
      </c>
      <c r="AE7" s="741">
        <v>185710</v>
      </c>
      <c r="AF7" s="742">
        <v>185889</v>
      </c>
      <c r="AG7" s="740">
        <v>209256</v>
      </c>
      <c r="AH7" s="741">
        <v>210689</v>
      </c>
      <c r="AI7" s="741">
        <v>228904</v>
      </c>
      <c r="AJ7" s="741">
        <v>241406</v>
      </c>
      <c r="AK7" s="741">
        <v>243685</v>
      </c>
      <c r="AL7" s="741">
        <v>216234</v>
      </c>
      <c r="AM7" s="741">
        <v>200365</v>
      </c>
      <c r="AN7" s="741">
        <v>193857</v>
      </c>
      <c r="AO7" s="741">
        <v>230336</v>
      </c>
      <c r="AP7" s="741">
        <v>235582.99998999998</v>
      </c>
      <c r="AQ7" s="741">
        <v>237400</v>
      </c>
      <c r="AR7" s="741">
        <v>211745</v>
      </c>
      <c r="AS7" s="741">
        <v>209703</v>
      </c>
      <c r="AT7" s="741">
        <v>234363</v>
      </c>
      <c r="AU7" s="741">
        <v>250634</v>
      </c>
      <c r="CF7" s="51"/>
      <c r="CG7" s="51"/>
      <c r="CH7" s="51"/>
      <c r="CI7" s="51"/>
      <c r="CJ7" s="51"/>
      <c r="CK7" s="51"/>
      <c r="XFB7" s="169">
        <v>74</v>
      </c>
    </row>
    <row r="8" spans="1:201 16382:16382" s="86" customFormat="1" ht="15.75" customHeight="1" thickBot="1">
      <c r="A8" s="1872"/>
      <c r="B8" s="723" t="str">
        <f>INDEX(tblTrans[[English]:[Polski]],MATCH(XFB8,tblTrans[ID],0),LangSelID)</f>
        <v>Total income</v>
      </c>
      <c r="C8" s="724"/>
      <c r="D8" s="724">
        <v>369952</v>
      </c>
      <c r="E8" s="724">
        <v>390670</v>
      </c>
      <c r="F8" s="724">
        <v>410671</v>
      </c>
      <c r="G8" s="724">
        <v>453638</v>
      </c>
      <c r="H8" s="724">
        <v>500783</v>
      </c>
      <c r="I8" s="724">
        <v>551752</v>
      </c>
      <c r="J8" s="724">
        <v>543773</v>
      </c>
      <c r="K8" s="724">
        <v>605701</v>
      </c>
      <c r="L8" s="724">
        <v>783556</v>
      </c>
      <c r="M8" s="724">
        <v>620362</v>
      </c>
      <c r="N8" s="724">
        <v>688724</v>
      </c>
      <c r="O8" s="724">
        <v>593724</v>
      </c>
      <c r="P8" s="724">
        <v>672485</v>
      </c>
      <c r="Q8" s="724">
        <v>714845</v>
      </c>
      <c r="R8" s="724">
        <v>724136</v>
      </c>
      <c r="S8" s="724">
        <v>739844</v>
      </c>
      <c r="T8" s="724">
        <v>688973</v>
      </c>
      <c r="U8" s="724">
        <v>766059</v>
      </c>
      <c r="V8" s="724">
        <v>825081</v>
      </c>
      <c r="W8" s="724">
        <v>844446</v>
      </c>
      <c r="X8" s="724">
        <v>821792</v>
      </c>
      <c r="Y8" s="724">
        <v>884221</v>
      </c>
      <c r="Z8" s="724">
        <v>923537</v>
      </c>
      <c r="AA8" s="724">
        <v>891312</v>
      </c>
      <c r="AB8" s="724">
        <v>917100</v>
      </c>
      <c r="AC8" s="724">
        <v>918464</v>
      </c>
      <c r="AD8" s="724">
        <v>908363</v>
      </c>
      <c r="AE8" s="724">
        <v>826846</v>
      </c>
      <c r="AF8" s="724">
        <v>831425</v>
      </c>
      <c r="AG8" s="724">
        <v>932884</v>
      </c>
      <c r="AH8" s="724">
        <v>944977</v>
      </c>
      <c r="AI8" s="724">
        <v>964238</v>
      </c>
      <c r="AJ8" s="724">
        <v>956620</v>
      </c>
      <c r="AK8" s="724">
        <v>1023764</v>
      </c>
      <c r="AL8" s="724">
        <v>1018877</v>
      </c>
      <c r="AM8" s="724">
        <v>939907</v>
      </c>
      <c r="AN8" s="724">
        <v>1118128</v>
      </c>
      <c r="AO8" s="724">
        <v>884849</v>
      </c>
      <c r="AP8" s="724">
        <v>979863</v>
      </c>
      <c r="AQ8" s="724">
        <v>1110483</v>
      </c>
      <c r="AR8" s="724">
        <v>1008903</v>
      </c>
      <c r="AS8" s="724">
        <v>1202992</v>
      </c>
      <c r="AT8" s="724">
        <v>1038747</v>
      </c>
      <c r="AU8" s="724">
        <v>1044712</v>
      </c>
      <c r="AV8" s="87"/>
      <c r="AW8" s="52"/>
      <c r="AX8" s="52"/>
      <c r="AY8" s="5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c r="CF8" s="172"/>
      <c r="CG8" s="172"/>
      <c r="CH8" s="172"/>
      <c r="CI8" s="172"/>
      <c r="CJ8" s="172"/>
      <c r="CK8" s="172"/>
      <c r="CL8" s="172"/>
      <c r="CM8" s="172"/>
      <c r="CN8" s="172"/>
      <c r="CO8" s="172"/>
      <c r="CP8" s="172"/>
      <c r="CQ8" s="172"/>
      <c r="CR8" s="172"/>
      <c r="CS8" s="172"/>
      <c r="CT8" s="172"/>
      <c r="CU8" s="172"/>
      <c r="CV8" s="172"/>
      <c r="CW8" s="172"/>
      <c r="CX8" s="172"/>
      <c r="CY8" s="172"/>
      <c r="CZ8" s="172"/>
      <c r="DA8" s="172"/>
      <c r="DB8" s="172"/>
      <c r="DC8" s="172"/>
      <c r="DD8" s="172"/>
      <c r="DE8" s="172"/>
      <c r="DF8" s="172"/>
      <c r="DG8" s="172"/>
      <c r="DH8" s="172"/>
      <c r="DI8" s="172"/>
      <c r="DJ8" s="172"/>
      <c r="DK8" s="172"/>
      <c r="DL8" s="172"/>
      <c r="DM8" s="172"/>
      <c r="DN8" s="172"/>
      <c r="DO8" s="172"/>
      <c r="DP8" s="172"/>
      <c r="DQ8" s="172"/>
      <c r="DR8" s="172"/>
      <c r="DS8" s="172"/>
      <c r="DT8" s="172"/>
      <c r="DU8" s="172"/>
      <c r="DV8" s="172"/>
      <c r="DW8" s="172"/>
      <c r="DX8" s="172"/>
      <c r="DY8" s="172"/>
      <c r="DZ8" s="172"/>
      <c r="EA8" s="172"/>
      <c r="EB8" s="172"/>
      <c r="EC8" s="172"/>
      <c r="ED8" s="172"/>
      <c r="EE8" s="172"/>
      <c r="EF8" s="172"/>
      <c r="EG8" s="172"/>
      <c r="EH8" s="172"/>
      <c r="EI8" s="172"/>
      <c r="EJ8" s="172"/>
      <c r="EK8" s="172"/>
      <c r="EL8" s="172"/>
      <c r="EM8" s="172"/>
      <c r="EN8" s="172"/>
      <c r="EO8" s="172"/>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172"/>
      <c r="FQ8" s="172"/>
      <c r="FR8" s="172"/>
      <c r="FS8" s="172"/>
      <c r="FT8" s="172"/>
      <c r="FU8" s="172"/>
      <c r="FV8" s="172"/>
      <c r="FW8" s="172"/>
      <c r="FX8" s="172"/>
      <c r="FY8" s="172"/>
      <c r="FZ8" s="172"/>
      <c r="GA8" s="172"/>
      <c r="GB8" s="172"/>
      <c r="GC8" s="172"/>
      <c r="GD8" s="172"/>
      <c r="GE8" s="172"/>
      <c r="GF8" s="172"/>
      <c r="GG8" s="172"/>
      <c r="GH8" s="172"/>
      <c r="GI8" s="172"/>
      <c r="GJ8" s="172"/>
      <c r="GK8" s="172"/>
      <c r="GL8" s="172"/>
      <c r="GM8" s="172"/>
      <c r="GN8" s="172"/>
      <c r="GO8" s="172"/>
      <c r="GP8" s="172"/>
      <c r="GQ8" s="172"/>
      <c r="GR8" s="172"/>
      <c r="GS8" s="172"/>
      <c r="XFB8" s="1669">
        <v>75</v>
      </c>
    </row>
    <row r="9" spans="1:201 16382:16382" s="86" customFormat="1" ht="15.75" customHeight="1" thickBot="1">
      <c r="A9" s="1872"/>
      <c r="B9" s="723" t="str">
        <f>INDEX(tblTrans[[English]:[Polski]],MATCH(XFB9,tblTrans[ID],0),LangSelID)</f>
        <v>Total costs</v>
      </c>
      <c r="C9" s="724"/>
      <c r="D9" s="724">
        <v>-246134</v>
      </c>
      <c r="E9" s="724">
        <v>-251094</v>
      </c>
      <c r="F9" s="724">
        <v>-260082</v>
      </c>
      <c r="G9" s="724">
        <v>-287067</v>
      </c>
      <c r="H9" s="724">
        <v>-288281</v>
      </c>
      <c r="I9" s="724">
        <v>-321982</v>
      </c>
      <c r="J9" s="724">
        <v>-298752</v>
      </c>
      <c r="K9" s="724">
        <v>-370629</v>
      </c>
      <c r="L9" s="724">
        <v>-346902</v>
      </c>
      <c r="M9" s="724">
        <v>-366959</v>
      </c>
      <c r="N9" s="724">
        <v>-363811</v>
      </c>
      <c r="O9" s="724">
        <v>-472404</v>
      </c>
      <c r="P9" s="724">
        <v>-359136</v>
      </c>
      <c r="Q9" s="724">
        <v>-363154</v>
      </c>
      <c r="R9" s="724">
        <v>-364068</v>
      </c>
      <c r="S9" s="724">
        <v>-458429</v>
      </c>
      <c r="T9" s="724">
        <v>-354137.7</v>
      </c>
      <c r="U9" s="724">
        <v>-391554.3</v>
      </c>
      <c r="V9" s="724">
        <v>-416925</v>
      </c>
      <c r="W9" s="724">
        <v>-454652</v>
      </c>
      <c r="X9" s="724">
        <v>-398701</v>
      </c>
      <c r="Y9" s="724">
        <v>-418565.62832000002</v>
      </c>
      <c r="Z9" s="724">
        <v>-427480.37167999998</v>
      </c>
      <c r="AA9" s="724">
        <v>-435518</v>
      </c>
      <c r="AB9" s="724">
        <v>-392107</v>
      </c>
      <c r="AC9" s="724">
        <v>-406829</v>
      </c>
      <c r="AD9" s="724">
        <v>-428429</v>
      </c>
      <c r="AE9" s="724">
        <v>-433966</v>
      </c>
      <c r="AF9" s="724">
        <v>-401702</v>
      </c>
      <c r="AG9" s="724">
        <v>-417876</v>
      </c>
      <c r="AH9" s="724">
        <v>-416829</v>
      </c>
      <c r="AI9" s="724">
        <v>-441636</v>
      </c>
      <c r="AJ9" s="724">
        <v>-430617</v>
      </c>
      <c r="AK9" s="724">
        <v>-455277</v>
      </c>
      <c r="AL9" s="724">
        <v>-441203</v>
      </c>
      <c r="AM9" s="724">
        <v>-443468</v>
      </c>
      <c r="AN9" s="724">
        <v>-452839</v>
      </c>
      <c r="AO9" s="724">
        <v>-485300</v>
      </c>
      <c r="AP9" s="724">
        <v>-463297</v>
      </c>
      <c r="AQ9" s="724">
        <v>-650955</v>
      </c>
      <c r="AR9" s="724">
        <v>-480772</v>
      </c>
      <c r="AS9" s="724">
        <v>-490699</v>
      </c>
      <c r="AT9" s="724">
        <v>-499887</v>
      </c>
      <c r="AU9" s="724">
        <v>-491926</v>
      </c>
      <c r="AV9" s="172"/>
      <c r="AW9" s="52"/>
      <c r="AX9" s="52"/>
      <c r="AY9" s="5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XFB9" s="1669">
        <v>76</v>
      </c>
    </row>
    <row r="10" spans="1:201 16382:16382" ht="15.75" customHeight="1" thickBot="1">
      <c r="A10" s="1871"/>
      <c r="B10" s="257" t="str">
        <f>INDEX(tblTrans[[English]:[Polski]],MATCH(XFB10,tblTrans[ID],0),LangSelID)</f>
        <v>Loan Loss Provisions</v>
      </c>
      <c r="C10" s="339"/>
      <c r="D10" s="348">
        <v>-22576</v>
      </c>
      <c r="E10" s="304">
        <v>-10216</v>
      </c>
      <c r="F10" s="304">
        <v>-7408</v>
      </c>
      <c r="G10" s="349">
        <v>-5761</v>
      </c>
      <c r="H10" s="342">
        <v>-6944</v>
      </c>
      <c r="I10" s="304">
        <v>1078</v>
      </c>
      <c r="J10" s="304">
        <v>-34792</v>
      </c>
      <c r="K10" s="354">
        <v>-36152</v>
      </c>
      <c r="L10" s="348">
        <v>-22242</v>
      </c>
      <c r="M10" s="304">
        <v>-45626</v>
      </c>
      <c r="N10" s="304">
        <v>-70808</v>
      </c>
      <c r="O10" s="349">
        <v>-130468</v>
      </c>
      <c r="P10" s="342">
        <v>-210028</v>
      </c>
      <c r="Q10" s="304">
        <v>-438824</v>
      </c>
      <c r="R10" s="304">
        <v>-248770</v>
      </c>
      <c r="S10" s="363">
        <v>-199512</v>
      </c>
      <c r="T10" s="373">
        <v>-177061</v>
      </c>
      <c r="U10" s="331">
        <v>-203500</v>
      </c>
      <c r="V10" s="331">
        <v>-128230</v>
      </c>
      <c r="W10" s="371">
        <v>-125988</v>
      </c>
      <c r="X10" s="367">
        <v>-114110</v>
      </c>
      <c r="Y10" s="331">
        <v>-58620</v>
      </c>
      <c r="Z10" s="331">
        <v>-111191</v>
      </c>
      <c r="AA10" s="363">
        <v>-89549</v>
      </c>
      <c r="AB10" s="373">
        <v>-111811</v>
      </c>
      <c r="AC10" s="331">
        <v>-108967</v>
      </c>
      <c r="AD10" s="331">
        <v>-134870</v>
      </c>
      <c r="AE10" s="371">
        <v>-88987</v>
      </c>
      <c r="AF10" s="367">
        <v>-27654</v>
      </c>
      <c r="AG10" s="331">
        <v>-159459</v>
      </c>
      <c r="AH10" s="371">
        <v>-173585</v>
      </c>
      <c r="AI10" s="371">
        <v>-117079.85860000002</v>
      </c>
      <c r="AJ10" s="371">
        <v>-89487</v>
      </c>
      <c r="AK10" s="371">
        <v>-155860</v>
      </c>
      <c r="AL10" s="371">
        <v>-157917</v>
      </c>
      <c r="AM10" s="371">
        <v>-112639</v>
      </c>
      <c r="AN10" s="371">
        <v>-99971</v>
      </c>
      <c r="AO10" s="371">
        <v>-107666</v>
      </c>
      <c r="AP10" s="371">
        <v>-110956.00000000007</v>
      </c>
      <c r="AQ10" s="371">
        <v>-102629</v>
      </c>
      <c r="AR10" s="371">
        <v>-68520</v>
      </c>
      <c r="AS10" s="371">
        <v>-117743</v>
      </c>
      <c r="AT10" s="371">
        <v>-139452</v>
      </c>
      <c r="AU10" s="371">
        <v>-39679</v>
      </c>
      <c r="CF10" s="51"/>
      <c r="CG10" s="51"/>
      <c r="CH10" s="51"/>
      <c r="CI10" s="51"/>
      <c r="CJ10" s="51"/>
      <c r="CK10" s="51"/>
      <c r="XFB10" s="169">
        <v>77</v>
      </c>
    </row>
    <row r="11" spans="1:201 16382:16382" s="86" customFormat="1" ht="15.75" customHeight="1" thickBot="1">
      <c r="A11" s="1872"/>
      <c r="B11" s="723" t="str">
        <f>INDEX(tblTrans[[English]:[Polski]],MATCH(XFB11,tblTrans[ID],0),LangSelID)</f>
        <v>Profit before income tax</v>
      </c>
      <c r="C11" s="724"/>
      <c r="D11" s="724">
        <v>101155</v>
      </c>
      <c r="E11" s="724">
        <v>129335</v>
      </c>
      <c r="F11" s="724">
        <v>143181</v>
      </c>
      <c r="G11" s="724">
        <v>160810</v>
      </c>
      <c r="H11" s="724">
        <v>205558</v>
      </c>
      <c r="I11" s="724">
        <v>230848</v>
      </c>
      <c r="J11" s="724">
        <v>210229</v>
      </c>
      <c r="K11" s="724">
        <v>198920</v>
      </c>
      <c r="L11" s="724">
        <v>414412</v>
      </c>
      <c r="M11" s="724">
        <v>207777</v>
      </c>
      <c r="N11" s="724">
        <v>254105</v>
      </c>
      <c r="O11" s="724">
        <v>-9148</v>
      </c>
      <c r="P11" s="724">
        <v>103321</v>
      </c>
      <c r="Q11" s="724">
        <v>-87133</v>
      </c>
      <c r="R11" s="724">
        <v>111298</v>
      </c>
      <c r="S11" s="724">
        <v>81903</v>
      </c>
      <c r="T11" s="724">
        <v>157774.29999999999</v>
      </c>
      <c r="U11" s="724">
        <v>171004.7</v>
      </c>
      <c r="V11" s="724">
        <v>279926</v>
      </c>
      <c r="W11" s="724">
        <v>263806</v>
      </c>
      <c r="X11" s="724">
        <v>308981</v>
      </c>
      <c r="Y11" s="724">
        <v>407035</v>
      </c>
      <c r="Z11" s="724">
        <v>384866</v>
      </c>
      <c r="AA11" s="724">
        <v>366245</v>
      </c>
      <c r="AB11" s="724">
        <v>413182</v>
      </c>
      <c r="AC11" s="724">
        <v>402668</v>
      </c>
      <c r="AD11" s="724">
        <v>345064</v>
      </c>
      <c r="AE11" s="724">
        <v>303893</v>
      </c>
      <c r="AF11" s="724">
        <v>402069</v>
      </c>
      <c r="AG11" s="724">
        <v>355549</v>
      </c>
      <c r="AH11" s="724">
        <v>354563</v>
      </c>
      <c r="AI11" s="724">
        <v>405522</v>
      </c>
      <c r="AJ11" s="724">
        <v>436516</v>
      </c>
      <c r="AK11" s="724">
        <v>412627</v>
      </c>
      <c r="AL11" s="724">
        <v>419757</v>
      </c>
      <c r="AM11" s="724">
        <v>383800</v>
      </c>
      <c r="AN11" s="724">
        <v>565318</v>
      </c>
      <c r="AO11" s="724">
        <v>291883</v>
      </c>
      <c r="AP11" s="724">
        <v>404687.99803079979</v>
      </c>
      <c r="AQ11" s="724">
        <v>355966</v>
      </c>
      <c r="AR11" s="724">
        <v>402309</v>
      </c>
      <c r="AS11" s="724">
        <v>505539</v>
      </c>
      <c r="AT11" s="724">
        <v>309584</v>
      </c>
      <c r="AU11" s="724">
        <v>420305</v>
      </c>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GS11" s="172"/>
      <c r="XFB11" s="1669">
        <v>78</v>
      </c>
    </row>
    <row r="12" spans="1:201 16382:16382" s="86" customFormat="1" ht="15.75" customHeight="1" thickBot="1">
      <c r="A12" s="1872"/>
      <c r="B12" s="723" t="str">
        <f>INDEX(tblTrans[[English]:[Polski]],MATCH(XFB12,tblTrans[ID],0),LangSelID)</f>
        <v>Net profit attributable to owners of mBank S.A.</v>
      </c>
      <c r="C12" s="724"/>
      <c r="D12" s="724">
        <v>78901</v>
      </c>
      <c r="E12" s="724">
        <v>101498</v>
      </c>
      <c r="F12" s="724">
        <v>125647</v>
      </c>
      <c r="G12" s="724">
        <v>115212</v>
      </c>
      <c r="H12" s="724">
        <v>222738</v>
      </c>
      <c r="I12" s="724">
        <v>181128</v>
      </c>
      <c r="J12" s="724">
        <v>164250</v>
      </c>
      <c r="K12" s="724">
        <v>141978</v>
      </c>
      <c r="L12" s="724">
        <v>344623</v>
      </c>
      <c r="M12" s="724">
        <v>279186</v>
      </c>
      <c r="N12" s="724">
        <v>198460</v>
      </c>
      <c r="O12" s="724">
        <v>35190</v>
      </c>
      <c r="P12" s="724">
        <v>77221</v>
      </c>
      <c r="Q12" s="724">
        <v>-61557</v>
      </c>
      <c r="R12" s="724">
        <v>72486</v>
      </c>
      <c r="S12" s="724">
        <v>40778</v>
      </c>
      <c r="T12" s="724">
        <v>115416.29999999999</v>
      </c>
      <c r="U12" s="724">
        <v>124250.70000000001</v>
      </c>
      <c r="V12" s="724">
        <v>206453</v>
      </c>
      <c r="W12" s="724">
        <v>195482</v>
      </c>
      <c r="X12" s="724">
        <v>229708</v>
      </c>
      <c r="Y12" s="724">
        <v>313171</v>
      </c>
      <c r="Z12" s="724">
        <v>307260</v>
      </c>
      <c r="AA12" s="724">
        <v>284832.76</v>
      </c>
      <c r="AB12" s="724">
        <v>331752.63</v>
      </c>
      <c r="AC12" s="724">
        <v>317273.17000000004</v>
      </c>
      <c r="AD12" s="724">
        <v>272492.19999999995</v>
      </c>
      <c r="AE12" s="724">
        <v>275803</v>
      </c>
      <c r="AF12" s="724">
        <v>325736.3</v>
      </c>
      <c r="AG12" s="724">
        <v>277852.53000000009</v>
      </c>
      <c r="AH12" s="724">
        <v>288586.46999999997</v>
      </c>
      <c r="AI12" s="724">
        <v>314199.60999999987</v>
      </c>
      <c r="AJ12" s="724">
        <v>337770</v>
      </c>
      <c r="AK12" s="724">
        <v>324827</v>
      </c>
      <c r="AL12" s="724">
        <v>315454</v>
      </c>
      <c r="AM12" s="724">
        <v>308617</v>
      </c>
      <c r="AN12" s="724">
        <v>450936</v>
      </c>
      <c r="AO12" s="724">
        <v>221323</v>
      </c>
      <c r="AP12" s="724">
        <v>319500.99803079991</v>
      </c>
      <c r="AQ12" s="724">
        <v>309486</v>
      </c>
      <c r="AR12" s="724">
        <v>307782</v>
      </c>
      <c r="AS12" s="724">
        <v>388504</v>
      </c>
      <c r="AT12" s="724">
        <v>230479</v>
      </c>
      <c r="AU12" s="724">
        <v>292517</v>
      </c>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GR12" s="172"/>
      <c r="GS12" s="172"/>
      <c r="XFB12" s="1669">
        <v>79</v>
      </c>
    </row>
    <row r="13" spans="1:201 16382:16382" ht="15.75" customHeight="1">
      <c r="A13" s="1871"/>
      <c r="B13" s="257"/>
      <c r="C13" s="339"/>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CF13" s="51"/>
      <c r="CG13" s="51"/>
      <c r="CH13" s="51"/>
      <c r="CI13" s="51"/>
      <c r="CJ13" s="51"/>
      <c r="CK13" s="51"/>
      <c r="XFB13" s="169"/>
    </row>
    <row r="14" spans="1:201 16382:16382" ht="15.75" customHeight="1">
      <c r="A14" s="1871"/>
      <c r="B14" s="977" t="str">
        <f>INDEX(tblTrans[[English]:[Polski]],MATCH(XFB14,tblTrans[ID],0),LangSelID)</f>
        <v>Balance Sheet (PLN thou.):</v>
      </c>
      <c r="C14" s="764"/>
      <c r="D14" s="494"/>
      <c r="E14" s="986"/>
      <c r="F14" s="986"/>
      <c r="G14" s="987"/>
      <c r="H14" s="495"/>
      <c r="I14" s="986"/>
      <c r="J14" s="986"/>
      <c r="K14" s="988"/>
      <c r="L14" s="494"/>
      <c r="M14" s="986"/>
      <c r="N14" s="986"/>
      <c r="O14" s="987"/>
      <c r="P14" s="495"/>
      <c r="Q14" s="986"/>
      <c r="R14" s="986"/>
      <c r="S14" s="989"/>
      <c r="T14" s="499"/>
      <c r="U14" s="990"/>
      <c r="V14" s="990"/>
      <c r="W14" s="991"/>
      <c r="X14" s="497"/>
      <c r="Y14" s="990"/>
      <c r="Z14" s="990"/>
      <c r="AA14" s="989"/>
      <c r="AB14" s="499"/>
      <c r="AC14" s="990"/>
      <c r="AD14" s="990"/>
      <c r="AE14" s="991"/>
      <c r="AF14" s="497"/>
      <c r="AG14" s="990"/>
      <c r="AH14" s="991"/>
      <c r="AI14" s="991"/>
      <c r="AJ14" s="991"/>
      <c r="AK14" s="991"/>
      <c r="AL14" s="991"/>
      <c r="AM14" s="991"/>
      <c r="AN14" s="991"/>
      <c r="AO14" s="991"/>
      <c r="AP14" s="991"/>
      <c r="CF14" s="51"/>
      <c r="CG14" s="51"/>
      <c r="CH14" s="51"/>
      <c r="CI14" s="51"/>
      <c r="CJ14" s="51"/>
      <c r="CK14" s="51"/>
      <c r="XFB14" s="169">
        <v>80</v>
      </c>
    </row>
    <row r="15" spans="1:201 16382:16382" ht="15.75" customHeight="1">
      <c r="A15" s="1871"/>
      <c r="B15" s="993" t="str">
        <f>INDEX(tblTrans[[English]:[Polski]],MATCH(XFB15,tblTrans[ID],0),LangSelID)</f>
        <v>Total assets</v>
      </c>
      <c r="C15" s="994"/>
      <c r="D15" s="995">
        <v>35521379</v>
      </c>
      <c r="E15" s="996">
        <v>38761258</v>
      </c>
      <c r="F15" s="996">
        <v>39335531</v>
      </c>
      <c r="G15" s="997">
        <v>42330581</v>
      </c>
      <c r="H15" s="998">
        <v>45532730</v>
      </c>
      <c r="I15" s="996">
        <v>48575481</v>
      </c>
      <c r="J15" s="996">
        <v>51759647</v>
      </c>
      <c r="K15" s="999">
        <v>55941900</v>
      </c>
      <c r="L15" s="995">
        <v>60549198</v>
      </c>
      <c r="M15" s="996">
        <v>64500558</v>
      </c>
      <c r="N15" s="996">
        <v>67728071</v>
      </c>
      <c r="O15" s="997">
        <v>82605202</v>
      </c>
      <c r="P15" s="998">
        <v>81245476</v>
      </c>
      <c r="Q15" s="996">
        <v>80932457</v>
      </c>
      <c r="R15" s="996">
        <v>78570248</v>
      </c>
      <c r="S15" s="760">
        <v>81023886</v>
      </c>
      <c r="T15" s="756">
        <v>84751381</v>
      </c>
      <c r="U15" s="757">
        <v>88904903</v>
      </c>
      <c r="V15" s="757">
        <v>84415817</v>
      </c>
      <c r="W15" s="758">
        <v>90038831</v>
      </c>
      <c r="X15" s="759">
        <v>89045772</v>
      </c>
      <c r="Y15" s="757">
        <v>88706886</v>
      </c>
      <c r="Z15" s="757">
        <v>94443650</v>
      </c>
      <c r="AA15" s="760">
        <v>98875647</v>
      </c>
      <c r="AB15" s="756">
        <v>92517472.629999995</v>
      </c>
      <c r="AC15" s="757">
        <v>94957832.799999997</v>
      </c>
      <c r="AD15" s="757">
        <v>99711013</v>
      </c>
      <c r="AE15" s="758">
        <v>102144983</v>
      </c>
      <c r="AF15" s="759">
        <v>103050129.3</v>
      </c>
      <c r="AG15" s="757">
        <v>108143857.83</v>
      </c>
      <c r="AH15" s="758">
        <v>104000120</v>
      </c>
      <c r="AI15" s="758">
        <v>104282760.61</v>
      </c>
      <c r="AJ15" s="758">
        <v>107143257</v>
      </c>
      <c r="AK15" s="758">
        <v>111947445</v>
      </c>
      <c r="AL15" s="758">
        <v>117327295</v>
      </c>
      <c r="AM15" s="758">
        <v>117985822</v>
      </c>
      <c r="AN15" s="758">
        <v>123293888</v>
      </c>
      <c r="AO15" s="758">
        <v>120604115</v>
      </c>
      <c r="AP15" s="758">
        <v>125750143</v>
      </c>
      <c r="AQ15" s="758">
        <v>123523021</v>
      </c>
      <c r="AR15" s="758">
        <v>123268380</v>
      </c>
      <c r="AS15" s="758">
        <v>128733485</v>
      </c>
      <c r="AT15" s="758">
        <v>129780723</v>
      </c>
      <c r="AU15" s="758">
        <v>133743502</v>
      </c>
      <c r="CF15" s="51"/>
      <c r="CG15" s="51"/>
      <c r="CH15" s="51"/>
      <c r="CI15" s="51"/>
      <c r="CJ15" s="51"/>
      <c r="CK15" s="51"/>
      <c r="XFB15" s="169">
        <v>81</v>
      </c>
    </row>
    <row r="16" spans="1:201 16382:16382" ht="15.75" customHeight="1">
      <c r="A16" s="1871"/>
      <c r="B16" s="890" t="str">
        <f>INDEX(tblTrans[[English]:[Polski]],MATCH(XFB16,tblTrans[ID],0),LangSelID)</f>
        <v>Total liabilities</v>
      </c>
      <c r="C16" s="829"/>
      <c r="D16" s="839">
        <v>33299147</v>
      </c>
      <c r="E16" s="840">
        <v>36436815</v>
      </c>
      <c r="F16" s="840">
        <v>36848549</v>
      </c>
      <c r="G16" s="841">
        <v>39708382</v>
      </c>
      <c r="H16" s="842">
        <v>42688659</v>
      </c>
      <c r="I16" s="840">
        <v>45454610</v>
      </c>
      <c r="J16" s="840">
        <v>48472908</v>
      </c>
      <c r="K16" s="838">
        <v>52500577</v>
      </c>
      <c r="L16" s="839">
        <v>56903652</v>
      </c>
      <c r="M16" s="840">
        <v>60594079</v>
      </c>
      <c r="N16" s="840">
        <v>63602786</v>
      </c>
      <c r="O16" s="841">
        <v>78557166</v>
      </c>
      <c r="P16" s="842">
        <v>77171760</v>
      </c>
      <c r="Q16" s="840">
        <v>76861339</v>
      </c>
      <c r="R16" s="840">
        <v>74380608</v>
      </c>
      <c r="S16" s="737">
        <v>76752732</v>
      </c>
      <c r="T16" s="733">
        <v>80225936</v>
      </c>
      <c r="U16" s="734">
        <v>82230243</v>
      </c>
      <c r="V16" s="734">
        <v>77480438</v>
      </c>
      <c r="W16" s="735">
        <v>82961546</v>
      </c>
      <c r="X16" s="736">
        <v>81836614</v>
      </c>
      <c r="Y16" s="734">
        <v>81107441</v>
      </c>
      <c r="Z16" s="734">
        <v>86648714</v>
      </c>
      <c r="AA16" s="737">
        <v>90802982</v>
      </c>
      <c r="AB16" s="733">
        <v>84114794.890000001</v>
      </c>
      <c r="AC16" s="734">
        <v>86220460</v>
      </c>
      <c r="AD16" s="734">
        <v>90619708</v>
      </c>
      <c r="AE16" s="735">
        <v>92526062</v>
      </c>
      <c r="AF16" s="736">
        <v>93161101</v>
      </c>
      <c r="AG16" s="734">
        <v>98539743</v>
      </c>
      <c r="AH16" s="735">
        <v>94110102</v>
      </c>
      <c r="AI16" s="735">
        <v>94026323</v>
      </c>
      <c r="AJ16" s="735">
        <v>97277053</v>
      </c>
      <c r="AK16" s="735">
        <v>101628030</v>
      </c>
      <c r="AL16" s="735">
        <v>106547379</v>
      </c>
      <c r="AM16" s="735">
        <v>106912842</v>
      </c>
      <c r="AN16" s="735">
        <v>111694024</v>
      </c>
      <c r="AO16" s="735">
        <v>109056582</v>
      </c>
      <c r="AP16" s="735">
        <v>113827066</v>
      </c>
      <c r="AQ16" s="735">
        <v>111248057</v>
      </c>
      <c r="AR16" s="735">
        <v>110640983</v>
      </c>
      <c r="AS16" s="735">
        <v>115936486</v>
      </c>
      <c r="AT16" s="735">
        <v>116810182</v>
      </c>
      <c r="AU16" s="735">
        <v>120692341</v>
      </c>
      <c r="CF16" s="51"/>
      <c r="CG16" s="51"/>
      <c r="CH16" s="51"/>
      <c r="CI16" s="51"/>
      <c r="CJ16" s="51"/>
      <c r="CK16" s="51"/>
      <c r="XFB16" s="169">
        <v>82</v>
      </c>
    </row>
    <row r="17" spans="1:89 16378:16382" ht="15.75" customHeight="1">
      <c r="A17" s="1871"/>
      <c r="B17" s="934" t="str">
        <f>INDEX(tblTrans[[English]:[Polski]],MATCH(XFB17,tblTrans[ID],0),LangSelID)</f>
        <v>Total equity</v>
      </c>
      <c r="C17" s="935"/>
      <c r="D17" s="936">
        <v>2222232</v>
      </c>
      <c r="E17" s="937">
        <v>2324443</v>
      </c>
      <c r="F17" s="937">
        <v>2486982</v>
      </c>
      <c r="G17" s="938">
        <v>2622199</v>
      </c>
      <c r="H17" s="939">
        <v>2844071</v>
      </c>
      <c r="I17" s="937">
        <v>3120871</v>
      </c>
      <c r="J17" s="937">
        <v>3286739</v>
      </c>
      <c r="K17" s="940">
        <v>3441323</v>
      </c>
      <c r="L17" s="936">
        <v>3645546</v>
      </c>
      <c r="M17" s="937">
        <v>3906479</v>
      </c>
      <c r="N17" s="937">
        <v>4125285</v>
      </c>
      <c r="O17" s="938">
        <v>4048036</v>
      </c>
      <c r="P17" s="939">
        <v>4073716</v>
      </c>
      <c r="Q17" s="937">
        <v>4071118</v>
      </c>
      <c r="R17" s="937">
        <v>4189640</v>
      </c>
      <c r="S17" s="941">
        <v>4271154</v>
      </c>
      <c r="T17" s="942">
        <v>4525445.3</v>
      </c>
      <c r="U17" s="943">
        <v>6674660</v>
      </c>
      <c r="V17" s="943">
        <v>6935379</v>
      </c>
      <c r="W17" s="944">
        <v>7077285</v>
      </c>
      <c r="X17" s="945">
        <v>7209158</v>
      </c>
      <c r="Y17" s="943">
        <v>7599445</v>
      </c>
      <c r="Z17" s="943">
        <v>7794936</v>
      </c>
      <c r="AA17" s="941">
        <v>8072665</v>
      </c>
      <c r="AB17" s="942">
        <v>8402677.629999999</v>
      </c>
      <c r="AC17" s="943">
        <v>8737372.8000000007</v>
      </c>
      <c r="AD17" s="943">
        <v>9091305</v>
      </c>
      <c r="AE17" s="944">
        <v>9618921</v>
      </c>
      <c r="AF17" s="945">
        <v>9889028.3000000007</v>
      </c>
      <c r="AG17" s="943">
        <v>9604114.8300000001</v>
      </c>
      <c r="AH17" s="944">
        <v>9890018</v>
      </c>
      <c r="AI17" s="944">
        <v>10256437.609999999</v>
      </c>
      <c r="AJ17" s="944">
        <v>9866204</v>
      </c>
      <c r="AK17" s="944">
        <v>10319415</v>
      </c>
      <c r="AL17" s="944">
        <v>10779916</v>
      </c>
      <c r="AM17" s="944">
        <v>11072980</v>
      </c>
      <c r="AN17" s="944">
        <v>11599864</v>
      </c>
      <c r="AO17" s="944">
        <v>11547533</v>
      </c>
      <c r="AP17" s="944">
        <v>11923077</v>
      </c>
      <c r="AQ17" s="944">
        <v>12274964</v>
      </c>
      <c r="AR17" s="944">
        <v>12627397</v>
      </c>
      <c r="AS17" s="944">
        <v>12796999</v>
      </c>
      <c r="AT17" s="944">
        <v>12970541</v>
      </c>
      <c r="AU17" s="944">
        <v>13051161</v>
      </c>
      <c r="CF17" s="51"/>
      <c r="CG17" s="51"/>
      <c r="CH17" s="51"/>
      <c r="CI17" s="51"/>
      <c r="CJ17" s="51"/>
      <c r="CK17" s="51"/>
      <c r="XFB17" s="169">
        <v>83</v>
      </c>
    </row>
    <row r="18" spans="1:89 16378:16382" ht="15.75" customHeight="1">
      <c r="A18" s="1871"/>
      <c r="B18" s="927"/>
      <c r="C18" s="480"/>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CF18" s="51"/>
      <c r="CG18" s="51"/>
      <c r="CH18" s="51"/>
      <c r="CI18" s="51"/>
      <c r="CJ18" s="51"/>
      <c r="CK18" s="51"/>
      <c r="XFB18" s="169"/>
    </row>
    <row r="19" spans="1:89 16378:16382" ht="15.75" customHeight="1">
      <c r="A19" s="1871"/>
      <c r="B19" s="977" t="str">
        <f>INDEX(tblTrans[[English]:[Polski]],MATCH(XFB19,tblTrans[ID],0),LangSelID)</f>
        <v>Key Indicators:</v>
      </c>
      <c r="C19" s="764"/>
      <c r="D19" s="992"/>
      <c r="E19" s="992"/>
      <c r="F19" s="992"/>
      <c r="G19" s="992"/>
      <c r="H19" s="992"/>
      <c r="I19" s="992"/>
      <c r="J19" s="992"/>
      <c r="K19" s="992"/>
      <c r="L19" s="992"/>
      <c r="M19" s="992"/>
      <c r="N19" s="992"/>
      <c r="O19" s="992"/>
      <c r="P19" s="992"/>
      <c r="Q19" s="992"/>
      <c r="R19" s="992"/>
      <c r="S19" s="992"/>
      <c r="T19" s="992"/>
      <c r="U19" s="992"/>
      <c r="V19" s="1867"/>
      <c r="W19" s="1867"/>
      <c r="X19" s="1867"/>
      <c r="Y19" s="1867"/>
      <c r="Z19" s="1867"/>
      <c r="AA19" s="1867"/>
      <c r="AB19" s="1867"/>
      <c r="AC19" s="1867"/>
      <c r="AD19" s="1867"/>
      <c r="AE19" s="1867"/>
      <c r="AF19" s="1867"/>
      <c r="AG19" s="1868"/>
      <c r="AH19" s="1869"/>
      <c r="AI19" s="1869"/>
      <c r="AJ19" s="1869"/>
      <c r="AK19" s="1869"/>
      <c r="AL19" s="1869"/>
      <c r="AM19" s="1869"/>
      <c r="AN19" s="1869"/>
      <c r="AO19" s="1869"/>
      <c r="AP19" s="1869"/>
      <c r="AQ19" s="1870"/>
      <c r="AR19" s="1870"/>
      <c r="AS19" s="1870"/>
      <c r="AT19" s="1870"/>
      <c r="AU19" s="1870"/>
      <c r="CB19" s="51"/>
      <c r="CC19" s="51"/>
      <c r="CD19" s="51"/>
      <c r="CE19" s="51"/>
      <c r="CF19" s="51"/>
      <c r="CG19" s="51"/>
      <c r="CH19" s="51"/>
      <c r="CI19" s="51"/>
      <c r="CJ19" s="51"/>
      <c r="CK19" s="51"/>
      <c r="XFB19" s="169">
        <v>84</v>
      </c>
    </row>
    <row r="20" spans="1:89 16378:16382" ht="15.75" customHeight="1">
      <c r="A20" s="1871"/>
      <c r="B20" s="993" t="str">
        <f>INDEX(tblTrans[[English]:[Polski]],MATCH(XEX20,tblTrans[ID],0),LangSelID)</f>
        <v>Cost/Income ratio (YtD)</v>
      </c>
      <c r="C20" s="994"/>
      <c r="D20" s="1000">
        <f t="shared" ref="D20:AI20" si="0">-D9/D8</f>
        <v>0.66531333794654446</v>
      </c>
      <c r="E20" s="1000">
        <f t="shared" si="0"/>
        <v>0.64272659789592235</v>
      </c>
      <c r="F20" s="1000">
        <f t="shared" si="0"/>
        <v>0.63330987578864828</v>
      </c>
      <c r="G20" s="1000">
        <f t="shared" si="0"/>
        <v>0.63281074336805998</v>
      </c>
      <c r="H20" s="1000">
        <f t="shared" si="0"/>
        <v>0.57566051563251952</v>
      </c>
      <c r="I20" s="1000">
        <f t="shared" si="0"/>
        <v>0.58356290507329378</v>
      </c>
      <c r="J20" s="1000">
        <f t="shared" si="0"/>
        <v>0.54940572628652029</v>
      </c>
      <c r="K20" s="1000">
        <f t="shared" si="0"/>
        <v>0.61190092141171959</v>
      </c>
      <c r="L20" s="1000">
        <f t="shared" si="0"/>
        <v>0.44272776929791874</v>
      </c>
      <c r="M20" s="1000">
        <f t="shared" si="0"/>
        <v>0.59152398115938754</v>
      </c>
      <c r="N20" s="1000">
        <f t="shared" si="0"/>
        <v>0.52823917853886315</v>
      </c>
      <c r="O20" s="1000">
        <f t="shared" si="0"/>
        <v>0.79566263112153124</v>
      </c>
      <c r="P20" s="1000">
        <f t="shared" si="0"/>
        <v>0.53404313850866558</v>
      </c>
      <c r="Q20" s="1000">
        <f t="shared" si="0"/>
        <v>0.50801782204533852</v>
      </c>
      <c r="R20" s="1000">
        <f t="shared" si="0"/>
        <v>0.50276191212700372</v>
      </c>
      <c r="S20" s="1000">
        <f t="shared" si="0"/>
        <v>0.61962927319813366</v>
      </c>
      <c r="T20" s="1000">
        <f t="shared" si="0"/>
        <v>0.51400809610826548</v>
      </c>
      <c r="U20" s="1000">
        <f t="shared" si="0"/>
        <v>0.51112812459614732</v>
      </c>
      <c r="V20" s="1000">
        <f t="shared" si="0"/>
        <v>0.50531402371403533</v>
      </c>
      <c r="W20" s="1000">
        <f t="shared" si="0"/>
        <v>0.53840269241609295</v>
      </c>
      <c r="X20" s="1000">
        <f t="shared" si="0"/>
        <v>0.48516047856391886</v>
      </c>
      <c r="Y20" s="1000">
        <f t="shared" si="0"/>
        <v>0.47337218672707393</v>
      </c>
      <c r="Z20" s="1000">
        <f t="shared" si="0"/>
        <v>0.46287303235279148</v>
      </c>
      <c r="AA20" s="1000">
        <f t="shared" si="0"/>
        <v>0.4886257561886298</v>
      </c>
      <c r="AB20" s="1000">
        <f t="shared" si="0"/>
        <v>0.42755097590230073</v>
      </c>
      <c r="AC20" s="1000">
        <f t="shared" si="0"/>
        <v>0.44294496028151348</v>
      </c>
      <c r="AD20" s="1000">
        <f t="shared" si="0"/>
        <v>0.47164954979452045</v>
      </c>
      <c r="AE20" s="1000">
        <f t="shared" si="0"/>
        <v>0.5248450134607896</v>
      </c>
      <c r="AF20" s="1000">
        <f t="shared" si="0"/>
        <v>0.48314881077667859</v>
      </c>
      <c r="AG20" s="1000">
        <f t="shared" si="0"/>
        <v>0.44793993679814426</v>
      </c>
      <c r="AH20" s="1000">
        <f t="shared" si="0"/>
        <v>0.44109962464694907</v>
      </c>
      <c r="AI20" s="1000">
        <f t="shared" si="0"/>
        <v>0.45801555217695217</v>
      </c>
      <c r="AJ20" s="1000">
        <v>0.45014425790805124</v>
      </c>
      <c r="AK20" s="1000">
        <v>0.44470893682528395</v>
      </c>
      <c r="AL20" s="1000">
        <v>0.43302871691087347</v>
      </c>
      <c r="AM20" s="1000">
        <v>0.47182114826254085</v>
      </c>
      <c r="AN20" s="1000">
        <v>0.40418628278694391</v>
      </c>
      <c r="AO20" s="1000">
        <v>0.46747616173326006</v>
      </c>
      <c r="AP20" s="1000">
        <v>0.4692313365785627</v>
      </c>
      <c r="AQ20" s="1000">
        <v>0.50094418810083585</v>
      </c>
      <c r="AR20" s="1000">
        <v>0.47652945823334852</v>
      </c>
      <c r="AS20" s="1000">
        <v>0.43920303631049395</v>
      </c>
      <c r="AT20" s="1000">
        <v>0.45263612764205624</v>
      </c>
      <c r="AU20" s="1000">
        <v>0.45706013859746369</v>
      </c>
      <c r="AV20" s="1793"/>
      <c r="AW20" s="1793"/>
      <c r="BX20" s="51"/>
      <c r="BY20" s="51"/>
      <c r="BZ20" s="51"/>
      <c r="CA20" s="51"/>
      <c r="CB20" s="51"/>
      <c r="CC20" s="51"/>
      <c r="CD20" s="51"/>
      <c r="CE20" s="51"/>
      <c r="CF20" s="51"/>
      <c r="CG20" s="51"/>
      <c r="CH20" s="51"/>
      <c r="CI20" s="51"/>
      <c r="CJ20" s="51"/>
      <c r="CK20" s="51"/>
      <c r="XEX20" s="169">
        <v>85</v>
      </c>
    </row>
    <row r="21" spans="1:89 16378:16382" ht="15.75" customHeight="1">
      <c r="A21" s="1871"/>
      <c r="B21" s="890" t="str">
        <f>INDEX(tblTrans[[English]:[Polski]],MATCH(XEX21,tblTrans[ID],0),LangSelID)</f>
        <v>ROE net (YtD)</v>
      </c>
      <c r="C21" s="829"/>
      <c r="D21" s="912">
        <v>0.16210000000000002</v>
      </c>
      <c r="E21" s="912">
        <v>0.18420000000000003</v>
      </c>
      <c r="F21" s="912">
        <v>0.20319999999999999</v>
      </c>
      <c r="G21" s="912">
        <v>0.20800000000000002</v>
      </c>
      <c r="H21" s="912">
        <v>0.35499999999999998</v>
      </c>
      <c r="I21" s="912">
        <v>0.32200000000000001</v>
      </c>
      <c r="J21" s="912">
        <v>0.29799999999999999</v>
      </c>
      <c r="K21" s="912">
        <v>0.28089999999999998</v>
      </c>
      <c r="L21" s="912">
        <v>0.44319999999999998</v>
      </c>
      <c r="M21" s="912">
        <v>0.39700000000000002</v>
      </c>
      <c r="N21" s="912">
        <v>0.34700000000000003</v>
      </c>
      <c r="O21" s="912">
        <v>0.27410000000000001</v>
      </c>
      <c r="P21" s="912">
        <v>7.5999999999999998E-2</v>
      </c>
      <c r="Q21" s="912">
        <v>5.0000000000000001E-3</v>
      </c>
      <c r="R21" s="912">
        <v>2.8999999999999998E-2</v>
      </c>
      <c r="S21" s="912">
        <v>3.2099999999999997E-2</v>
      </c>
      <c r="T21" s="912">
        <v>0.1142</v>
      </c>
      <c r="U21" s="912">
        <v>0.10800000000000001</v>
      </c>
      <c r="V21" s="912">
        <v>0.1177</v>
      </c>
      <c r="W21" s="912">
        <v>0.11818162972196297</v>
      </c>
      <c r="X21" s="912">
        <v>0.13599282379441632</v>
      </c>
      <c r="Y21" s="912">
        <v>0.15866462255017427</v>
      </c>
      <c r="Z21" s="912">
        <v>0.16442583932573698</v>
      </c>
      <c r="AA21" s="912">
        <v>0.16419432134973086</v>
      </c>
      <c r="AB21" s="912">
        <v>0.16336930311678505</v>
      </c>
      <c r="AC21" s="912">
        <v>0.16047491942022524</v>
      </c>
      <c r="AD21" s="912">
        <v>0.15184586869656488</v>
      </c>
      <c r="AE21" s="912">
        <v>0.14599999999999999</v>
      </c>
      <c r="AF21" s="912">
        <v>0.138257403414216</v>
      </c>
      <c r="AG21" s="912">
        <v>0.13003302424008809</v>
      </c>
      <c r="AH21" s="912">
        <v>0.12890871035295168</v>
      </c>
      <c r="AI21" s="912">
        <v>0.13103125702547971</v>
      </c>
      <c r="AJ21" s="912">
        <v>0.13736237851413804</v>
      </c>
      <c r="AK21" s="912">
        <v>0.13644213410104614</v>
      </c>
      <c r="AL21" s="912">
        <v>0.13374554340609529</v>
      </c>
      <c r="AM21" s="912">
        <v>0.13134699236520184</v>
      </c>
      <c r="AN21" s="912">
        <v>0.16395149099254688</v>
      </c>
      <c r="AO21" s="912">
        <v>0.12275580206494838</v>
      </c>
      <c r="AP21" s="912">
        <v>0.12055353556220524</v>
      </c>
      <c r="AQ21" s="912">
        <v>0.1184032091164486</v>
      </c>
      <c r="AR21" s="912">
        <v>0.10079871207670962</v>
      </c>
      <c r="AS21" s="912">
        <v>0.11457274001101339</v>
      </c>
      <c r="AT21" s="912">
        <v>0.10179418606461532</v>
      </c>
      <c r="AU21" s="912">
        <v>0.10088341401267439</v>
      </c>
      <c r="AV21" s="1793"/>
      <c r="AW21" s="1793"/>
      <c r="BX21" s="51"/>
      <c r="BY21" s="51"/>
      <c r="BZ21" s="51"/>
      <c r="CA21" s="51"/>
      <c r="CB21" s="51"/>
      <c r="CC21" s="51"/>
      <c r="CD21" s="51"/>
      <c r="CE21" s="51"/>
      <c r="CF21" s="51"/>
      <c r="CG21" s="51"/>
      <c r="CH21" s="51"/>
      <c r="CI21" s="51"/>
      <c r="CJ21" s="51"/>
      <c r="CK21" s="51"/>
      <c r="XEX21" s="169">
        <v>86</v>
      </c>
    </row>
    <row r="22" spans="1:89 16378:16382" ht="15.75" customHeight="1">
      <c r="A22" s="1871"/>
      <c r="B22" s="890" t="str">
        <f>INDEX(tblTrans[[English]:[Polski]],MATCH(XEX22,tblTrans[ID],0),LangSelID)</f>
        <v>ROA net (YtD)</v>
      </c>
      <c r="C22" s="829"/>
      <c r="D22" s="1866">
        <v>9.2470513897195718E-3</v>
      </c>
      <c r="E22" s="1866">
        <v>1.0113778773131287E-2</v>
      </c>
      <c r="F22" s="1866">
        <v>1.1152473295179158E-2</v>
      </c>
      <c r="G22" s="1866">
        <v>1.1162828984118064E-2</v>
      </c>
      <c r="H22" s="1866">
        <v>2.0280410329631217E-2</v>
      </c>
      <c r="I22" s="1866">
        <v>1.7760315556004044E-2</v>
      </c>
      <c r="J22" s="1866">
        <v>1.6099772219683502E-2</v>
      </c>
      <c r="K22" s="1866">
        <v>1.4542742156182556E-2</v>
      </c>
      <c r="L22" s="1866">
        <v>2.3666907148561688E-2</v>
      </c>
      <c r="M22" s="1866">
        <v>2.0679704704177081E-2</v>
      </c>
      <c r="N22" s="1866">
        <v>1.7632033934592835E-2</v>
      </c>
      <c r="O22" s="1866">
        <v>1.2939850354574437E-2</v>
      </c>
      <c r="P22" s="1866">
        <v>3.7703109168702982E-3</v>
      </c>
      <c r="Q22" s="1866">
        <v>3.8394801994835146E-4</v>
      </c>
      <c r="R22" s="1866">
        <v>1.4539304613780191E-3</v>
      </c>
      <c r="S22" s="1866">
        <v>1.594154888068152E-3</v>
      </c>
      <c r="T22" s="1866">
        <v>5.5697717561208927E-3</v>
      </c>
      <c r="U22" s="1866">
        <v>5.6463053248315331E-3</v>
      </c>
      <c r="V22" s="1866">
        <v>7.0166169989698711E-3</v>
      </c>
      <c r="W22" s="1866">
        <v>7.4755295199561275E-3</v>
      </c>
      <c r="X22" s="1866">
        <v>1.0731562958629115E-2</v>
      </c>
      <c r="Y22" s="1866">
        <v>1.2574530610222446E-2</v>
      </c>
      <c r="Z22" s="1866">
        <v>1.3251433178234002E-2</v>
      </c>
      <c r="AA22" s="1866">
        <v>1.2504095572092764E-2</v>
      </c>
      <c r="AB22" s="1866">
        <v>1.4146203410416208E-2</v>
      </c>
      <c r="AC22" s="1866">
        <v>1.3781017331900515E-2</v>
      </c>
      <c r="AD22" s="1866">
        <v>1.2966083220538358E-2</v>
      </c>
      <c r="AE22" s="1866">
        <v>1.2335906114201727E-2</v>
      </c>
      <c r="AF22" s="1866">
        <v>1.2756341639308482E-2</v>
      </c>
      <c r="AG22" s="1866">
        <v>1.1506649686015476E-2</v>
      </c>
      <c r="AH22" s="1866">
        <v>1.1251868262972489E-2</v>
      </c>
      <c r="AI22" s="1866">
        <v>1.1386549946955243E-2</v>
      </c>
      <c r="AJ22" s="1866">
        <v>1.2577772106734553E-2</v>
      </c>
      <c r="AK22" s="1866">
        <v>1.2056133242167278E-2</v>
      </c>
      <c r="AL22" s="1866">
        <v>1.158262741559624E-2</v>
      </c>
      <c r="AM22" s="1866">
        <v>1.1266748872709143E-2</v>
      </c>
      <c r="AN22" s="1866">
        <v>1.4777529136109302E-2</v>
      </c>
      <c r="AO22" s="1866">
        <v>1.1047555529787199E-2</v>
      </c>
      <c r="AP22" s="1866">
        <v>1.0703846521131216E-2</v>
      </c>
      <c r="AQ22" s="1866">
        <v>1.0436006015091252E-2</v>
      </c>
      <c r="AR22" s="1866">
        <v>9.9217602954640594E-3</v>
      </c>
      <c r="AS22" s="1866">
        <v>1.110905498301167E-2</v>
      </c>
      <c r="AT22" s="1866">
        <v>9.7543648561079933E-3</v>
      </c>
      <c r="AU22" s="1866">
        <v>9.5099970243551803E-3</v>
      </c>
      <c r="AV22" s="1793"/>
      <c r="AW22" s="1793"/>
      <c r="BX22" s="51"/>
      <c r="BY22" s="51"/>
      <c r="BZ22" s="51"/>
      <c r="CA22" s="51"/>
      <c r="CB22" s="51"/>
      <c r="CC22" s="51"/>
      <c r="CD22" s="51"/>
      <c r="CE22" s="51"/>
      <c r="CF22" s="51"/>
      <c r="CG22" s="51"/>
      <c r="CH22" s="51"/>
      <c r="CI22" s="51"/>
      <c r="CJ22" s="51"/>
      <c r="CK22" s="51"/>
      <c r="XEX22" s="169">
        <v>948</v>
      </c>
    </row>
    <row r="23" spans="1:89 16378:16382" ht="15.75" customHeight="1">
      <c r="A23" s="1871"/>
      <c r="B23" s="890" t="str">
        <f>INDEX(tblTrans[[English]:[Polski]],MATCH(XEX23,tblTrans[ID],0),LangSelID)</f>
        <v>NIM (YtD)</v>
      </c>
      <c r="C23" s="829"/>
      <c r="D23" s="913"/>
      <c r="E23" s="913"/>
      <c r="F23" s="913"/>
      <c r="G23" s="913"/>
      <c r="H23" s="913"/>
      <c r="I23" s="913"/>
      <c r="J23" s="913"/>
      <c r="K23" s="913"/>
      <c r="L23" s="914">
        <v>2.4E-2</v>
      </c>
      <c r="M23" s="914">
        <v>2.2349093581871336E-2</v>
      </c>
      <c r="N23" s="914">
        <v>2.2623910085830128E-2</v>
      </c>
      <c r="O23" s="914">
        <v>2.2053023901241871E-2</v>
      </c>
      <c r="P23" s="914">
        <v>2.1999999999999999E-2</v>
      </c>
      <c r="Q23" s="915">
        <v>2.3E-2</v>
      </c>
      <c r="R23" s="915">
        <v>2.3E-2</v>
      </c>
      <c r="S23" s="916">
        <v>2.3E-2</v>
      </c>
      <c r="T23" s="917">
        <v>0.02</v>
      </c>
      <c r="U23" s="918">
        <v>2.1000000000000001E-2</v>
      </c>
      <c r="V23" s="918">
        <v>2.1000000000000001E-2</v>
      </c>
      <c r="W23" s="919">
        <v>2.1999999999999999E-2</v>
      </c>
      <c r="X23" s="920">
        <v>2.4020836705918137E-2</v>
      </c>
      <c r="Y23" s="918">
        <v>2.4808422056589952E-2</v>
      </c>
      <c r="Z23" s="918">
        <v>2.4880289540013544E-2</v>
      </c>
      <c r="AA23" s="916">
        <v>2.4720566029869433E-2</v>
      </c>
      <c r="AB23" s="917">
        <v>2.3846274038914247E-2</v>
      </c>
      <c r="AC23" s="918">
        <v>2.4276588339911739E-2</v>
      </c>
      <c r="AD23" s="918">
        <v>2.4280507407403822E-2</v>
      </c>
      <c r="AE23" s="919">
        <v>2.3900000000000001E-2</v>
      </c>
      <c r="AF23" s="920">
        <v>2.1310630924701663E-2</v>
      </c>
      <c r="AG23" s="918">
        <v>2.1415491712533576E-2</v>
      </c>
      <c r="AH23" s="919">
        <v>2.1701953205778945E-2</v>
      </c>
      <c r="AI23" s="919">
        <v>2.2056374316323638E-2</v>
      </c>
      <c r="AJ23" s="919">
        <v>2.3437303965699149E-2</v>
      </c>
      <c r="AK23" s="919">
        <v>2.3524778165101855E-2</v>
      </c>
      <c r="AL23" s="919">
        <v>2.3662194522267792E-2</v>
      </c>
      <c r="AM23" s="919">
        <v>2.3539293899475382E-2</v>
      </c>
      <c r="AN23" s="919">
        <v>2.0560950105624608E-2</v>
      </c>
      <c r="AO23" s="919">
        <v>2.0832442292297162E-2</v>
      </c>
      <c r="AP23" s="919">
        <v>2.0969655277376997E-2</v>
      </c>
      <c r="AQ23" s="912">
        <v>2.1295290441699772E-2</v>
      </c>
      <c r="AR23" s="912">
        <v>2.2920972194576179E-2</v>
      </c>
      <c r="AS23" s="912">
        <v>2.2721794170000729E-2</v>
      </c>
      <c r="AT23" s="912">
        <v>2.284348298852381E-2</v>
      </c>
      <c r="AU23" s="912">
        <v>2.3012258123410779E-2</v>
      </c>
      <c r="AV23" s="1793"/>
      <c r="AW23" s="1793"/>
      <c r="BX23" s="51"/>
      <c r="BY23" s="51"/>
      <c r="BZ23" s="51"/>
      <c r="CA23" s="51"/>
      <c r="CB23" s="51"/>
      <c r="CC23" s="51"/>
      <c r="CD23" s="51"/>
      <c r="CE23" s="51"/>
      <c r="CF23" s="51"/>
      <c r="CG23" s="51"/>
      <c r="CH23" s="51"/>
      <c r="CI23" s="51"/>
      <c r="CJ23" s="51"/>
      <c r="CK23" s="51"/>
      <c r="XEX23" s="169">
        <v>87</v>
      </c>
    </row>
    <row r="24" spans="1:89 16378:16382" ht="15.75" customHeight="1">
      <c r="A24" s="1871"/>
      <c r="B24" s="794" t="str">
        <f>INDEX(tblTrans[[English]:[Polski]],MATCH(XFB24,tblTrans[ID],0),LangSelID)</f>
        <v>NPL ratio#</v>
      </c>
      <c r="C24" s="829"/>
      <c r="D24" s="913"/>
      <c r="E24" s="913"/>
      <c r="F24" s="913"/>
      <c r="G24" s="913"/>
      <c r="H24" s="913"/>
      <c r="I24" s="913"/>
      <c r="J24" s="913"/>
      <c r="K24" s="913"/>
      <c r="L24" s="913"/>
      <c r="M24" s="913"/>
      <c r="N24" s="913"/>
      <c r="O24" s="921"/>
      <c r="P24" s="921"/>
      <c r="Q24" s="921"/>
      <c r="R24" s="921"/>
      <c r="S24" s="922"/>
      <c r="T24" s="920">
        <v>5.11440411920214E-2</v>
      </c>
      <c r="U24" s="920">
        <v>5.3370577392461906E-2</v>
      </c>
      <c r="V24" s="920">
        <v>5.9963484822761086E-2</v>
      </c>
      <c r="W24" s="920">
        <v>5.3270355883206312E-2</v>
      </c>
      <c r="X24" s="920">
        <v>5.6240346889076448E-2</v>
      </c>
      <c r="Y24" s="918">
        <v>4.9704061711404367E-2</v>
      </c>
      <c r="Z24" s="918">
        <v>5.3204827675305245E-2</v>
      </c>
      <c r="AA24" s="916">
        <v>4.6793413420881037E-2</v>
      </c>
      <c r="AB24" s="917">
        <v>5.0336795219953774E-2</v>
      </c>
      <c r="AC24" s="918">
        <v>4.8979220286653913E-2</v>
      </c>
      <c r="AD24" s="918">
        <v>5.2375697501656111E-2</v>
      </c>
      <c r="AE24" s="919">
        <v>5.2281252564308302E-2</v>
      </c>
      <c r="AF24" s="920">
        <v>5.2715593122045358E-2</v>
      </c>
      <c r="AG24" s="918">
        <v>4.8976002148057071E-2</v>
      </c>
      <c r="AH24" s="919">
        <v>5.3249224473143286E-2</v>
      </c>
      <c r="AI24" s="919">
        <v>6.2675045144787486E-2</v>
      </c>
      <c r="AJ24" s="919">
        <v>6.1479528827305931E-2</v>
      </c>
      <c r="AK24" s="919">
        <v>6.3742080118027261E-2</v>
      </c>
      <c r="AL24" s="919">
        <v>6.3144324272873795E-2</v>
      </c>
      <c r="AM24" s="919">
        <v>6.3518292789552913E-2</v>
      </c>
      <c r="AN24" s="919">
        <v>6.0617259153090505E-2</v>
      </c>
      <c r="AO24" s="919">
        <v>6.0414288788555766E-2</v>
      </c>
      <c r="AP24" s="919">
        <v>5.8909792300846121E-2</v>
      </c>
      <c r="AQ24" s="919">
        <v>5.6891113693122206E-2</v>
      </c>
      <c r="AR24" s="919">
        <v>5.761862964883669E-2</v>
      </c>
      <c r="AS24" s="919">
        <v>5.7779429588771407E-2</v>
      </c>
      <c r="AT24" s="919">
        <v>5.8776974356991266E-2</v>
      </c>
      <c r="AU24" s="919">
        <v>5.3642901249470742E-2</v>
      </c>
      <c r="CB24" s="51"/>
      <c r="CC24" s="51"/>
      <c r="CD24" s="51"/>
      <c r="CE24" s="51"/>
      <c r="CF24" s="51"/>
      <c r="CG24" s="51"/>
      <c r="CH24" s="51"/>
      <c r="CI24" s="51"/>
      <c r="CJ24" s="51"/>
      <c r="CK24" s="51"/>
      <c r="XFB24" s="169">
        <v>88</v>
      </c>
    </row>
    <row r="25" spans="1:89 16378:16382" ht="15.75" customHeight="1">
      <c r="A25" s="1871"/>
      <c r="B25" s="890" t="str">
        <f>INDEX(tblTrans[[English]:[Polski]],MATCH(XFB25,tblTrans[ID],0),LangSelID)</f>
        <v>Coverage ratio</v>
      </c>
      <c r="C25" s="829"/>
      <c r="D25" s="913"/>
      <c r="E25" s="913"/>
      <c r="F25" s="913"/>
      <c r="G25" s="913"/>
      <c r="H25" s="913"/>
      <c r="I25" s="913"/>
      <c r="J25" s="913"/>
      <c r="K25" s="913"/>
      <c r="L25" s="913"/>
      <c r="M25" s="913"/>
      <c r="N25" s="913"/>
      <c r="O25" s="913"/>
      <c r="P25" s="913"/>
      <c r="Q25" s="913"/>
      <c r="R25" s="913"/>
      <c r="S25" s="923"/>
      <c r="T25" s="923"/>
      <c r="U25" s="923"/>
      <c r="V25" s="923"/>
      <c r="W25" s="923"/>
      <c r="X25" s="920">
        <v>0.67643829600351335</v>
      </c>
      <c r="Y25" s="918">
        <v>0.64746442199949394</v>
      </c>
      <c r="Z25" s="918">
        <v>0.60540131614669657</v>
      </c>
      <c r="AA25" s="916">
        <v>0.6620179142985797</v>
      </c>
      <c r="AB25" s="917">
        <v>0.661391072967631</v>
      </c>
      <c r="AC25" s="918">
        <v>0.67462453282518187</v>
      </c>
      <c r="AD25" s="918">
        <v>0.64519380713884633</v>
      </c>
      <c r="AE25" s="919">
        <v>0.64142479927780482</v>
      </c>
      <c r="AF25" s="920">
        <v>0.62801731727302124</v>
      </c>
      <c r="AG25" s="918">
        <v>0.66441204421053557</v>
      </c>
      <c r="AH25" s="919">
        <v>0.66497495573708676</v>
      </c>
      <c r="AI25" s="919">
        <v>0.4780710429713293</v>
      </c>
      <c r="AJ25" s="919">
        <v>0.48785958905627624</v>
      </c>
      <c r="AK25" s="919">
        <v>0.5014441116912004</v>
      </c>
      <c r="AL25" s="919">
        <v>0.51719618448658655</v>
      </c>
      <c r="AM25" s="919">
        <v>0.51854337259108707</v>
      </c>
      <c r="AN25" s="919">
        <v>0.53692542265385157</v>
      </c>
      <c r="AO25" s="919">
        <v>0.56862015195645843</v>
      </c>
      <c r="AP25" s="919">
        <v>0.57138365886997</v>
      </c>
      <c r="AQ25" s="919">
        <v>0.58915739963450064</v>
      </c>
      <c r="AR25" s="919">
        <v>0.58648805844736007</v>
      </c>
      <c r="AS25" s="919">
        <v>0.58487448581242674</v>
      </c>
      <c r="AT25" s="919">
        <v>0.5954167284642371</v>
      </c>
      <c r="AU25" s="919">
        <v>0.5710766519482019</v>
      </c>
      <c r="CB25" s="51"/>
      <c r="CC25" s="51"/>
      <c r="CD25" s="51"/>
      <c r="CE25" s="51"/>
      <c r="CF25" s="51"/>
      <c r="CG25" s="51"/>
      <c r="CH25" s="51"/>
      <c r="CI25" s="51"/>
      <c r="CJ25" s="51"/>
      <c r="CK25" s="51"/>
      <c r="XFB25" s="169">
        <v>89</v>
      </c>
    </row>
    <row r="26" spans="1:89 16378:16382" ht="15.75" customHeight="1">
      <c r="A26" s="1871"/>
      <c r="B26" s="890" t="str">
        <f>INDEX(tblTrans[[English]:[Polski]],MATCH(XFB26,tblTrans[ID],0),LangSelID)</f>
        <v>Core Tier 1 / CET 1*</v>
      </c>
      <c r="C26" s="829"/>
      <c r="D26" s="913"/>
      <c r="E26" s="913"/>
      <c r="F26" s="913"/>
      <c r="G26" s="913"/>
      <c r="H26" s="913"/>
      <c r="I26" s="913"/>
      <c r="J26" s="913"/>
      <c r="K26" s="913"/>
      <c r="L26" s="913"/>
      <c r="M26" s="913"/>
      <c r="N26" s="913"/>
      <c r="O26" s="924">
        <v>5.6158156712616987E-2</v>
      </c>
      <c r="P26" s="914">
        <v>5.669097032874143E-2</v>
      </c>
      <c r="Q26" s="915">
        <v>6.1996025031752458E-2</v>
      </c>
      <c r="R26" s="915">
        <v>6.5414666024855378E-2</v>
      </c>
      <c r="S26" s="916">
        <v>6.6164678349444436E-2</v>
      </c>
      <c r="T26" s="917">
        <v>7.2495739813592072E-2</v>
      </c>
      <c r="U26" s="918">
        <v>6.6813093187698111E-2</v>
      </c>
      <c r="V26" s="918">
        <v>0.10616152452654443</v>
      </c>
      <c r="W26" s="919">
        <v>0.10397783648097468</v>
      </c>
      <c r="X26" s="920">
        <v>0.11006514411034536</v>
      </c>
      <c r="Y26" s="918">
        <v>0.10704842813166014</v>
      </c>
      <c r="Z26" s="918">
        <v>0.10145726440538219</v>
      </c>
      <c r="AA26" s="916">
        <v>9.5924788041220607E-2</v>
      </c>
      <c r="AB26" s="917">
        <v>0.11618794566455738</v>
      </c>
      <c r="AC26" s="918">
        <v>0.10102175141915275</v>
      </c>
      <c r="AD26" s="918">
        <v>0.10921538650708688</v>
      </c>
      <c r="AE26" s="919">
        <v>0.13000462087368078</v>
      </c>
      <c r="AF26" s="920">
        <v>0.13505850979173234</v>
      </c>
      <c r="AG26" s="918">
        <v>0.13101979067205408</v>
      </c>
      <c r="AH26" s="925">
        <v>0.14020853253613202</v>
      </c>
      <c r="AI26" s="919">
        <v>0.14210069430977426</v>
      </c>
      <c r="AJ26" s="919">
        <v>0.13581546241163323</v>
      </c>
      <c r="AK26" s="919">
        <v>0.13199245376294655</v>
      </c>
      <c r="AL26" s="919">
        <v>0.13100000000000001</v>
      </c>
      <c r="AM26" s="919">
        <v>0.1224408975680225</v>
      </c>
      <c r="AN26" s="919">
        <v>0.12880291492544149</v>
      </c>
      <c r="AO26" s="919">
        <v>0.13500000000000001</v>
      </c>
      <c r="AP26" s="919">
        <v>0.1409364243793427</v>
      </c>
      <c r="AQ26" s="919">
        <v>0.14287766353239587</v>
      </c>
      <c r="AR26" s="919">
        <v>0.16204842507723019</v>
      </c>
      <c r="AS26" s="919">
        <v>0.1560775204725339</v>
      </c>
      <c r="AT26" s="919">
        <v>0.15884763878065569</v>
      </c>
      <c r="AU26" s="919">
        <v>0.17320635062033693</v>
      </c>
      <c r="CF26" s="51"/>
      <c r="CG26" s="51"/>
      <c r="CH26" s="51"/>
      <c r="CI26" s="51"/>
      <c r="CJ26" s="51"/>
      <c r="CK26" s="51"/>
      <c r="XFB26" s="169">
        <v>90</v>
      </c>
    </row>
    <row r="27" spans="1:89 16378:16382" ht="15.75" customHeight="1">
      <c r="A27" s="1871"/>
      <c r="B27" s="934" t="str">
        <f>INDEX(tblTrans[[English]:[Polski]],MATCH(XFB27,tblTrans[ID],0),LangSelID)</f>
        <v>CAR / Total Capital Ratio*</v>
      </c>
      <c r="C27" s="935"/>
      <c r="D27" s="946">
        <v>0.11228828531033871</v>
      </c>
      <c r="E27" s="947">
        <v>0.10385148754615635</v>
      </c>
      <c r="F27" s="947">
        <v>9.9489918169241118E-2</v>
      </c>
      <c r="G27" s="948">
        <v>0.10394523532215325</v>
      </c>
      <c r="H27" s="949">
        <v>0.10863957895045484</v>
      </c>
      <c r="I27" s="947">
        <v>0.10408319270808575</v>
      </c>
      <c r="J27" s="947">
        <v>0.1026118790329266</v>
      </c>
      <c r="K27" s="950">
        <v>0.10158675056974814</v>
      </c>
      <c r="L27" s="946">
        <v>9.4775814089227889E-2</v>
      </c>
      <c r="M27" s="947">
        <v>9.2342838429615617E-2</v>
      </c>
      <c r="N27" s="947">
        <v>0.10513983753613509</v>
      </c>
      <c r="O27" s="948">
        <v>0.10033005134683039</v>
      </c>
      <c r="P27" s="949">
        <v>0.10258824799093987</v>
      </c>
      <c r="Q27" s="947">
        <v>0.11075082578137077</v>
      </c>
      <c r="R27" s="947">
        <v>0.11381358965305212</v>
      </c>
      <c r="S27" s="951">
        <v>0.11501578150259342</v>
      </c>
      <c r="T27" s="952">
        <v>0.12165874989858717</v>
      </c>
      <c r="U27" s="953">
        <v>0.12029879062690396</v>
      </c>
      <c r="V27" s="953">
        <v>0.15888972890758121</v>
      </c>
      <c r="W27" s="954">
        <v>0.15901236244945122</v>
      </c>
      <c r="X27" s="955">
        <v>0.1619779972221923</v>
      </c>
      <c r="Y27" s="953">
        <v>0.16079137566323301</v>
      </c>
      <c r="Z27" s="953">
        <v>0.15756819213065809</v>
      </c>
      <c r="AA27" s="951">
        <v>0.14958881288807471</v>
      </c>
      <c r="AB27" s="952">
        <v>0.169330990350959</v>
      </c>
      <c r="AC27" s="953">
        <v>0.14844748595065282</v>
      </c>
      <c r="AD27" s="953">
        <v>0.15442141362518449</v>
      </c>
      <c r="AE27" s="954">
        <v>0.18734243994756619</v>
      </c>
      <c r="AF27" s="955">
        <v>0.18866458605586087</v>
      </c>
      <c r="AG27" s="953">
        <v>0.18184009734403742</v>
      </c>
      <c r="AH27" s="956">
        <v>0.19170761025076324</v>
      </c>
      <c r="AI27" s="954">
        <v>0.19379613160982428</v>
      </c>
      <c r="AJ27" s="954">
        <v>0.16257039471175283</v>
      </c>
      <c r="AK27" s="954">
        <v>0.15785688821420951</v>
      </c>
      <c r="AL27" s="954">
        <v>0.156</v>
      </c>
      <c r="AM27" s="954">
        <v>0.14662489241419693</v>
      </c>
      <c r="AN27" s="954">
        <v>0.1626410250012181</v>
      </c>
      <c r="AO27" s="954">
        <v>0.1638</v>
      </c>
      <c r="AP27" s="954">
        <v>0.16985951905819272</v>
      </c>
      <c r="AQ27" s="954">
        <v>0.17250737776015557</v>
      </c>
      <c r="AR27" s="954">
        <v>0.19013286368407342</v>
      </c>
      <c r="AS27" s="954">
        <v>0.18327451412898574</v>
      </c>
      <c r="AT27" s="954">
        <v>0.18607927085920484</v>
      </c>
      <c r="AU27" s="954">
        <v>0.20294779906863589</v>
      </c>
      <c r="CF27" s="51"/>
      <c r="CG27" s="51"/>
      <c r="CH27" s="51"/>
      <c r="CI27" s="51"/>
      <c r="CJ27" s="51"/>
      <c r="CK27" s="51"/>
      <c r="XFB27" s="169">
        <v>91</v>
      </c>
    </row>
    <row r="28" spans="1:89 16378:16382" ht="15.75" customHeight="1">
      <c r="A28" s="1871"/>
      <c r="B28" s="965"/>
      <c r="C28" s="809"/>
      <c r="D28" s="966"/>
      <c r="E28" s="489"/>
      <c r="F28" s="489"/>
      <c r="G28" s="967"/>
      <c r="H28" s="488"/>
      <c r="I28" s="489"/>
      <c r="J28" s="489"/>
      <c r="K28" s="968"/>
      <c r="L28" s="966"/>
      <c r="M28" s="489"/>
      <c r="N28" s="489"/>
      <c r="O28" s="967"/>
      <c r="P28" s="488"/>
      <c r="Q28" s="489"/>
      <c r="R28" s="489"/>
      <c r="S28" s="490"/>
      <c r="T28" s="491"/>
      <c r="U28" s="492"/>
      <c r="V28" s="492"/>
      <c r="W28" s="493"/>
      <c r="X28" s="969"/>
      <c r="Y28" s="492"/>
      <c r="Z28" s="492"/>
      <c r="AA28" s="490"/>
      <c r="AB28" s="491"/>
      <c r="AC28" s="492"/>
      <c r="AD28" s="492"/>
      <c r="AE28" s="493"/>
      <c r="AF28" s="969"/>
      <c r="AG28" s="492"/>
      <c r="AH28" s="970"/>
      <c r="AI28" s="493"/>
      <c r="AJ28" s="493"/>
      <c r="AK28" s="493"/>
      <c r="AL28" s="493"/>
      <c r="AM28" s="493"/>
      <c r="AN28" s="493"/>
      <c r="AO28" s="493"/>
      <c r="AP28" s="493"/>
      <c r="CF28" s="51"/>
      <c r="CG28" s="51"/>
      <c r="CH28" s="51"/>
      <c r="CI28" s="51"/>
      <c r="CJ28" s="51"/>
      <c r="CK28" s="51"/>
      <c r="XFB28" s="169"/>
    </row>
    <row r="29" spans="1:89 16378:16382" ht="15.75" customHeight="1">
      <c r="A29" s="1871"/>
      <c r="B29" s="971" t="str">
        <f>INDEX(tblTrans[[English]:[Polski]],MATCH(XFB29,tblTrans[ID],0),LangSelID)</f>
        <v>Employment (FTE, at the end of period)</v>
      </c>
      <c r="C29" s="771"/>
      <c r="D29" s="854">
        <v>4404.4800000000005</v>
      </c>
      <c r="E29" s="855">
        <v>4527.0219999999999</v>
      </c>
      <c r="F29" s="855">
        <v>4651.5640000000003</v>
      </c>
      <c r="G29" s="856">
        <v>4801.3549999999996</v>
      </c>
      <c r="H29" s="857">
        <v>4723.1375000000007</v>
      </c>
      <c r="I29" s="855">
        <v>4976.4249999999993</v>
      </c>
      <c r="J29" s="855">
        <v>5194.6499999999996</v>
      </c>
      <c r="K29" s="858">
        <v>5425.65</v>
      </c>
      <c r="L29" s="854">
        <v>5617.75</v>
      </c>
      <c r="M29" s="855">
        <v>5840.2999999999993</v>
      </c>
      <c r="N29" s="855">
        <v>6010</v>
      </c>
      <c r="O29" s="856">
        <v>6133</v>
      </c>
      <c r="P29" s="857">
        <v>5836</v>
      </c>
      <c r="Q29" s="855">
        <v>5641</v>
      </c>
      <c r="R29" s="855">
        <v>5641</v>
      </c>
      <c r="S29" s="972">
        <v>5566</v>
      </c>
      <c r="T29" s="973">
        <v>5754</v>
      </c>
      <c r="U29" s="974">
        <v>5847</v>
      </c>
      <c r="V29" s="975">
        <v>5894</v>
      </c>
      <c r="W29" s="975">
        <v>6018</v>
      </c>
      <c r="X29" s="975">
        <v>6143</v>
      </c>
      <c r="Y29" s="975">
        <v>6252</v>
      </c>
      <c r="Z29" s="974">
        <v>6191</v>
      </c>
      <c r="AA29" s="972">
        <v>6294.5</v>
      </c>
      <c r="AB29" s="973">
        <v>6211</v>
      </c>
      <c r="AC29" s="974">
        <v>6145</v>
      </c>
      <c r="AD29" s="974">
        <v>6124</v>
      </c>
      <c r="AE29" s="976">
        <v>6138</v>
      </c>
      <c r="AF29" s="975">
        <v>6129</v>
      </c>
      <c r="AG29" s="974">
        <v>6107</v>
      </c>
      <c r="AH29" s="976">
        <v>6052</v>
      </c>
      <c r="AI29" s="976">
        <v>6073</v>
      </c>
      <c r="AJ29" s="976">
        <v>6062</v>
      </c>
      <c r="AK29" s="976">
        <v>6136.0180000000018</v>
      </c>
      <c r="AL29" s="976">
        <v>6226.8900000000049</v>
      </c>
      <c r="AM29" s="976">
        <v>6317.5980000000054</v>
      </c>
      <c r="AN29" s="976">
        <v>6387.7090000000053</v>
      </c>
      <c r="AO29" s="976">
        <v>6446</v>
      </c>
      <c r="AP29" s="976">
        <v>6490</v>
      </c>
      <c r="AQ29" s="976">
        <v>6540.45</v>
      </c>
      <c r="AR29" s="976">
        <v>6526.3600000000033</v>
      </c>
      <c r="AS29" s="976">
        <v>6529</v>
      </c>
      <c r="AT29" s="976">
        <v>6496.7060000000001</v>
      </c>
      <c r="AU29" s="976">
        <v>6528.3480000000036</v>
      </c>
      <c r="CF29" s="51"/>
      <c r="CG29" s="51"/>
      <c r="CH29" s="51"/>
      <c r="CI29" s="51"/>
      <c r="CJ29" s="51"/>
      <c r="CK29" s="51"/>
      <c r="XFB29" s="169">
        <v>92</v>
      </c>
    </row>
    <row r="30" spans="1:89 16378:16382" ht="15.75" customHeight="1">
      <c r="A30" s="1871"/>
      <c r="B30" s="927"/>
      <c r="C30" s="480"/>
      <c r="D30" s="500"/>
      <c r="E30" s="501"/>
      <c r="F30" s="501"/>
      <c r="G30" s="500"/>
      <c r="H30" s="500"/>
      <c r="I30" s="501"/>
      <c r="J30" s="501"/>
      <c r="K30" s="502"/>
      <c r="L30" s="500"/>
      <c r="M30" s="501"/>
      <c r="N30" s="503"/>
      <c r="O30" s="503"/>
      <c r="P30" s="503"/>
      <c r="Q30" s="501"/>
      <c r="R30" s="501"/>
      <c r="S30" s="504"/>
      <c r="T30" s="505"/>
      <c r="U30" s="503"/>
      <c r="V30" s="503"/>
      <c r="W30" s="503"/>
      <c r="X30" s="503"/>
      <c r="Y30" s="503"/>
      <c r="Z30" s="503"/>
      <c r="AA30" s="504"/>
      <c r="AB30" s="505"/>
      <c r="AC30" s="503"/>
      <c r="AD30" s="503"/>
      <c r="AE30" s="928"/>
      <c r="AF30" s="503"/>
      <c r="AG30" s="929"/>
      <c r="AH30" s="928"/>
      <c r="AI30" s="928"/>
      <c r="AJ30" s="928"/>
      <c r="AK30" s="928"/>
      <c r="AL30" s="928"/>
      <c r="AM30" s="928"/>
      <c r="AN30" s="928"/>
      <c r="AO30" s="928"/>
      <c r="AP30" s="928"/>
      <c r="CF30" s="51"/>
      <c r="CG30" s="51"/>
      <c r="CH30" s="51"/>
      <c r="CI30" s="51"/>
      <c r="CJ30" s="51"/>
      <c r="CK30" s="51"/>
      <c r="XFB30" s="169"/>
    </row>
    <row r="31" spans="1:89 16378:16382" ht="15.75" customHeight="1">
      <c r="A31" s="1871"/>
      <c r="B31" s="977" t="str">
        <f>INDEX(tblTrans[[English]:[Polski]],MATCH(XFB31,tblTrans[ID],0),LangSelID)</f>
        <v>Investor &amp; Shareholder Information:</v>
      </c>
      <c r="C31" s="764"/>
      <c r="D31" s="494"/>
      <c r="E31" s="495"/>
      <c r="F31" s="495"/>
      <c r="G31" s="494"/>
      <c r="H31" s="494"/>
      <c r="I31" s="495"/>
      <c r="J31" s="495"/>
      <c r="K31" s="496"/>
      <c r="L31" s="494"/>
      <c r="M31" s="495"/>
      <c r="N31" s="497"/>
      <c r="O31" s="497"/>
      <c r="P31" s="497"/>
      <c r="Q31" s="495"/>
      <c r="R31" s="495"/>
      <c r="S31" s="498"/>
      <c r="T31" s="499"/>
      <c r="U31" s="497"/>
      <c r="V31" s="497"/>
      <c r="W31" s="497"/>
      <c r="X31" s="497"/>
      <c r="Y31" s="497"/>
      <c r="Z31" s="497"/>
      <c r="AA31" s="498"/>
      <c r="AB31" s="499"/>
      <c r="AC31" s="497"/>
      <c r="AD31" s="497"/>
      <c r="AE31" s="991"/>
      <c r="AF31" s="497"/>
      <c r="AG31" s="990"/>
      <c r="AH31" s="991"/>
      <c r="AI31" s="991"/>
      <c r="AJ31" s="991"/>
      <c r="AK31" s="991"/>
      <c r="AL31" s="991"/>
      <c r="AM31" s="991"/>
      <c r="AN31" s="991"/>
      <c r="AO31" s="991"/>
      <c r="AP31" s="991"/>
      <c r="CF31" s="51"/>
      <c r="CG31" s="51"/>
      <c r="CH31" s="51"/>
      <c r="CI31" s="51"/>
      <c r="CJ31" s="51"/>
      <c r="CK31" s="51"/>
      <c r="XFB31" s="169">
        <v>93</v>
      </c>
    </row>
    <row r="32" spans="1:89 16378:16382" ht="15.75" customHeight="1">
      <c r="A32" s="1871"/>
      <c r="B32" s="1001" t="str">
        <f>INDEX(tblTrans[[English]:[Polski]],MATCH(XFB32,tblTrans[ID],0),LangSelID)</f>
        <v>Share capital (PLN thou.)</v>
      </c>
      <c r="C32" s="994"/>
      <c r="D32" s="1002"/>
      <c r="E32" s="1002"/>
      <c r="F32" s="1002"/>
      <c r="G32" s="1002"/>
      <c r="H32" s="1002"/>
      <c r="I32" s="1002"/>
      <c r="J32" s="1002"/>
      <c r="K32" s="1002"/>
      <c r="L32" s="1002"/>
      <c r="M32" s="1002"/>
      <c r="N32" s="1003"/>
      <c r="O32" s="1003"/>
      <c r="P32" s="1003"/>
      <c r="Q32" s="1002"/>
      <c r="R32" s="1002"/>
      <c r="S32" s="1003"/>
      <c r="T32" s="1003"/>
      <c r="U32" s="1003"/>
      <c r="V32" s="1003"/>
      <c r="W32" s="1003"/>
      <c r="X32" s="1003"/>
      <c r="Y32" s="1003"/>
      <c r="Z32" s="1003"/>
      <c r="AA32" s="1003"/>
      <c r="AB32" s="759">
        <v>168411</v>
      </c>
      <c r="AC32" s="759">
        <v>168411</v>
      </c>
      <c r="AD32" s="759">
        <v>168548</v>
      </c>
      <c r="AE32" s="758">
        <v>168556</v>
      </c>
      <c r="AF32" s="759">
        <v>168565</v>
      </c>
      <c r="AG32" s="757">
        <v>168568</v>
      </c>
      <c r="AH32" s="758">
        <v>168681</v>
      </c>
      <c r="AI32" s="758">
        <v>168696</v>
      </c>
      <c r="AJ32" s="758">
        <v>168702</v>
      </c>
      <c r="AK32" s="758">
        <v>168702</v>
      </c>
      <c r="AL32" s="758">
        <v>168830</v>
      </c>
      <c r="AM32" s="758">
        <v>168696</v>
      </c>
      <c r="AN32" s="758">
        <v>168841</v>
      </c>
      <c r="AO32" s="758">
        <v>168841</v>
      </c>
      <c r="AP32" s="758">
        <v>168954</v>
      </c>
      <c r="AQ32" s="758">
        <v>168956</v>
      </c>
      <c r="AR32" s="758">
        <v>168956</v>
      </c>
      <c r="AS32" s="758">
        <v>168956</v>
      </c>
      <c r="AT32" s="758">
        <v>169117</v>
      </c>
      <c r="AU32" s="758">
        <v>169121</v>
      </c>
      <c r="CF32" s="51"/>
      <c r="CG32" s="51"/>
      <c r="CH32" s="51"/>
      <c r="CI32" s="51"/>
      <c r="CJ32" s="51"/>
      <c r="CK32" s="51"/>
      <c r="XFB32" s="169">
        <v>94</v>
      </c>
    </row>
    <row r="33" spans="1:89 16382:16382" ht="15.75" customHeight="1">
      <c r="A33" s="1871"/>
      <c r="B33" s="926" t="str">
        <f>INDEX(tblTrans[[English]:[Polski]],MATCH(XFB33,tblTrans[ID],0),LangSelID)</f>
        <v>Number of shares</v>
      </c>
      <c r="C33" s="829"/>
      <c r="D33" s="913"/>
      <c r="E33" s="913"/>
      <c r="F33" s="913"/>
      <c r="G33" s="913"/>
      <c r="H33" s="913"/>
      <c r="I33" s="913"/>
      <c r="J33" s="913"/>
      <c r="K33" s="913"/>
      <c r="L33" s="913"/>
      <c r="M33" s="913"/>
      <c r="N33" s="923"/>
      <c r="O33" s="923"/>
      <c r="P33" s="923"/>
      <c r="Q33" s="913"/>
      <c r="R33" s="913"/>
      <c r="S33" s="923"/>
      <c r="T33" s="923"/>
      <c r="U33" s="923"/>
      <c r="V33" s="923"/>
      <c r="W33" s="923"/>
      <c r="X33" s="923"/>
      <c r="Y33" s="923"/>
      <c r="Z33" s="923"/>
      <c r="AA33" s="923"/>
      <c r="AB33" s="736">
        <v>42102746</v>
      </c>
      <c r="AC33" s="736">
        <v>42102746</v>
      </c>
      <c r="AD33" s="736">
        <v>42137036</v>
      </c>
      <c r="AE33" s="735">
        <v>42138976</v>
      </c>
      <c r="AF33" s="736">
        <v>42141346</v>
      </c>
      <c r="AG33" s="734">
        <v>42141986</v>
      </c>
      <c r="AH33" s="735">
        <v>42170252</v>
      </c>
      <c r="AI33" s="735">
        <v>42174013</v>
      </c>
      <c r="AJ33" s="735">
        <v>42175558</v>
      </c>
      <c r="AK33" s="735">
        <v>42175558</v>
      </c>
      <c r="AL33" s="735">
        <v>42207402</v>
      </c>
      <c r="AM33" s="735">
        <v>42174013</v>
      </c>
      <c r="AN33" s="735">
        <v>42210157</v>
      </c>
      <c r="AO33" s="735">
        <v>42210157</v>
      </c>
      <c r="AP33" s="735">
        <v>42238537</v>
      </c>
      <c r="AQ33" s="735">
        <v>42238924</v>
      </c>
      <c r="AR33" s="735">
        <v>42238924</v>
      </c>
      <c r="AS33" s="735">
        <v>42238924</v>
      </c>
      <c r="AT33" s="735">
        <v>42279255</v>
      </c>
      <c r="AU33" s="735">
        <v>42280127</v>
      </c>
      <c r="CF33" s="51"/>
      <c r="CG33" s="51"/>
      <c r="CH33" s="51"/>
      <c r="CI33" s="51"/>
      <c r="CJ33" s="51"/>
      <c r="CK33" s="51"/>
      <c r="XFB33" s="169">
        <v>95</v>
      </c>
    </row>
    <row r="34" spans="1:89 16382:16382" ht="15.75" customHeight="1">
      <c r="A34" s="1873"/>
      <c r="B34" s="957" t="str">
        <f>INDEX(tblTrans[[English]:[Polski]],MATCH(XFB34,tblTrans[ID],0),LangSelID)</f>
        <v>Book value per share</v>
      </c>
      <c r="C34" s="958"/>
      <c r="D34" s="959"/>
      <c r="E34" s="959"/>
      <c r="F34" s="959"/>
      <c r="G34" s="959"/>
      <c r="H34" s="959"/>
      <c r="I34" s="959"/>
      <c r="J34" s="959"/>
      <c r="K34" s="959"/>
      <c r="L34" s="959"/>
      <c r="M34" s="959"/>
      <c r="N34" s="960"/>
      <c r="O34" s="960"/>
      <c r="P34" s="960"/>
      <c r="Q34" s="959"/>
      <c r="R34" s="959"/>
      <c r="S34" s="961"/>
      <c r="T34" s="961"/>
      <c r="U34" s="961"/>
      <c r="V34" s="960"/>
      <c r="W34" s="960"/>
      <c r="X34" s="960"/>
      <c r="Y34" s="960"/>
      <c r="Z34" s="961"/>
      <c r="AA34" s="961"/>
      <c r="AB34" s="962">
        <v>201.02</v>
      </c>
      <c r="AC34" s="962">
        <v>209.01802937034083</v>
      </c>
      <c r="AD34" s="962">
        <v>235.66</v>
      </c>
      <c r="AE34" s="963">
        <v>215.31</v>
      </c>
      <c r="AF34" s="962">
        <v>234.07</v>
      </c>
      <c r="AG34" s="964">
        <v>227.29121024339005</v>
      </c>
      <c r="AH34" s="963">
        <v>221.07</v>
      </c>
      <c r="AI34" s="963">
        <v>242.55</v>
      </c>
      <c r="AJ34" s="963">
        <v>233.27</v>
      </c>
      <c r="AK34" s="963">
        <v>243.97702100349201</v>
      </c>
      <c r="AL34" s="963">
        <v>237.08</v>
      </c>
      <c r="AM34" s="963">
        <v>242.55082412954158</v>
      </c>
      <c r="AN34" s="963">
        <v>272.41720517646974</v>
      </c>
      <c r="AO34" s="963">
        <v>272.8</v>
      </c>
      <c r="AP34" s="963">
        <v>281.5</v>
      </c>
      <c r="AQ34" s="963">
        <v>289.83565016949768</v>
      </c>
      <c r="AR34" s="963">
        <v>298.13865523657751</v>
      </c>
      <c r="AS34" s="963">
        <v>302.13759706568283</v>
      </c>
      <c r="AT34" s="963">
        <v>305.94879214404324</v>
      </c>
      <c r="AU34" s="963">
        <v>308.03493092629549</v>
      </c>
      <c r="CF34" s="51"/>
      <c r="CG34" s="51"/>
      <c r="CH34" s="51"/>
      <c r="CI34" s="51"/>
      <c r="CJ34" s="51"/>
      <c r="CK34" s="51"/>
      <c r="XFB34" s="169">
        <v>96</v>
      </c>
    </row>
    <row r="35" spans="1:89 16382:16382" ht="15.75" customHeight="1">
      <c r="A35" s="1871"/>
      <c r="B35" s="927"/>
      <c r="C35" s="480"/>
      <c r="D35" s="500"/>
      <c r="E35" s="501"/>
      <c r="F35" s="501"/>
      <c r="G35" s="500"/>
      <c r="H35" s="500"/>
      <c r="I35" s="501"/>
      <c r="J35" s="501"/>
      <c r="K35" s="502"/>
      <c r="L35" s="500"/>
      <c r="M35" s="501"/>
      <c r="N35" s="503"/>
      <c r="O35" s="503"/>
      <c r="P35" s="503"/>
      <c r="Q35" s="501"/>
      <c r="R35" s="501"/>
      <c r="S35" s="504"/>
      <c r="T35" s="505"/>
      <c r="U35" s="503"/>
      <c r="V35" s="503"/>
      <c r="W35" s="503"/>
      <c r="X35" s="503"/>
      <c r="Y35" s="503"/>
      <c r="Z35" s="503"/>
      <c r="AA35" s="504"/>
      <c r="AB35" s="505"/>
      <c r="AC35" s="503"/>
      <c r="AD35" s="503"/>
      <c r="AE35" s="928"/>
      <c r="AF35" s="503"/>
      <c r="AG35" s="929"/>
      <c r="AH35" s="928"/>
      <c r="AI35" s="928"/>
      <c r="AJ35" s="928"/>
      <c r="AK35" s="928"/>
      <c r="AL35" s="928"/>
      <c r="AM35" s="928"/>
      <c r="AN35" s="928"/>
      <c r="AO35" s="928"/>
      <c r="AP35" s="928"/>
      <c r="CF35" s="51"/>
      <c r="CG35" s="51"/>
      <c r="CH35" s="51"/>
      <c r="CI35" s="51"/>
      <c r="CJ35" s="51"/>
      <c r="CK35" s="51"/>
      <c r="XFB35" s="169"/>
    </row>
    <row r="36" spans="1:89 16382:16382" ht="15.75" customHeight="1">
      <c r="A36" s="1871"/>
      <c r="B36" s="513" t="str">
        <f>INDEX(tblTrans[[English]:[Polski]],MATCH(XFB36,tblTrans[ID],0),LangSelID)</f>
        <v>Business Data:</v>
      </c>
      <c r="C36" s="339"/>
      <c r="D36" s="348"/>
      <c r="E36" s="348"/>
      <c r="F36" s="348"/>
      <c r="G36" s="348"/>
      <c r="H36" s="348"/>
      <c r="I36" s="348"/>
      <c r="J36" s="348"/>
      <c r="K36" s="348"/>
      <c r="L36" s="348"/>
      <c r="M36" s="348"/>
      <c r="N36" s="367"/>
      <c r="O36" s="367"/>
      <c r="P36" s="367"/>
      <c r="Q36" s="348"/>
      <c r="R36" s="348"/>
      <c r="S36" s="348"/>
      <c r="T36" s="348"/>
      <c r="U36" s="348"/>
      <c r="V36" s="367"/>
      <c r="W36" s="367"/>
      <c r="X36" s="367"/>
      <c r="Y36" s="367"/>
      <c r="Z36" s="348"/>
      <c r="AA36" s="348"/>
      <c r="AB36" s="348"/>
      <c r="AC36" s="348"/>
      <c r="AD36" s="348"/>
      <c r="AE36" s="371"/>
      <c r="AF36" s="367"/>
      <c r="AG36" s="331"/>
      <c r="AH36" s="371"/>
      <c r="AI36" s="371"/>
      <c r="AJ36" s="371"/>
      <c r="AK36" s="371"/>
      <c r="AL36" s="371"/>
      <c r="AM36" s="371"/>
      <c r="AN36" s="371"/>
      <c r="AO36" s="371"/>
      <c r="AP36" s="371"/>
      <c r="AQ36" s="371"/>
      <c r="AR36" s="371"/>
      <c r="AS36" s="371"/>
      <c r="AT36" s="371"/>
      <c r="AU36" s="371"/>
      <c r="CF36" s="51"/>
      <c r="CG36" s="51"/>
      <c r="CH36" s="51"/>
      <c r="CI36" s="51"/>
      <c r="CJ36" s="51"/>
      <c r="CK36" s="51"/>
      <c r="XFB36" s="169">
        <v>97</v>
      </c>
    </row>
    <row r="37" spans="1:89 16382:16382" ht="15.75" customHeight="1">
      <c r="A37" s="1871"/>
      <c r="B37" s="977" t="str">
        <f>INDEX(tblTrans[[English]:[Polski]],MATCH(XFB37,tblTrans[ID],0),LangSelID)</f>
        <v>Retail Banking</v>
      </c>
      <c r="C37" s="764"/>
      <c r="D37" s="494"/>
      <c r="E37" s="494"/>
      <c r="F37" s="494"/>
      <c r="G37" s="494"/>
      <c r="H37" s="494"/>
      <c r="I37" s="494"/>
      <c r="J37" s="494"/>
      <c r="K37" s="494"/>
      <c r="L37" s="494"/>
      <c r="M37" s="494"/>
      <c r="N37" s="497"/>
      <c r="O37" s="497"/>
      <c r="P37" s="497"/>
      <c r="Q37" s="494"/>
      <c r="R37" s="494"/>
      <c r="S37" s="494"/>
      <c r="T37" s="494"/>
      <c r="U37" s="494"/>
      <c r="V37" s="497"/>
      <c r="W37" s="497"/>
      <c r="X37" s="497"/>
      <c r="Y37" s="497"/>
      <c r="Z37" s="494"/>
      <c r="AA37" s="494"/>
      <c r="AB37" s="990"/>
      <c r="AC37" s="990"/>
      <c r="AD37" s="991"/>
      <c r="AE37" s="497"/>
      <c r="AF37" s="990"/>
      <c r="AG37" s="990"/>
      <c r="AH37" s="990"/>
      <c r="AI37" s="991"/>
      <c r="AJ37" s="991"/>
      <c r="AK37" s="991"/>
      <c r="AL37" s="991"/>
      <c r="AM37" s="991"/>
      <c r="AN37" s="991"/>
      <c r="AO37" s="991"/>
      <c r="AP37" s="991"/>
      <c r="AQ37" s="991"/>
      <c r="AR37" s="991"/>
      <c r="AS37" s="991"/>
      <c r="AT37" s="991"/>
      <c r="AU37" s="991"/>
      <c r="CF37" s="51"/>
      <c r="CG37" s="51"/>
      <c r="CH37" s="51"/>
      <c r="CI37" s="51"/>
      <c r="CJ37" s="51"/>
      <c r="CK37" s="51"/>
      <c r="XFB37" s="169">
        <v>98</v>
      </c>
    </row>
    <row r="38" spans="1:89 16382:16382" ht="15.75" customHeight="1">
      <c r="A38" s="1871"/>
      <c r="B38" s="993" t="str">
        <f>INDEX(tblTrans[[English]:[Polski]],MATCH(XFB38,tblTrans[ID],0),LangSelID)</f>
        <v>No. of customers (thou.)</v>
      </c>
      <c r="C38" s="994"/>
      <c r="D38" s="995">
        <v>1374.2</v>
      </c>
      <c r="E38" s="995">
        <v>1455.9</v>
      </c>
      <c r="F38" s="995">
        <v>1536.9</v>
      </c>
      <c r="G38" s="995">
        <v>1626.1</v>
      </c>
      <c r="H38" s="995">
        <v>1728.9</v>
      </c>
      <c r="I38" s="995">
        <v>1818</v>
      </c>
      <c r="J38" s="995">
        <v>1916</v>
      </c>
      <c r="K38" s="995">
        <v>2063.6999999999998</v>
      </c>
      <c r="L38" s="995">
        <v>2244.4</v>
      </c>
      <c r="M38" s="995">
        <v>2416.4</v>
      </c>
      <c r="N38" s="995">
        <v>2605.9</v>
      </c>
      <c r="O38" s="995">
        <v>2775.1</v>
      </c>
      <c r="P38" s="995">
        <v>2933.7</v>
      </c>
      <c r="Q38" s="995">
        <v>3019.0950000000003</v>
      </c>
      <c r="R38" s="995">
        <v>3129.2</v>
      </c>
      <c r="S38" s="995">
        <v>3272.3</v>
      </c>
      <c r="T38" s="995">
        <v>3403.4</v>
      </c>
      <c r="U38" s="995">
        <v>3509.0360000000001</v>
      </c>
      <c r="V38" s="995">
        <v>3591.7</v>
      </c>
      <c r="W38" s="995">
        <v>3677.3</v>
      </c>
      <c r="X38" s="995">
        <v>3759</v>
      </c>
      <c r="Y38" s="995">
        <v>3820.9</v>
      </c>
      <c r="Z38" s="995">
        <v>3868.4000000000005</v>
      </c>
      <c r="AA38" s="995">
        <v>3920.3</v>
      </c>
      <c r="AB38" s="995">
        <v>3981.4</v>
      </c>
      <c r="AC38" s="995">
        <v>3995</v>
      </c>
      <c r="AD38" s="995">
        <v>4080.3</v>
      </c>
      <c r="AE38" s="995">
        <v>4133.8</v>
      </c>
      <c r="AF38" s="759">
        <v>4227.1000000000004</v>
      </c>
      <c r="AG38" s="757">
        <v>4268.9070000000002</v>
      </c>
      <c r="AH38" s="758">
        <v>4327</v>
      </c>
      <c r="AI38" s="758">
        <v>4368.3419999999996</v>
      </c>
      <c r="AJ38" s="758">
        <v>4427.4960000000001</v>
      </c>
      <c r="AK38" s="758">
        <v>4490.317</v>
      </c>
      <c r="AL38" s="758">
        <v>4564.6849999999995</v>
      </c>
      <c r="AM38" s="758">
        <v>4551.47</v>
      </c>
      <c r="AN38" s="758">
        <v>4664.7349999999997</v>
      </c>
      <c r="AO38" s="758">
        <v>4742.9089999999997</v>
      </c>
      <c r="AP38" s="758">
        <v>4863.9840000000004</v>
      </c>
      <c r="AQ38" s="758">
        <v>4947.3429999999998</v>
      </c>
      <c r="AR38" s="758">
        <v>5037.26</v>
      </c>
      <c r="AS38" s="758">
        <v>5146.2820000000002</v>
      </c>
      <c r="AT38" s="758">
        <v>5250.2529999999997</v>
      </c>
      <c r="AU38" s="758">
        <v>5347.875</v>
      </c>
      <c r="CF38" s="51"/>
      <c r="CG38" s="51"/>
      <c r="CH38" s="51"/>
      <c r="CI38" s="51"/>
      <c r="CJ38" s="51"/>
      <c r="CK38" s="51"/>
      <c r="XFB38" s="169">
        <v>99</v>
      </c>
    </row>
    <row r="39" spans="1:89 16382:16382" ht="15.75" customHeight="1">
      <c r="A39" s="1871"/>
      <c r="B39" s="794" t="str">
        <f>INDEX(tblTrans[[English]:[Polski]],MATCH(XFB39,tblTrans[ID],0),LangSelID)</f>
        <v>Total loans (PLN M)</v>
      </c>
      <c r="C39" s="829"/>
      <c r="D39" s="839">
        <v>5201.3389999999999</v>
      </c>
      <c r="E39" s="839">
        <v>6484.3040000000001</v>
      </c>
      <c r="F39" s="839">
        <v>7688.973</v>
      </c>
      <c r="G39" s="839">
        <v>8882.7420000000002</v>
      </c>
      <c r="H39" s="839">
        <v>9899.9760000000006</v>
      </c>
      <c r="I39" s="839">
        <v>10510.614</v>
      </c>
      <c r="J39" s="839">
        <v>12710.897999999999</v>
      </c>
      <c r="K39" s="839">
        <v>13876.424999999999</v>
      </c>
      <c r="L39" s="839">
        <v>15204.003000000001</v>
      </c>
      <c r="M39" s="839">
        <v>17107.095000000001</v>
      </c>
      <c r="N39" s="839">
        <v>19824.143</v>
      </c>
      <c r="O39" s="839">
        <v>26653.687999999998</v>
      </c>
      <c r="P39" s="839">
        <v>29919.15</v>
      </c>
      <c r="Q39" s="839">
        <v>28937.733</v>
      </c>
      <c r="R39" s="839">
        <v>28387.975999999999</v>
      </c>
      <c r="S39" s="839">
        <v>28855.129000000001</v>
      </c>
      <c r="T39" s="839">
        <v>28760.913</v>
      </c>
      <c r="U39" s="839">
        <v>32863.044999999998</v>
      </c>
      <c r="V39" s="839">
        <v>31830.371999999999</v>
      </c>
      <c r="W39" s="839">
        <v>33658.660000000003</v>
      </c>
      <c r="X39" s="839">
        <v>33534.754999999997</v>
      </c>
      <c r="Y39" s="839">
        <v>35258.446000000004</v>
      </c>
      <c r="Z39" s="839">
        <v>38569.048999999999</v>
      </c>
      <c r="AA39" s="839">
        <v>38688.978999999999</v>
      </c>
      <c r="AB39" s="839">
        <v>37430.735999999997</v>
      </c>
      <c r="AC39" s="839">
        <v>38683.807999999997</v>
      </c>
      <c r="AD39" s="839">
        <v>37813.934999999998</v>
      </c>
      <c r="AE39" s="839">
        <v>37704.084000000003</v>
      </c>
      <c r="AF39" s="734">
        <v>38120.654000000002</v>
      </c>
      <c r="AG39" s="734">
        <v>39042.036999999997</v>
      </c>
      <c r="AH39" s="734">
        <v>38855.4</v>
      </c>
      <c r="AI39" s="734">
        <v>38307.915000000001</v>
      </c>
      <c r="AJ39" s="734">
        <v>38972.546000000002</v>
      </c>
      <c r="AK39" s="734">
        <v>39664.158000000003</v>
      </c>
      <c r="AL39" s="734">
        <v>40554.97</v>
      </c>
      <c r="AM39" s="734">
        <v>41560.476999999992</v>
      </c>
      <c r="AN39" s="734">
        <v>43787.51</v>
      </c>
      <c r="AO39" s="734">
        <v>45328.73</v>
      </c>
      <c r="AP39" s="734">
        <v>45381</v>
      </c>
      <c r="AQ39" s="734">
        <v>46259</v>
      </c>
      <c r="AR39" s="734">
        <v>46511.01</v>
      </c>
      <c r="AS39" s="734">
        <v>48272.190999999999</v>
      </c>
      <c r="AT39" s="734">
        <v>48119.192000000003</v>
      </c>
      <c r="AU39" s="734">
        <v>48949.828999999998</v>
      </c>
      <c r="CF39" s="51"/>
      <c r="CG39" s="51"/>
      <c r="CH39" s="51"/>
      <c r="CI39" s="51"/>
      <c r="CJ39" s="51"/>
      <c r="CK39" s="51"/>
      <c r="XFB39" s="169">
        <v>100</v>
      </c>
    </row>
    <row r="40" spans="1:89 16382:16382" ht="15.75" customHeight="1">
      <c r="A40" s="1871"/>
      <c r="B40" s="934" t="str">
        <f>INDEX(tblTrans[[English]:[Polski]],MATCH(XFB40,tblTrans[ID],0),LangSelID)</f>
        <v>Total deposits (PLN M)</v>
      </c>
      <c r="C40" s="935"/>
      <c r="D40" s="936">
        <v>8107.6289999999999</v>
      </c>
      <c r="E40" s="936">
        <v>8512.3970000000008</v>
      </c>
      <c r="F40" s="936">
        <v>9006.7119999999995</v>
      </c>
      <c r="G40" s="936">
        <v>9505.7639999999992</v>
      </c>
      <c r="H40" s="936">
        <v>10569.909</v>
      </c>
      <c r="I40" s="936">
        <v>10782.109</v>
      </c>
      <c r="J40" s="936">
        <v>11535.995000000001</v>
      </c>
      <c r="K40" s="936">
        <v>12932.34</v>
      </c>
      <c r="L40" s="936">
        <v>15231.191000000001</v>
      </c>
      <c r="M40" s="936">
        <v>17051.278999999999</v>
      </c>
      <c r="N40" s="936">
        <v>18686.203000000001</v>
      </c>
      <c r="O40" s="936">
        <v>21047.662</v>
      </c>
      <c r="P40" s="936">
        <v>20433.64</v>
      </c>
      <c r="Q40" s="936">
        <v>21223.914000000001</v>
      </c>
      <c r="R40" s="936">
        <v>22440.861000000001</v>
      </c>
      <c r="S40" s="936">
        <v>25064.578000000001</v>
      </c>
      <c r="T40" s="936">
        <v>26487.899000000001</v>
      </c>
      <c r="U40" s="936">
        <v>26071.331999999999</v>
      </c>
      <c r="V40" s="936">
        <v>24623.406999999999</v>
      </c>
      <c r="W40" s="936">
        <v>25068.308000000001</v>
      </c>
      <c r="X40" s="936">
        <v>24792.41</v>
      </c>
      <c r="Y40" s="936">
        <v>24894.968000000001</v>
      </c>
      <c r="Z40" s="936">
        <v>25620.22</v>
      </c>
      <c r="AA40" s="936">
        <v>26700.892</v>
      </c>
      <c r="AB40" s="936">
        <v>27977.491999999998</v>
      </c>
      <c r="AC40" s="936">
        <v>26978.822</v>
      </c>
      <c r="AD40" s="936">
        <v>28678.42</v>
      </c>
      <c r="AE40" s="936">
        <v>33233.756999999998</v>
      </c>
      <c r="AF40" s="943">
        <v>35090.764999999999</v>
      </c>
      <c r="AG40" s="943">
        <v>33689.231</v>
      </c>
      <c r="AH40" s="943">
        <v>32594.899000000001</v>
      </c>
      <c r="AI40" s="943">
        <v>34203.118999999999</v>
      </c>
      <c r="AJ40" s="943">
        <v>34784.283000000003</v>
      </c>
      <c r="AK40" s="943">
        <v>35725.983</v>
      </c>
      <c r="AL40" s="943">
        <v>36641.785000000003</v>
      </c>
      <c r="AM40" s="943">
        <v>39284.775999999998</v>
      </c>
      <c r="AN40" s="943">
        <v>39693.233</v>
      </c>
      <c r="AO40" s="943">
        <v>41411.277999999998</v>
      </c>
      <c r="AP40" s="943">
        <v>42458</v>
      </c>
      <c r="AQ40" s="943">
        <v>46117</v>
      </c>
      <c r="AR40" s="943">
        <v>47835.447999999997</v>
      </c>
      <c r="AS40" s="943">
        <v>49452.536999999997</v>
      </c>
      <c r="AT40" s="943">
        <v>50734.936999999998</v>
      </c>
      <c r="AU40" s="943">
        <v>53494.909</v>
      </c>
      <c r="CF40" s="51"/>
      <c r="CG40" s="51"/>
      <c r="CH40" s="51"/>
      <c r="CI40" s="51"/>
      <c r="CJ40" s="51"/>
      <c r="CK40" s="51"/>
      <c r="XFB40" s="169">
        <v>101</v>
      </c>
    </row>
    <row r="41" spans="1:89 16382:16382" ht="15.75" customHeight="1">
      <c r="A41" s="1871"/>
      <c r="B41" s="927"/>
      <c r="C41" s="48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0"/>
      <c r="AF41" s="929"/>
      <c r="AG41" s="929"/>
      <c r="AH41" s="929"/>
      <c r="AI41" s="929"/>
      <c r="AJ41" s="929"/>
      <c r="AK41" s="929"/>
      <c r="AL41" s="929"/>
      <c r="AM41" s="929"/>
      <c r="AN41" s="929"/>
      <c r="AO41" s="929"/>
      <c r="AP41" s="929"/>
      <c r="CF41" s="51"/>
      <c r="CG41" s="51"/>
      <c r="CH41" s="51"/>
      <c r="CI41" s="51"/>
      <c r="CJ41" s="51"/>
      <c r="CK41" s="51"/>
      <c r="XFB41" s="169"/>
    </row>
    <row r="42" spans="1:89 16382:16382" ht="15.75" customHeight="1">
      <c r="A42" s="1871"/>
      <c r="B42" s="977" t="str">
        <f>INDEX(tblTrans[[English]:[Polski]],MATCH(XFB42,tblTrans[ID],0),LangSelID)</f>
        <v>Corporate Banking</v>
      </c>
      <c r="C42" s="76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7"/>
      <c r="AG42" s="990"/>
      <c r="AH42" s="991"/>
      <c r="AI42" s="991"/>
      <c r="AJ42" s="991"/>
      <c r="AK42" s="991"/>
      <c r="AL42" s="991"/>
      <c r="AM42" s="991"/>
      <c r="AN42" s="991"/>
      <c r="AO42" s="991"/>
      <c r="AP42" s="991"/>
      <c r="CF42" s="51"/>
      <c r="CG42" s="51"/>
      <c r="CH42" s="51"/>
      <c r="CI42" s="51"/>
      <c r="CJ42" s="51"/>
      <c r="CK42" s="51"/>
      <c r="XFB42" s="169">
        <v>102</v>
      </c>
    </row>
    <row r="43" spans="1:89 16382:16382" ht="15.75" customHeight="1">
      <c r="A43" s="1871"/>
      <c r="B43" s="993" t="str">
        <f>INDEX(tblTrans[[English]:[Polski]],MATCH(XFB43,tblTrans[ID],0),LangSelID)</f>
        <v>No. of customers</v>
      </c>
      <c r="C43" s="994"/>
      <c r="D43" s="995">
        <v>10238</v>
      </c>
      <c r="E43" s="995">
        <v>10609</v>
      </c>
      <c r="F43" s="995">
        <v>10896</v>
      </c>
      <c r="G43" s="995">
        <v>11442</v>
      </c>
      <c r="H43" s="995">
        <v>11658</v>
      </c>
      <c r="I43" s="995">
        <v>12012</v>
      </c>
      <c r="J43" s="995">
        <v>12343</v>
      </c>
      <c r="K43" s="995">
        <v>12285</v>
      </c>
      <c r="L43" s="995">
        <v>12435</v>
      </c>
      <c r="M43" s="995">
        <v>12678</v>
      </c>
      <c r="N43" s="995">
        <v>12846</v>
      </c>
      <c r="O43" s="995">
        <v>13098</v>
      </c>
      <c r="P43" s="995">
        <v>13081</v>
      </c>
      <c r="Q43" s="995">
        <v>12990</v>
      </c>
      <c r="R43" s="995">
        <v>12992</v>
      </c>
      <c r="S43" s="995">
        <v>12836</v>
      </c>
      <c r="T43" s="995">
        <v>12783</v>
      </c>
      <c r="U43" s="995">
        <v>13026</v>
      </c>
      <c r="V43" s="995">
        <v>13126</v>
      </c>
      <c r="W43" s="995">
        <v>13271</v>
      </c>
      <c r="X43" s="995">
        <v>13423</v>
      </c>
      <c r="Y43" s="995">
        <v>13636</v>
      </c>
      <c r="Z43" s="995">
        <v>13878</v>
      </c>
      <c r="AA43" s="995">
        <v>13977</v>
      </c>
      <c r="AB43" s="995">
        <v>14414</v>
      </c>
      <c r="AC43" s="995">
        <v>14653</v>
      </c>
      <c r="AD43" s="995">
        <v>14882</v>
      </c>
      <c r="AE43" s="995">
        <v>15095</v>
      </c>
      <c r="AF43" s="995">
        <v>15296</v>
      </c>
      <c r="AG43" s="995">
        <v>15602</v>
      </c>
      <c r="AH43" s="995">
        <v>16001</v>
      </c>
      <c r="AI43" s="995">
        <v>16333</v>
      </c>
      <c r="AJ43" s="995">
        <v>16600</v>
      </c>
      <c r="AK43" s="995">
        <v>17006</v>
      </c>
      <c r="AL43" s="995">
        <v>17390</v>
      </c>
      <c r="AM43" s="995">
        <v>17787</v>
      </c>
      <c r="AN43" s="995">
        <v>18133</v>
      </c>
      <c r="AO43" s="995">
        <v>18654</v>
      </c>
      <c r="AP43" s="995">
        <v>19086</v>
      </c>
      <c r="AQ43" s="995">
        <v>19562</v>
      </c>
      <c r="AR43" s="995">
        <v>19992</v>
      </c>
      <c r="AS43" s="995">
        <v>20220</v>
      </c>
      <c r="AT43" s="995">
        <v>20695</v>
      </c>
      <c r="AU43" s="995">
        <v>20940</v>
      </c>
      <c r="CF43" s="51"/>
      <c r="CG43" s="51"/>
      <c r="CH43" s="51"/>
      <c r="CI43" s="51"/>
      <c r="CJ43" s="51"/>
      <c r="CK43" s="51"/>
      <c r="XFB43" s="169">
        <v>103</v>
      </c>
    </row>
    <row r="44" spans="1:89 16382:16382" ht="15.75" customHeight="1">
      <c r="A44" s="1871"/>
      <c r="B44" s="794" t="str">
        <f>INDEX(tblTrans[[English]:[Polski]],MATCH(XFB44,tblTrans[ID],0),LangSelID)</f>
        <v>Total loans (PLN M)</v>
      </c>
      <c r="C44" s="829"/>
      <c r="D44" s="839">
        <v>12620.527</v>
      </c>
      <c r="E44" s="840">
        <v>14061.184999999999</v>
      </c>
      <c r="F44" s="840">
        <v>14398.025</v>
      </c>
      <c r="G44" s="841">
        <v>14241.341</v>
      </c>
      <c r="H44" s="842">
        <v>15492.495000000001</v>
      </c>
      <c r="I44" s="840">
        <v>18150.561000000002</v>
      </c>
      <c r="J44" s="840">
        <v>18575.705000000002</v>
      </c>
      <c r="K44" s="838">
        <v>19477.258999999998</v>
      </c>
      <c r="L44" s="839">
        <v>21750.284</v>
      </c>
      <c r="M44" s="840">
        <v>22278.655999999999</v>
      </c>
      <c r="N44" s="840">
        <v>23310.852999999999</v>
      </c>
      <c r="O44" s="841">
        <v>25016.257000000001</v>
      </c>
      <c r="P44" s="842">
        <v>26124.474999999999</v>
      </c>
      <c r="Q44" s="840">
        <v>26230.823</v>
      </c>
      <c r="R44" s="840">
        <v>24799.076000000001</v>
      </c>
      <c r="S44" s="737">
        <v>23433.994999999999</v>
      </c>
      <c r="T44" s="733">
        <v>22574.441999999999</v>
      </c>
      <c r="U44" s="734">
        <v>23190.544999999998</v>
      </c>
      <c r="V44" s="734">
        <v>23199.561000000002</v>
      </c>
      <c r="W44" s="735">
        <v>25574.027999999998</v>
      </c>
      <c r="X44" s="736">
        <v>24639.427</v>
      </c>
      <c r="Y44" s="734">
        <v>24307.684000000001</v>
      </c>
      <c r="Z44" s="734">
        <v>25487.264999999999</v>
      </c>
      <c r="AA44" s="737">
        <v>27890.297999999999</v>
      </c>
      <c r="AB44" s="733">
        <v>26766.244999999999</v>
      </c>
      <c r="AC44" s="734">
        <v>28374.43</v>
      </c>
      <c r="AD44" s="734">
        <v>30727.195</v>
      </c>
      <c r="AE44" s="735">
        <v>28405.402999999998</v>
      </c>
      <c r="AF44" s="736">
        <v>27921.565999999999</v>
      </c>
      <c r="AG44" s="734">
        <v>32523.288</v>
      </c>
      <c r="AH44" s="735">
        <v>30210.97</v>
      </c>
      <c r="AI44" s="735">
        <v>29475.274000000001</v>
      </c>
      <c r="AJ44" s="735">
        <v>31884.169000000002</v>
      </c>
      <c r="AK44" s="735">
        <v>30564.477999999999</v>
      </c>
      <c r="AL44" s="735">
        <v>31535</v>
      </c>
      <c r="AM44" s="735">
        <v>32841.046000000002</v>
      </c>
      <c r="AN44" s="735">
        <v>35339.97</v>
      </c>
      <c r="AO44" s="735">
        <v>32226.546999999999</v>
      </c>
      <c r="AP44" s="735">
        <v>34959</v>
      </c>
      <c r="AQ44" s="735">
        <v>33447</v>
      </c>
      <c r="AR44" s="735">
        <v>32805.43</v>
      </c>
      <c r="AS44" s="735">
        <v>33936.902000000002</v>
      </c>
      <c r="AT44" s="735">
        <v>34528.046000000002</v>
      </c>
      <c r="AU44" s="735">
        <v>34174.288999999997</v>
      </c>
      <c r="CF44" s="51"/>
      <c r="CG44" s="51"/>
      <c r="CH44" s="51"/>
      <c r="CI44" s="51"/>
      <c r="CJ44" s="51"/>
      <c r="CK44" s="51"/>
      <c r="XFB44" s="169">
        <v>104</v>
      </c>
    </row>
    <row r="45" spans="1:89 16382:16382" ht="15.75" customHeight="1">
      <c r="A45" s="1871"/>
      <c r="B45" s="934" t="str">
        <f>INDEX(tblTrans[[English]:[Polski]],MATCH(XFB45,tblTrans[ID],0),LangSelID)</f>
        <v>Total deposits (PLN M)</v>
      </c>
      <c r="C45" s="935"/>
      <c r="D45" s="944">
        <v>11165.486999999999</v>
      </c>
      <c r="E45" s="944">
        <v>13060.821</v>
      </c>
      <c r="F45" s="944">
        <v>13540.941999999999</v>
      </c>
      <c r="G45" s="944">
        <v>15007.913</v>
      </c>
      <c r="H45" s="944">
        <v>15911.776</v>
      </c>
      <c r="I45" s="944">
        <v>18045.109</v>
      </c>
      <c r="J45" s="944">
        <v>17263.427</v>
      </c>
      <c r="K45" s="944">
        <v>18764.867999999999</v>
      </c>
      <c r="L45" s="944">
        <v>18130.900000000001</v>
      </c>
      <c r="M45" s="944">
        <v>18974.266</v>
      </c>
      <c r="N45" s="944">
        <v>19303.201000000001</v>
      </c>
      <c r="O45" s="944">
        <v>16626.162</v>
      </c>
      <c r="P45" s="944">
        <v>14484.555</v>
      </c>
      <c r="Q45" s="944">
        <v>17258.475999999999</v>
      </c>
      <c r="R45" s="944">
        <v>16469.634999999998</v>
      </c>
      <c r="S45" s="944">
        <v>17479.924999999999</v>
      </c>
      <c r="T45" s="944">
        <v>17738.183000000001</v>
      </c>
      <c r="U45" s="944">
        <v>17115.501</v>
      </c>
      <c r="V45" s="944">
        <v>18922.083999999999</v>
      </c>
      <c r="W45" s="944">
        <v>21154.085999999999</v>
      </c>
      <c r="X45" s="944">
        <v>19902.170999999998</v>
      </c>
      <c r="Y45" s="944">
        <v>20988.906999999999</v>
      </c>
      <c r="Z45" s="944">
        <v>21820.661</v>
      </c>
      <c r="AA45" s="944">
        <v>27015.436000000002</v>
      </c>
      <c r="AB45" s="944">
        <v>21258.558000000001</v>
      </c>
      <c r="AC45" s="944">
        <v>24633.098999999998</v>
      </c>
      <c r="AD45" s="944">
        <v>27936.607</v>
      </c>
      <c r="AE45" s="944">
        <v>24248.65</v>
      </c>
      <c r="AF45" s="944">
        <v>22647.348999999998</v>
      </c>
      <c r="AG45" s="944">
        <v>27351.388999999999</v>
      </c>
      <c r="AH45" s="944">
        <v>26635.653999999999</v>
      </c>
      <c r="AI45" s="944">
        <v>26752.868999999999</v>
      </c>
      <c r="AJ45" s="944">
        <v>28068.588</v>
      </c>
      <c r="AK45" s="944">
        <v>26595.09</v>
      </c>
      <c r="AL45" s="944">
        <v>31576</v>
      </c>
      <c r="AM45" s="944">
        <v>32237.087</v>
      </c>
      <c r="AN45" s="944">
        <v>30816.379000000001</v>
      </c>
      <c r="AO45" s="944">
        <v>29661.223000000002</v>
      </c>
      <c r="AP45" s="944">
        <v>34922</v>
      </c>
      <c r="AQ45" s="944">
        <v>34424</v>
      </c>
      <c r="AR45" s="944">
        <v>32617.774000000001</v>
      </c>
      <c r="AS45" s="944">
        <v>35119.135999999999</v>
      </c>
      <c r="AT45" s="944">
        <v>33828.951999999997</v>
      </c>
      <c r="AU45" s="944">
        <v>37383.483999999997</v>
      </c>
      <c r="CF45" s="51"/>
      <c r="CG45" s="51"/>
      <c r="CH45" s="51"/>
      <c r="CI45" s="51"/>
      <c r="CJ45" s="51"/>
      <c r="CK45" s="51"/>
      <c r="XFB45" s="169">
        <v>105</v>
      </c>
    </row>
    <row r="46" spans="1:89 16382:16382">
      <c r="A46" s="1874"/>
      <c r="B46" s="155"/>
      <c r="C46" s="155"/>
      <c r="D46" s="930"/>
      <c r="E46" s="930"/>
      <c r="F46" s="930"/>
      <c r="G46" s="930"/>
      <c r="H46" s="930"/>
      <c r="I46" s="930"/>
      <c r="J46" s="930"/>
      <c r="K46" s="930"/>
      <c r="L46" s="69"/>
      <c r="M46" s="69"/>
      <c r="N46" s="69"/>
      <c r="O46" s="69"/>
      <c r="P46" s="69"/>
      <c r="Q46" s="69"/>
      <c r="R46" s="69"/>
      <c r="S46" s="78"/>
      <c r="T46" s="78"/>
      <c r="U46" s="79"/>
      <c r="V46" s="69"/>
      <c r="W46" s="69"/>
      <c r="X46" s="69"/>
      <c r="Y46" s="69"/>
      <c r="Z46" s="69"/>
      <c r="AA46" s="69"/>
      <c r="AB46" s="69"/>
      <c r="AC46" s="69"/>
      <c r="AD46" s="69"/>
      <c r="AE46" s="69"/>
      <c r="AF46" s="931"/>
      <c r="AG46" s="932"/>
      <c r="AH46" s="933"/>
      <c r="AI46" s="931"/>
      <c r="AJ46" s="931"/>
      <c r="AK46" s="931"/>
      <c r="AL46" s="931"/>
      <c r="AM46" s="931"/>
      <c r="AN46" s="931"/>
      <c r="AO46" s="931"/>
      <c r="AP46" s="931"/>
    </row>
    <row r="47" spans="1:89 16382:16382" ht="24" customHeight="1">
      <c r="A47" s="1874"/>
      <c r="B47" s="252"/>
      <c r="C47" s="380"/>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CF47" s="51"/>
      <c r="CG47" s="51"/>
      <c r="CH47" s="51"/>
      <c r="CI47" s="51"/>
      <c r="CJ47" s="51"/>
      <c r="CK47" s="51"/>
    </row>
    <row r="48" spans="1:89 16382:16382" ht="37.5" customHeight="1">
      <c r="A48" s="1874"/>
      <c r="B48" s="219" t="str">
        <f>INDEX(tblTrans[[English]:[Polski]],MATCH(XFB48,tblTrans[ID],0),LangSelID)</f>
        <v>* Since the end of March 2014 the capital ratios are calculated in accordance with the rules based on Basel III</v>
      </c>
      <c r="C48" s="506"/>
      <c r="D48" s="63"/>
      <c r="E48" s="63"/>
      <c r="F48" s="63"/>
      <c r="G48" s="63"/>
      <c r="H48" s="63"/>
      <c r="I48" s="63"/>
      <c r="J48" s="63"/>
      <c r="K48" s="63"/>
      <c r="AF48" s="378"/>
      <c r="AG48" s="309"/>
      <c r="AH48" s="378"/>
      <c r="AI48" s="378"/>
      <c r="AJ48" s="378"/>
      <c r="AK48" s="378"/>
      <c r="AL48" s="378"/>
      <c r="AM48" s="378"/>
      <c r="AN48" s="378"/>
      <c r="AO48" s="378"/>
      <c r="AP48" s="378"/>
      <c r="CF48" s="51"/>
      <c r="CG48" s="51"/>
      <c r="CH48" s="51"/>
      <c r="CI48" s="51"/>
      <c r="CJ48" s="51"/>
      <c r="CK48" s="51"/>
      <c r="XFB48" s="51">
        <v>106</v>
      </c>
    </row>
    <row r="49" spans="1:89 16382:16382" ht="37.5" customHeight="1">
      <c r="A49" s="1874"/>
      <c r="B49" s="219" t="str">
        <f>INDEX(tblTrans[[English]:[Polski]],MATCH(XFB49,tblTrans[ID],0),LangSelID)</f>
        <v># Since Q4/13 the modified methodology of NPL recognition in retail area has been applied</v>
      </c>
      <c r="C49" s="506"/>
      <c r="D49" s="63"/>
      <c r="E49" s="63"/>
      <c r="F49" s="63"/>
      <c r="G49" s="63"/>
      <c r="H49" s="63"/>
      <c r="I49" s="63"/>
      <c r="J49" s="63"/>
      <c r="K49" s="63"/>
      <c r="AF49" s="375"/>
      <c r="AG49" s="309"/>
      <c r="AH49" s="378"/>
      <c r="AI49" s="378"/>
      <c r="AJ49" s="378"/>
      <c r="AK49" s="378"/>
      <c r="AL49" s="378"/>
      <c r="AM49" s="378"/>
      <c r="AN49" s="378"/>
      <c r="AO49" s="378"/>
      <c r="AP49" s="378"/>
      <c r="CF49" s="51"/>
      <c r="CG49" s="51"/>
      <c r="CH49" s="51"/>
      <c r="CI49" s="51"/>
      <c r="CJ49" s="51"/>
      <c r="CK49" s="51"/>
      <c r="XFB49" s="51">
        <v>107</v>
      </c>
    </row>
    <row r="50" spans="1:89 16382:16382" ht="46.5" customHeight="1">
      <c r="A50" s="1874"/>
      <c r="B50" s="219" t="str">
        <f>INDEX(tblTrans[[English]:[Polski]],MATCH(XFB50,tblTrans[ID],0),LangSelID)</f>
        <v>Note: Q1-Q3 2013 results were restated due to the adjustments in booking of bancassurance related income in line with KNF guidance.</v>
      </c>
      <c r="D50" s="63"/>
      <c r="E50" s="63"/>
      <c r="F50" s="63"/>
      <c r="G50" s="63"/>
      <c r="H50" s="63"/>
      <c r="I50" s="63"/>
      <c r="J50" s="63"/>
      <c r="K50" s="63"/>
      <c r="AF50" s="375"/>
      <c r="AG50" s="309"/>
      <c r="AH50" s="378"/>
      <c r="AI50" s="378"/>
      <c r="AJ50" s="378"/>
      <c r="AK50" s="378"/>
      <c r="AL50" s="378"/>
      <c r="AM50" s="378"/>
      <c r="AN50" s="378"/>
      <c r="AO50" s="378"/>
      <c r="AP50" s="378"/>
      <c r="CF50" s="51"/>
      <c r="CG50" s="51"/>
      <c r="CH50" s="51"/>
      <c r="CI50" s="51"/>
      <c r="CJ50" s="51"/>
      <c r="CK50" s="51"/>
      <c r="XFB50" s="51">
        <v>108</v>
      </c>
    </row>
    <row r="51" spans="1:89 16382:16382">
      <c r="D51" s="63"/>
      <c r="E51" s="63"/>
      <c r="F51" s="63"/>
      <c r="G51" s="63"/>
      <c r="H51" s="63"/>
      <c r="I51" s="63"/>
      <c r="J51" s="63"/>
      <c r="K51" s="63"/>
      <c r="AF51" s="375"/>
      <c r="AG51" s="309"/>
      <c r="AH51" s="378"/>
      <c r="AI51" s="378"/>
      <c r="AJ51" s="378"/>
      <c r="AK51" s="378"/>
      <c r="AL51" s="378"/>
      <c r="AM51" s="378"/>
      <c r="AN51" s="378"/>
      <c r="AO51" s="378"/>
      <c r="AP51" s="378"/>
      <c r="CF51" s="51"/>
      <c r="CG51" s="51"/>
      <c r="CH51" s="51"/>
      <c r="CI51" s="51"/>
      <c r="CJ51" s="51"/>
      <c r="CK51" s="51"/>
    </row>
    <row r="52" spans="1:89 16382:16382">
      <c r="D52" s="63"/>
      <c r="E52" s="63"/>
      <c r="F52" s="63"/>
      <c r="G52" s="63"/>
      <c r="H52" s="63"/>
      <c r="I52" s="63"/>
      <c r="J52" s="63"/>
      <c r="K52" s="63"/>
      <c r="AF52" s="375"/>
      <c r="AG52" s="309"/>
      <c r="AH52" s="378"/>
      <c r="AI52" s="378"/>
      <c r="AJ52" s="378"/>
      <c r="AK52" s="378"/>
      <c r="AL52" s="378"/>
      <c r="AM52" s="378"/>
      <c r="AN52" s="378"/>
      <c r="AO52" s="378"/>
      <c r="AP52" s="378"/>
      <c r="CF52" s="51"/>
      <c r="CG52" s="51"/>
      <c r="CH52" s="51"/>
      <c r="CI52" s="51"/>
      <c r="CJ52" s="51"/>
      <c r="CK52" s="51"/>
    </row>
    <row r="53" spans="1:89 16382:16382">
      <c r="D53" s="63"/>
      <c r="E53" s="63"/>
      <c r="F53" s="63"/>
      <c r="G53" s="63"/>
      <c r="H53" s="63"/>
      <c r="I53" s="63"/>
      <c r="J53" s="63"/>
      <c r="K53" s="63"/>
      <c r="AF53" s="375"/>
      <c r="AG53" s="309"/>
      <c r="AH53" s="378"/>
      <c r="AI53" s="378"/>
      <c r="AJ53" s="378"/>
      <c r="AK53" s="378"/>
      <c r="AL53" s="378"/>
      <c r="AM53" s="378"/>
      <c r="AN53" s="378"/>
      <c r="AO53" s="378"/>
      <c r="AP53" s="378"/>
      <c r="CF53" s="51"/>
      <c r="CG53" s="51"/>
      <c r="CH53" s="51"/>
      <c r="CI53" s="51"/>
      <c r="CJ53" s="51"/>
      <c r="CK53" s="51"/>
    </row>
    <row r="54" spans="1:89 16382:16382">
      <c r="D54" s="63"/>
      <c r="E54" s="63"/>
      <c r="F54" s="63"/>
      <c r="G54" s="63"/>
      <c r="H54" s="63"/>
      <c r="I54" s="63"/>
      <c r="J54" s="63"/>
      <c r="K54" s="63"/>
      <c r="AF54" s="375"/>
      <c r="AG54" s="309"/>
      <c r="AH54" s="378"/>
      <c r="AI54" s="378"/>
      <c r="AJ54" s="378"/>
      <c r="AK54" s="378"/>
      <c r="AL54" s="378"/>
      <c r="AM54" s="378"/>
      <c r="AN54" s="378"/>
      <c r="AO54" s="378"/>
      <c r="AP54" s="378"/>
      <c r="CF54" s="51"/>
      <c r="CG54" s="51"/>
      <c r="CH54" s="51"/>
      <c r="CI54" s="51"/>
      <c r="CJ54" s="51"/>
      <c r="CK54" s="51"/>
    </row>
    <row r="55" spans="1:89 16382:16382">
      <c r="D55" s="63"/>
      <c r="E55" s="63"/>
      <c r="F55" s="63"/>
      <c r="G55" s="63"/>
      <c r="H55" s="63"/>
      <c r="I55" s="63"/>
      <c r="J55" s="63"/>
      <c r="K55" s="63"/>
      <c r="AF55" s="375"/>
      <c r="AG55" s="309"/>
      <c r="AH55" s="378"/>
      <c r="AI55" s="378"/>
      <c r="AJ55" s="378"/>
      <c r="AK55" s="378"/>
      <c r="AL55" s="378"/>
      <c r="AM55" s="378"/>
      <c r="AN55" s="378"/>
      <c r="AO55" s="378"/>
      <c r="AP55" s="378"/>
      <c r="CF55" s="51"/>
      <c r="CG55" s="51"/>
      <c r="CH55" s="51"/>
      <c r="CI55" s="51"/>
      <c r="CJ55" s="51"/>
      <c r="CK55" s="51"/>
    </row>
    <row r="56" spans="1:89 16382:16382">
      <c r="D56" s="63"/>
      <c r="E56" s="63"/>
      <c r="F56" s="63"/>
      <c r="G56" s="63"/>
      <c r="H56" s="63"/>
      <c r="I56" s="63"/>
      <c r="J56" s="63"/>
      <c r="K56" s="63"/>
      <c r="AF56" s="375"/>
      <c r="AG56" s="309"/>
      <c r="AH56" s="378"/>
      <c r="AI56" s="378"/>
      <c r="AJ56" s="378"/>
      <c r="AK56" s="378"/>
      <c r="AL56" s="378"/>
      <c r="AM56" s="378"/>
      <c r="AN56" s="378"/>
      <c r="AO56" s="378"/>
      <c r="AP56" s="378"/>
      <c r="CF56" s="51"/>
      <c r="CG56" s="51"/>
      <c r="CH56" s="51"/>
      <c r="CI56" s="51"/>
      <c r="CJ56" s="51"/>
      <c r="CK56" s="51"/>
    </row>
    <row r="57" spans="1:89 16382:16382">
      <c r="D57" s="63"/>
      <c r="E57" s="63"/>
      <c r="F57" s="63"/>
      <c r="G57" s="63"/>
      <c r="H57" s="63"/>
      <c r="I57" s="63"/>
      <c r="J57" s="63"/>
      <c r="K57" s="63"/>
      <c r="CF57" s="51"/>
      <c r="CG57" s="51"/>
      <c r="CH57" s="51"/>
      <c r="CI57" s="51"/>
      <c r="CJ57" s="51"/>
      <c r="CK57" s="51"/>
    </row>
    <row r="58" spans="1:89 16382:16382">
      <c r="D58" s="63"/>
      <c r="E58" s="63"/>
      <c r="F58" s="63"/>
      <c r="G58" s="63"/>
      <c r="H58" s="63"/>
      <c r="I58" s="63"/>
      <c r="J58" s="63"/>
      <c r="K58" s="63"/>
      <c r="CF58" s="51"/>
      <c r="CG58" s="51"/>
      <c r="CH58" s="51"/>
      <c r="CI58" s="51"/>
      <c r="CJ58" s="51"/>
      <c r="CK58" s="51"/>
    </row>
    <row r="59" spans="1:89 16382:16382">
      <c r="D59" s="63"/>
      <c r="E59" s="63"/>
      <c r="F59" s="63"/>
      <c r="G59" s="63"/>
      <c r="H59" s="63"/>
      <c r="I59" s="63"/>
      <c r="J59" s="63"/>
      <c r="K59" s="63"/>
      <c r="CF59" s="51"/>
      <c r="CG59" s="51"/>
      <c r="CH59" s="51"/>
      <c r="CI59" s="51"/>
      <c r="CJ59" s="51"/>
      <c r="CK59" s="51"/>
    </row>
    <row r="60" spans="1:89 16382:16382">
      <c r="D60" s="63"/>
      <c r="E60" s="63"/>
      <c r="F60" s="63"/>
      <c r="G60" s="63"/>
      <c r="H60" s="63"/>
      <c r="I60" s="63"/>
      <c r="J60" s="63"/>
      <c r="K60" s="63"/>
      <c r="CF60" s="51"/>
      <c r="CG60" s="51"/>
      <c r="CH60" s="51"/>
      <c r="CI60" s="51"/>
      <c r="CJ60" s="51"/>
      <c r="CK60" s="51"/>
    </row>
    <row r="61" spans="1:89 16382:16382">
      <c r="D61" s="63"/>
      <c r="E61" s="63"/>
      <c r="F61" s="63"/>
      <c r="G61" s="63"/>
      <c r="H61" s="63"/>
      <c r="I61" s="63"/>
      <c r="J61" s="63"/>
      <c r="K61" s="63"/>
      <c r="CF61" s="51"/>
      <c r="CG61" s="51"/>
      <c r="CH61" s="51"/>
      <c r="CI61" s="51"/>
      <c r="CJ61" s="51"/>
      <c r="CK61" s="51"/>
    </row>
    <row r="62" spans="1:89 16382:16382">
      <c r="D62" s="63"/>
      <c r="E62" s="63"/>
      <c r="F62" s="63"/>
      <c r="G62" s="63"/>
      <c r="H62" s="63"/>
      <c r="I62" s="63"/>
      <c r="J62" s="63"/>
      <c r="K62" s="63"/>
      <c r="CF62" s="51"/>
      <c r="CG62" s="51"/>
      <c r="CH62" s="51"/>
      <c r="CI62" s="51"/>
      <c r="CJ62" s="51"/>
      <c r="CK62" s="51"/>
    </row>
    <row r="63" spans="1:89 16382:16382">
      <c r="D63" s="63"/>
      <c r="E63" s="63"/>
      <c r="F63" s="63"/>
      <c r="G63" s="63"/>
      <c r="H63" s="63"/>
      <c r="I63" s="63"/>
      <c r="J63" s="63"/>
      <c r="K63" s="63"/>
      <c r="CF63" s="51"/>
      <c r="CG63" s="51"/>
      <c r="CH63" s="51"/>
      <c r="CI63" s="51"/>
      <c r="CJ63" s="51"/>
      <c r="CK63" s="51"/>
    </row>
    <row r="64" spans="1:89 16382:16382">
      <c r="D64" s="63"/>
      <c r="E64" s="63"/>
      <c r="F64" s="63"/>
      <c r="G64" s="63"/>
      <c r="H64" s="63"/>
      <c r="I64" s="63"/>
      <c r="J64" s="63"/>
      <c r="K64" s="63"/>
      <c r="CF64" s="51"/>
      <c r="CG64" s="51"/>
      <c r="CH64" s="51"/>
      <c r="CI64" s="51"/>
      <c r="CJ64" s="51"/>
      <c r="CK64" s="51"/>
    </row>
    <row r="65" spans="4:89">
      <c r="D65" s="63"/>
      <c r="E65" s="63"/>
      <c r="F65" s="63"/>
      <c r="G65" s="63"/>
      <c r="H65" s="63"/>
      <c r="I65" s="63"/>
      <c r="J65" s="63"/>
      <c r="K65" s="63"/>
      <c r="CF65" s="51"/>
      <c r="CG65" s="51"/>
      <c r="CH65" s="51"/>
      <c r="CI65" s="51"/>
      <c r="CJ65" s="51"/>
      <c r="CK65" s="51"/>
    </row>
    <row r="66" spans="4:89">
      <c r="D66" s="63"/>
      <c r="E66" s="63"/>
      <c r="F66" s="63"/>
      <c r="G66" s="63"/>
      <c r="H66" s="63"/>
      <c r="I66" s="63"/>
      <c r="J66" s="63"/>
      <c r="K66" s="63"/>
      <c r="CF66" s="51"/>
      <c r="CG66" s="51"/>
      <c r="CH66" s="51"/>
      <c r="CI66" s="51"/>
      <c r="CJ66" s="51"/>
      <c r="CK66" s="51"/>
    </row>
    <row r="67" spans="4:89">
      <c r="D67" s="63"/>
      <c r="E67" s="63"/>
      <c r="F67" s="63"/>
      <c r="G67" s="63"/>
      <c r="H67" s="63"/>
      <c r="I67" s="63"/>
      <c r="J67" s="63"/>
      <c r="K67" s="63"/>
      <c r="CF67" s="51"/>
      <c r="CG67" s="51"/>
      <c r="CH67" s="51"/>
      <c r="CI67" s="51"/>
      <c r="CJ67" s="51"/>
      <c r="CK67" s="51"/>
    </row>
    <row r="68" spans="4:89">
      <c r="D68" s="63"/>
      <c r="E68" s="63"/>
      <c r="F68" s="63"/>
      <c r="G68" s="63"/>
      <c r="H68" s="63"/>
      <c r="I68" s="63"/>
      <c r="J68" s="63"/>
      <c r="K68" s="63"/>
      <c r="CF68" s="51"/>
      <c r="CG68" s="51"/>
      <c r="CH68" s="51"/>
      <c r="CI68" s="51"/>
      <c r="CJ68" s="51"/>
      <c r="CK68" s="51"/>
    </row>
    <row r="69" spans="4:89">
      <c r="D69" s="63"/>
      <c r="E69" s="63"/>
      <c r="F69" s="63"/>
      <c r="G69" s="63"/>
      <c r="H69" s="63"/>
      <c r="I69" s="63"/>
      <c r="J69" s="63"/>
      <c r="K69" s="63"/>
      <c r="CF69" s="51"/>
      <c r="CG69" s="51"/>
      <c r="CH69" s="51"/>
      <c r="CI69" s="51"/>
      <c r="CJ69" s="51"/>
      <c r="CK69" s="51"/>
    </row>
    <row r="70" spans="4:89">
      <c r="D70" s="63"/>
      <c r="E70" s="63"/>
      <c r="F70" s="63"/>
      <c r="G70" s="63"/>
      <c r="H70" s="63"/>
      <c r="I70" s="63"/>
      <c r="J70" s="63"/>
      <c r="K70" s="63"/>
      <c r="CF70" s="51"/>
      <c r="CG70" s="51"/>
      <c r="CH70" s="51"/>
      <c r="CI70" s="51"/>
      <c r="CJ70" s="51"/>
      <c r="CK70" s="51"/>
    </row>
    <row r="71" spans="4:89">
      <c r="D71" s="63"/>
      <c r="E71" s="63"/>
      <c r="F71" s="63"/>
      <c r="G71" s="63"/>
      <c r="H71" s="63"/>
      <c r="I71" s="63"/>
      <c r="J71" s="63"/>
      <c r="K71" s="63"/>
      <c r="CF71" s="51"/>
      <c r="CG71" s="51"/>
      <c r="CH71" s="51"/>
      <c r="CI71" s="51"/>
      <c r="CJ71" s="51"/>
      <c r="CK71" s="51"/>
    </row>
    <row r="72" spans="4:89">
      <c r="D72" s="63"/>
      <c r="E72" s="63"/>
      <c r="F72" s="63"/>
      <c r="G72" s="63"/>
      <c r="H72" s="63"/>
      <c r="I72" s="63"/>
      <c r="J72" s="63"/>
      <c r="K72" s="63"/>
      <c r="CF72" s="51"/>
      <c r="CG72" s="51"/>
      <c r="CH72" s="51"/>
      <c r="CI72" s="51"/>
      <c r="CJ72" s="51"/>
      <c r="CK72" s="51"/>
    </row>
    <row r="73" spans="4:89">
      <c r="D73" s="63"/>
      <c r="E73" s="63"/>
      <c r="F73" s="63"/>
      <c r="G73" s="63"/>
      <c r="H73" s="63"/>
      <c r="I73" s="63"/>
      <c r="J73" s="63"/>
      <c r="K73" s="63"/>
      <c r="CF73" s="51"/>
      <c r="CG73" s="51"/>
      <c r="CH73" s="51"/>
      <c r="CI73" s="51"/>
      <c r="CJ73" s="51"/>
      <c r="CK73" s="51"/>
    </row>
    <row r="74" spans="4:89">
      <c r="D74" s="63"/>
      <c r="E74" s="63"/>
      <c r="F74" s="63"/>
      <c r="G74" s="63"/>
      <c r="H74" s="63"/>
      <c r="I74" s="63"/>
      <c r="J74" s="63"/>
      <c r="K74" s="63"/>
      <c r="CF74" s="51"/>
      <c r="CG74" s="51"/>
      <c r="CH74" s="51"/>
      <c r="CI74" s="51"/>
      <c r="CJ74" s="51"/>
      <c r="CK74" s="51"/>
    </row>
    <row r="75" spans="4:89">
      <c r="D75" s="63"/>
      <c r="E75" s="63"/>
      <c r="F75" s="63"/>
      <c r="G75" s="63"/>
      <c r="H75" s="63"/>
      <c r="I75" s="63"/>
      <c r="J75" s="63"/>
      <c r="K75" s="63"/>
      <c r="CF75" s="51"/>
      <c r="CG75" s="51"/>
      <c r="CH75" s="51"/>
      <c r="CI75" s="51"/>
      <c r="CJ75" s="51"/>
      <c r="CK75" s="51"/>
    </row>
    <row r="76" spans="4:89">
      <c r="D76" s="63"/>
      <c r="E76" s="63"/>
      <c r="F76" s="63"/>
      <c r="G76" s="63"/>
      <c r="H76" s="63"/>
      <c r="I76" s="63"/>
      <c r="J76" s="63"/>
      <c r="K76" s="63"/>
      <c r="CF76" s="51"/>
      <c r="CG76" s="51"/>
      <c r="CH76" s="51"/>
      <c r="CI76" s="51"/>
      <c r="CJ76" s="51"/>
      <c r="CK76" s="51"/>
    </row>
    <row r="77" spans="4:89">
      <c r="D77" s="63"/>
      <c r="E77" s="63"/>
      <c r="F77" s="63"/>
      <c r="G77" s="63"/>
      <c r="H77" s="63"/>
      <c r="I77" s="63"/>
      <c r="J77" s="63"/>
      <c r="K77" s="63"/>
      <c r="CF77" s="51"/>
      <c r="CG77" s="51"/>
      <c r="CH77" s="51"/>
      <c r="CI77" s="51"/>
      <c r="CJ77" s="51"/>
      <c r="CK77" s="51"/>
    </row>
    <row r="78" spans="4:89">
      <c r="D78" s="63"/>
      <c r="E78" s="63"/>
      <c r="F78" s="63"/>
      <c r="G78" s="63"/>
      <c r="H78" s="63"/>
      <c r="I78" s="63"/>
      <c r="J78" s="63"/>
      <c r="K78" s="63"/>
      <c r="CF78" s="51"/>
      <c r="CG78" s="51"/>
      <c r="CH78" s="51"/>
      <c r="CI78" s="51"/>
      <c r="CJ78" s="51"/>
      <c r="CK78" s="51"/>
    </row>
    <row r="79" spans="4:89">
      <c r="D79" s="63"/>
      <c r="E79" s="63"/>
      <c r="F79" s="63"/>
      <c r="G79" s="63"/>
      <c r="H79" s="63"/>
      <c r="I79" s="63"/>
      <c r="J79" s="63"/>
      <c r="K79" s="63"/>
    </row>
    <row r="80" spans="4:89">
      <c r="D80" s="63"/>
      <c r="E80" s="63"/>
      <c r="F80" s="63"/>
      <c r="G80" s="63"/>
      <c r="H80" s="63"/>
      <c r="I80" s="63"/>
      <c r="J80" s="63"/>
      <c r="K80" s="63"/>
    </row>
    <row r="81" spans="4:11">
      <c r="D81" s="63"/>
      <c r="E81" s="63"/>
      <c r="F81" s="63"/>
      <c r="G81" s="63"/>
      <c r="H81" s="63"/>
      <c r="I81" s="63"/>
      <c r="J81" s="63"/>
      <c r="K81" s="63"/>
    </row>
    <row r="82" spans="4:11">
      <c r="D82" s="63"/>
      <c r="E82" s="63"/>
      <c r="F82" s="63"/>
      <c r="G82" s="63"/>
      <c r="H82" s="63"/>
      <c r="I82" s="63"/>
      <c r="J82" s="63"/>
      <c r="K82" s="63"/>
    </row>
    <row r="83" spans="4:11">
      <c r="D83" s="63"/>
      <c r="E83" s="63"/>
      <c r="F83" s="63"/>
      <c r="G83" s="63"/>
      <c r="H83" s="63"/>
      <c r="I83" s="63"/>
      <c r="J83" s="63"/>
      <c r="K83" s="63"/>
    </row>
    <row r="84" spans="4:11">
      <c r="D84" s="63"/>
      <c r="E84" s="63"/>
      <c r="F84" s="63"/>
      <c r="G84" s="63"/>
      <c r="H84" s="63"/>
      <c r="I84" s="63"/>
      <c r="J84" s="63"/>
      <c r="K84" s="63"/>
    </row>
    <row r="85" spans="4:11">
      <c r="D85" s="63"/>
      <c r="E85" s="63"/>
      <c r="F85" s="63"/>
      <c r="G85" s="63"/>
      <c r="H85" s="63"/>
      <c r="I85" s="63"/>
      <c r="J85" s="63"/>
      <c r="K85" s="63"/>
    </row>
    <row r="86" spans="4:11">
      <c r="D86" s="63"/>
      <c r="E86" s="63"/>
      <c r="F86" s="63"/>
      <c r="G86" s="63"/>
      <c r="H86" s="63"/>
      <c r="I86" s="63"/>
      <c r="J86" s="63"/>
      <c r="K86" s="63"/>
    </row>
    <row r="87" spans="4:11">
      <c r="D87" s="63"/>
      <c r="E87" s="63"/>
      <c r="F87" s="63"/>
      <c r="G87" s="63"/>
      <c r="H87" s="63"/>
      <c r="I87" s="63"/>
      <c r="J87" s="63"/>
      <c r="K87" s="63"/>
    </row>
    <row r="88" spans="4:11">
      <c r="D88" s="63"/>
      <c r="E88" s="63"/>
      <c r="F88" s="63"/>
      <c r="G88" s="63"/>
      <c r="H88" s="63"/>
      <c r="I88" s="63"/>
      <c r="J88" s="63"/>
      <c r="K88" s="63"/>
    </row>
    <row r="89" spans="4:11">
      <c r="D89" s="63"/>
      <c r="E89" s="63"/>
      <c r="F89" s="63"/>
      <c r="G89" s="63"/>
      <c r="H89" s="63"/>
      <c r="I89" s="63"/>
      <c r="J89" s="63"/>
      <c r="K89" s="63"/>
    </row>
    <row r="90" spans="4:11">
      <c r="D90" s="63"/>
      <c r="E90" s="63"/>
      <c r="F90" s="63"/>
      <c r="G90" s="63"/>
      <c r="H90" s="63"/>
      <c r="I90" s="63"/>
      <c r="J90" s="63"/>
      <c r="K90" s="63"/>
    </row>
    <row r="91" spans="4:11">
      <c r="D91" s="63"/>
      <c r="E91" s="63"/>
      <c r="F91" s="63"/>
      <c r="G91" s="63"/>
      <c r="H91" s="63"/>
      <c r="I91" s="63"/>
      <c r="J91" s="63"/>
      <c r="K91" s="63"/>
    </row>
    <row r="92" spans="4:11">
      <c r="D92" s="63"/>
      <c r="E92" s="63"/>
      <c r="F92" s="63"/>
      <c r="G92" s="63"/>
      <c r="H92" s="63"/>
      <c r="I92" s="63"/>
      <c r="J92" s="63"/>
      <c r="K92" s="63"/>
    </row>
    <row r="93" spans="4:11">
      <c r="D93" s="63"/>
      <c r="E93" s="63"/>
      <c r="F93" s="63"/>
      <c r="G93" s="63"/>
      <c r="H93" s="63"/>
      <c r="I93" s="63"/>
      <c r="J93" s="63"/>
      <c r="K93" s="63"/>
    </row>
    <row r="94" spans="4:11">
      <c r="D94" s="63"/>
      <c r="E94" s="63"/>
      <c r="F94" s="63"/>
      <c r="G94" s="63"/>
      <c r="H94" s="63"/>
      <c r="I94" s="63"/>
      <c r="J94" s="63"/>
      <c r="K94" s="63"/>
    </row>
    <row r="95" spans="4:11">
      <c r="D95" s="63"/>
      <c r="E95" s="63"/>
      <c r="F95" s="63"/>
      <c r="G95" s="63"/>
      <c r="H95" s="63"/>
      <c r="I95" s="63"/>
      <c r="J95" s="63"/>
      <c r="K95" s="63"/>
    </row>
    <row r="96" spans="4:11">
      <c r="D96" s="63"/>
      <c r="E96" s="63"/>
      <c r="F96" s="63"/>
      <c r="G96" s="63"/>
      <c r="H96" s="63"/>
      <c r="I96" s="63"/>
      <c r="J96" s="63"/>
      <c r="K96" s="63"/>
    </row>
    <row r="97" spans="4:11">
      <c r="D97" s="63"/>
      <c r="E97" s="63"/>
      <c r="F97" s="63"/>
      <c r="G97" s="63"/>
      <c r="H97" s="63"/>
      <c r="I97" s="63"/>
      <c r="J97" s="63"/>
      <c r="K97" s="63"/>
    </row>
    <row r="98" spans="4:11">
      <c r="D98" s="63"/>
      <c r="E98" s="63"/>
      <c r="F98" s="63"/>
      <c r="G98" s="63"/>
      <c r="H98" s="63"/>
      <c r="I98" s="63"/>
      <c r="J98" s="63"/>
      <c r="K98" s="63"/>
    </row>
    <row r="99" spans="4:11">
      <c r="D99" s="63"/>
      <c r="E99" s="63"/>
      <c r="F99" s="63"/>
      <c r="G99" s="63"/>
      <c r="H99" s="63"/>
      <c r="I99" s="63"/>
      <c r="J99" s="63"/>
      <c r="K99" s="63"/>
    </row>
    <row r="100" spans="4:11">
      <c r="D100" s="63"/>
      <c r="E100" s="63"/>
      <c r="F100" s="63"/>
      <c r="G100" s="63"/>
      <c r="H100" s="63"/>
      <c r="I100" s="63"/>
      <c r="J100" s="63"/>
      <c r="K100" s="63"/>
    </row>
    <row r="101" spans="4:11">
      <c r="D101" s="63"/>
      <c r="E101" s="63"/>
      <c r="F101" s="63"/>
      <c r="G101" s="63"/>
      <c r="H101" s="63"/>
      <c r="I101" s="63"/>
      <c r="J101" s="63"/>
      <c r="K101" s="63"/>
    </row>
    <row r="102" spans="4:11">
      <c r="D102" s="63"/>
      <c r="E102" s="63"/>
      <c r="F102" s="63"/>
      <c r="G102" s="63"/>
      <c r="H102" s="63"/>
      <c r="I102" s="63"/>
      <c r="J102" s="63"/>
      <c r="K102" s="63"/>
    </row>
    <row r="103" spans="4:11">
      <c r="D103" s="63"/>
      <c r="E103" s="63"/>
      <c r="F103" s="63"/>
      <c r="G103" s="63"/>
      <c r="H103" s="63"/>
      <c r="I103" s="63"/>
      <c r="J103" s="63"/>
      <c r="K103" s="63"/>
    </row>
    <row r="104" spans="4:11">
      <c r="D104" s="63"/>
      <c r="E104" s="63"/>
      <c r="F104" s="63"/>
      <c r="G104" s="63"/>
      <c r="H104" s="63"/>
      <c r="I104" s="63"/>
      <c r="J104" s="63"/>
      <c r="K104" s="63"/>
    </row>
    <row r="105" spans="4:11">
      <c r="D105" s="63"/>
      <c r="E105" s="63"/>
      <c r="F105" s="63"/>
      <c r="G105" s="63"/>
      <c r="H105" s="63"/>
      <c r="I105" s="63"/>
      <c r="J105" s="63"/>
      <c r="K105" s="63"/>
    </row>
    <row r="106" spans="4:11">
      <c r="D106" s="63"/>
      <c r="E106" s="63"/>
      <c r="F106" s="63"/>
      <c r="G106" s="63"/>
      <c r="H106" s="63"/>
      <c r="I106" s="63"/>
      <c r="J106" s="63"/>
      <c r="K106" s="63"/>
    </row>
    <row r="107" spans="4:11">
      <c r="D107" s="63"/>
      <c r="E107" s="63"/>
      <c r="F107" s="63"/>
      <c r="G107" s="63"/>
      <c r="H107" s="63"/>
      <c r="I107" s="63"/>
      <c r="J107" s="63"/>
      <c r="K107" s="63"/>
    </row>
    <row r="108" spans="4:11">
      <c r="D108" s="63"/>
      <c r="E108" s="63"/>
      <c r="F108" s="63"/>
      <c r="G108" s="63"/>
      <c r="H108" s="63"/>
      <c r="I108" s="63"/>
      <c r="J108" s="63"/>
      <c r="K108" s="63"/>
    </row>
    <row r="109" spans="4:11">
      <c r="D109" s="63"/>
      <c r="E109" s="63"/>
      <c r="F109" s="63"/>
      <c r="G109" s="63"/>
      <c r="H109" s="63"/>
      <c r="I109" s="63"/>
      <c r="J109" s="63"/>
      <c r="K109" s="63"/>
    </row>
    <row r="110" spans="4:11">
      <c r="D110" s="63"/>
      <c r="E110" s="63"/>
      <c r="F110" s="63"/>
      <c r="G110" s="63"/>
      <c r="H110" s="63"/>
      <c r="I110" s="63"/>
      <c r="J110" s="63"/>
      <c r="K110" s="63"/>
    </row>
    <row r="111" spans="4:11">
      <c r="D111" s="63"/>
      <c r="E111" s="63"/>
      <c r="F111" s="63"/>
      <c r="G111" s="63"/>
      <c r="H111" s="63"/>
      <c r="I111" s="63"/>
      <c r="J111" s="63"/>
      <c r="K111" s="63"/>
    </row>
    <row r="112" spans="4:11">
      <c r="D112" s="63"/>
      <c r="E112" s="63"/>
      <c r="F112" s="63"/>
      <c r="G112" s="63"/>
      <c r="H112" s="63"/>
      <c r="I112" s="63"/>
      <c r="J112" s="63"/>
      <c r="K112" s="63"/>
    </row>
    <row r="113" spans="4:11">
      <c r="D113" s="63"/>
      <c r="E113" s="63"/>
      <c r="F113" s="63"/>
      <c r="G113" s="63"/>
      <c r="H113" s="63"/>
      <c r="I113" s="63"/>
      <c r="J113" s="63"/>
      <c r="K113" s="63"/>
    </row>
    <row r="114" spans="4:11">
      <c r="D114" s="63"/>
      <c r="E114" s="63"/>
      <c r="F114" s="63"/>
      <c r="G114" s="63"/>
      <c r="H114" s="63"/>
      <c r="I114" s="63"/>
      <c r="J114" s="63"/>
      <c r="K114" s="63"/>
    </row>
    <row r="115" spans="4:11">
      <c r="D115" s="63"/>
      <c r="E115" s="63"/>
      <c r="F115" s="63"/>
      <c r="G115" s="63"/>
      <c r="H115" s="63"/>
      <c r="I115" s="63"/>
      <c r="J115" s="63"/>
      <c r="K115" s="63"/>
    </row>
    <row r="116" spans="4:11">
      <c r="D116" s="63"/>
      <c r="E116" s="63"/>
      <c r="F116" s="63"/>
      <c r="G116" s="63"/>
      <c r="H116" s="63"/>
      <c r="I116" s="63"/>
      <c r="J116" s="63"/>
      <c r="K116" s="63"/>
    </row>
    <row r="117" spans="4:11">
      <c r="D117" s="63"/>
      <c r="E117" s="63"/>
      <c r="F117" s="63"/>
      <c r="G117" s="63"/>
      <c r="H117" s="63"/>
      <c r="I117" s="63"/>
      <c r="J117" s="63"/>
      <c r="K117" s="63"/>
    </row>
    <row r="118" spans="4:11">
      <c r="D118" s="63"/>
      <c r="E118" s="63"/>
      <c r="F118" s="63"/>
      <c r="G118" s="63"/>
      <c r="H118" s="63"/>
      <c r="I118" s="63"/>
      <c r="J118" s="63"/>
      <c r="K118" s="63"/>
    </row>
    <row r="119" spans="4:11">
      <c r="D119" s="63"/>
      <c r="E119" s="63"/>
      <c r="F119" s="63"/>
      <c r="G119" s="63"/>
      <c r="H119" s="63"/>
      <c r="I119" s="63"/>
      <c r="J119" s="63"/>
      <c r="K119" s="63"/>
    </row>
    <row r="120" spans="4:11">
      <c r="D120" s="63"/>
      <c r="E120" s="63"/>
      <c r="F120" s="63"/>
      <c r="G120" s="63"/>
      <c r="H120" s="63"/>
      <c r="I120" s="63"/>
      <c r="J120" s="63"/>
      <c r="K120" s="63"/>
    </row>
    <row r="121" spans="4:11">
      <c r="D121" s="63"/>
      <c r="E121" s="63"/>
      <c r="F121" s="63"/>
      <c r="G121" s="63"/>
      <c r="H121" s="63"/>
      <c r="I121" s="63"/>
      <c r="J121" s="63"/>
      <c r="K121" s="63"/>
    </row>
    <row r="122" spans="4:11">
      <c r="D122" s="63"/>
      <c r="E122" s="63"/>
      <c r="F122" s="63"/>
      <c r="G122" s="63"/>
      <c r="H122" s="63"/>
      <c r="I122" s="63"/>
      <c r="J122" s="63"/>
      <c r="K122" s="63"/>
    </row>
    <row r="123" spans="4:11">
      <c r="D123" s="63"/>
      <c r="E123" s="63"/>
      <c r="F123" s="63"/>
      <c r="G123" s="63"/>
      <c r="H123" s="63"/>
      <c r="I123" s="63"/>
      <c r="J123" s="63"/>
      <c r="K123" s="63"/>
    </row>
    <row r="124" spans="4:11">
      <c r="D124" s="63"/>
      <c r="E124" s="63"/>
      <c r="F124" s="63"/>
      <c r="G124" s="63"/>
      <c r="H124" s="63"/>
      <c r="I124" s="63"/>
      <c r="J124" s="63"/>
      <c r="K124" s="63"/>
    </row>
    <row r="125" spans="4:11">
      <c r="D125" s="63"/>
      <c r="E125" s="63"/>
      <c r="F125" s="63"/>
      <c r="G125" s="63"/>
      <c r="H125" s="63"/>
      <c r="I125" s="63"/>
      <c r="J125" s="63"/>
      <c r="K125" s="63"/>
    </row>
    <row r="126" spans="4:11">
      <c r="D126" s="63"/>
      <c r="E126" s="63"/>
      <c r="F126" s="63"/>
      <c r="G126" s="63"/>
      <c r="H126" s="63"/>
      <c r="I126" s="63"/>
      <c r="J126" s="63"/>
      <c r="K126" s="63"/>
    </row>
    <row r="127" spans="4:11">
      <c r="D127" s="63"/>
      <c r="E127" s="63"/>
      <c r="F127" s="63"/>
      <c r="G127" s="63"/>
      <c r="H127" s="63"/>
      <c r="I127" s="63"/>
      <c r="J127" s="63"/>
      <c r="K127" s="63"/>
    </row>
    <row r="128" spans="4:11">
      <c r="D128" s="63"/>
      <c r="E128" s="63"/>
      <c r="F128" s="63"/>
      <c r="G128" s="63"/>
      <c r="H128" s="63"/>
      <c r="I128" s="63"/>
      <c r="J128" s="63"/>
      <c r="K128" s="63"/>
    </row>
    <row r="129" spans="4:11">
      <c r="D129" s="63"/>
      <c r="E129" s="63"/>
      <c r="F129" s="63"/>
      <c r="G129" s="63"/>
      <c r="H129" s="63"/>
      <c r="I129" s="63"/>
      <c r="J129" s="63"/>
      <c r="K129" s="63"/>
    </row>
    <row r="130" spans="4:11">
      <c r="D130" s="63"/>
      <c r="E130" s="63"/>
      <c r="F130" s="63"/>
      <c r="G130" s="63"/>
      <c r="H130" s="63"/>
      <c r="I130" s="63"/>
      <c r="J130" s="63"/>
      <c r="K130" s="63"/>
    </row>
    <row r="131" spans="4:11">
      <c r="D131" s="63"/>
      <c r="E131" s="63"/>
      <c r="F131" s="63"/>
      <c r="G131" s="63"/>
      <c r="H131" s="63"/>
      <c r="I131" s="63"/>
      <c r="J131" s="63"/>
      <c r="K131" s="63"/>
    </row>
    <row r="132" spans="4:11">
      <c r="D132" s="63"/>
      <c r="E132" s="63"/>
      <c r="F132" s="63"/>
      <c r="G132" s="63"/>
      <c r="H132" s="63"/>
      <c r="I132" s="63"/>
      <c r="J132" s="63"/>
      <c r="K132" s="63"/>
    </row>
    <row r="133" spans="4:11">
      <c r="D133" s="63"/>
      <c r="E133" s="63"/>
      <c r="F133" s="63"/>
      <c r="G133" s="63"/>
      <c r="H133" s="63"/>
      <c r="I133" s="63"/>
      <c r="J133" s="63"/>
      <c r="K133" s="63"/>
    </row>
    <row r="134" spans="4:11">
      <c r="D134" s="63"/>
      <c r="E134" s="63"/>
      <c r="F134" s="63"/>
      <c r="G134" s="63"/>
      <c r="H134" s="63"/>
      <c r="I134" s="63"/>
      <c r="J134" s="63"/>
      <c r="K134" s="63"/>
    </row>
    <row r="135" spans="4:11">
      <c r="D135" s="63"/>
      <c r="E135" s="63"/>
      <c r="F135" s="63"/>
      <c r="G135" s="63"/>
      <c r="H135" s="63"/>
      <c r="I135" s="63"/>
      <c r="J135" s="63"/>
      <c r="K135" s="63"/>
    </row>
    <row r="136" spans="4:11">
      <c r="D136" s="63"/>
      <c r="E136" s="63"/>
      <c r="F136" s="63"/>
      <c r="G136" s="63"/>
      <c r="H136" s="63"/>
      <c r="I136" s="63"/>
      <c r="J136" s="63"/>
      <c r="K136" s="63"/>
    </row>
    <row r="137" spans="4:11">
      <c r="D137" s="63"/>
      <c r="E137" s="63"/>
      <c r="F137" s="63"/>
      <c r="G137" s="63"/>
      <c r="H137" s="63"/>
      <c r="I137" s="63"/>
      <c r="J137" s="63"/>
      <c r="K137" s="63"/>
    </row>
    <row r="138" spans="4:11">
      <c r="D138" s="63"/>
      <c r="E138" s="63"/>
      <c r="F138" s="63"/>
      <c r="G138" s="63"/>
      <c r="H138" s="63"/>
      <c r="I138" s="63"/>
      <c r="J138" s="63"/>
      <c r="K138" s="63"/>
    </row>
    <row r="139" spans="4:11">
      <c r="D139" s="63"/>
      <c r="E139" s="63"/>
      <c r="F139" s="63"/>
      <c r="G139" s="63"/>
      <c r="H139" s="63"/>
      <c r="I139" s="63"/>
      <c r="J139" s="63"/>
      <c r="K139" s="63"/>
    </row>
    <row r="140" spans="4:11">
      <c r="D140" s="63"/>
      <c r="E140" s="63"/>
      <c r="F140" s="63"/>
      <c r="G140" s="63"/>
      <c r="H140" s="63"/>
      <c r="I140" s="63"/>
      <c r="J140" s="63"/>
      <c r="K140" s="63"/>
    </row>
    <row r="141" spans="4:11">
      <c r="D141" s="63"/>
      <c r="E141" s="63"/>
      <c r="F141" s="63"/>
      <c r="G141" s="63"/>
      <c r="H141" s="63"/>
      <c r="I141" s="63"/>
      <c r="J141" s="63"/>
      <c r="K141" s="63"/>
    </row>
    <row r="142" spans="4:11">
      <c r="D142" s="63"/>
      <c r="E142" s="63"/>
      <c r="F142" s="63"/>
      <c r="G142" s="63"/>
      <c r="H142" s="63"/>
      <c r="I142" s="63"/>
      <c r="J142" s="63"/>
      <c r="K142" s="63"/>
    </row>
    <row r="143" spans="4:11">
      <c r="D143" s="63"/>
      <c r="E143" s="63"/>
      <c r="F143" s="63"/>
      <c r="G143" s="63"/>
      <c r="H143" s="63"/>
      <c r="I143" s="63"/>
      <c r="J143" s="63"/>
      <c r="K143" s="63"/>
    </row>
    <row r="144" spans="4:11">
      <c r="D144" s="63"/>
      <c r="E144" s="63"/>
      <c r="F144" s="63"/>
      <c r="G144" s="63"/>
      <c r="H144" s="63"/>
      <c r="I144" s="63"/>
      <c r="J144" s="63"/>
      <c r="K144" s="63"/>
    </row>
    <row r="145" spans="4:11">
      <c r="D145" s="63"/>
      <c r="E145" s="63"/>
      <c r="F145" s="63"/>
      <c r="G145" s="63"/>
      <c r="H145" s="63"/>
      <c r="I145" s="63"/>
      <c r="J145" s="63"/>
      <c r="K145" s="63"/>
    </row>
    <row r="146" spans="4:11">
      <c r="D146" s="63"/>
      <c r="E146" s="63"/>
      <c r="F146" s="63"/>
      <c r="G146" s="63"/>
      <c r="H146" s="63"/>
      <c r="I146" s="63"/>
      <c r="J146" s="63"/>
      <c r="K146" s="63"/>
    </row>
    <row r="147" spans="4:11">
      <c r="D147" s="63"/>
      <c r="E147" s="63"/>
      <c r="F147" s="63"/>
      <c r="G147" s="63"/>
      <c r="H147" s="63"/>
      <c r="I147" s="63"/>
      <c r="J147" s="63"/>
      <c r="K147" s="63"/>
    </row>
    <row r="148" spans="4:11">
      <c r="D148" s="63"/>
      <c r="E148" s="63"/>
      <c r="F148" s="63"/>
      <c r="G148" s="63"/>
      <c r="H148" s="63"/>
      <c r="I148" s="63"/>
      <c r="J148" s="63"/>
      <c r="K148" s="63"/>
    </row>
    <row r="149" spans="4:11">
      <c r="D149" s="63"/>
      <c r="E149" s="63"/>
      <c r="F149" s="63"/>
      <c r="G149" s="63"/>
      <c r="H149" s="63"/>
      <c r="I149" s="63"/>
      <c r="J149" s="63"/>
      <c r="K149" s="63"/>
    </row>
    <row r="150" spans="4:11">
      <c r="D150" s="63"/>
      <c r="E150" s="63"/>
      <c r="F150" s="63"/>
      <c r="G150" s="63"/>
      <c r="H150" s="63"/>
      <c r="I150" s="63"/>
      <c r="J150" s="63"/>
      <c r="K150" s="63"/>
    </row>
    <row r="151" spans="4:11">
      <c r="D151" s="63"/>
      <c r="E151" s="63"/>
      <c r="F151" s="63"/>
      <c r="G151" s="63"/>
      <c r="H151" s="63"/>
      <c r="I151" s="63"/>
      <c r="J151" s="63"/>
      <c r="K151" s="63"/>
    </row>
    <row r="152" spans="4:11">
      <c r="D152" s="63"/>
      <c r="E152" s="63"/>
      <c r="F152" s="63"/>
      <c r="G152" s="63"/>
      <c r="H152" s="63"/>
      <c r="I152" s="63"/>
      <c r="J152" s="63"/>
      <c r="K152" s="63"/>
    </row>
    <row r="153" spans="4:11">
      <c r="D153" s="63"/>
      <c r="E153" s="63"/>
      <c r="F153" s="63"/>
      <c r="G153" s="63"/>
      <c r="H153" s="63"/>
      <c r="I153" s="63"/>
      <c r="J153" s="63"/>
      <c r="K153" s="63"/>
    </row>
    <row r="154" spans="4:11">
      <c r="D154" s="63"/>
      <c r="E154" s="63"/>
      <c r="F154" s="63"/>
      <c r="G154" s="63"/>
      <c r="H154" s="63"/>
      <c r="I154" s="63"/>
      <c r="J154" s="63"/>
      <c r="K154" s="63"/>
    </row>
    <row r="155" spans="4:11">
      <c r="D155" s="63"/>
      <c r="E155" s="63"/>
      <c r="F155" s="63"/>
      <c r="G155" s="63"/>
      <c r="H155" s="63"/>
      <c r="I155" s="63"/>
      <c r="J155" s="63"/>
      <c r="K155" s="63"/>
    </row>
    <row r="156" spans="4:11">
      <c r="D156" s="63"/>
      <c r="E156" s="63"/>
      <c r="F156" s="63"/>
      <c r="G156" s="63"/>
      <c r="H156" s="63"/>
      <c r="I156" s="63"/>
      <c r="J156" s="63"/>
      <c r="K156" s="63"/>
    </row>
    <row r="157" spans="4:11">
      <c r="D157" s="63"/>
      <c r="E157" s="63"/>
      <c r="F157" s="63"/>
      <c r="G157" s="63"/>
      <c r="H157" s="63"/>
      <c r="I157" s="63"/>
      <c r="J157" s="63"/>
      <c r="K157" s="63"/>
    </row>
    <row r="158" spans="4:11">
      <c r="D158" s="63"/>
      <c r="E158" s="63"/>
      <c r="F158" s="63"/>
      <c r="G158" s="63"/>
      <c r="H158" s="63"/>
      <c r="I158" s="63"/>
      <c r="J158" s="63"/>
      <c r="K158" s="63"/>
    </row>
    <row r="159" spans="4:11">
      <c r="D159" s="63"/>
      <c r="E159" s="63"/>
      <c r="F159" s="63"/>
      <c r="G159" s="63"/>
      <c r="H159" s="63"/>
      <c r="I159" s="63"/>
      <c r="J159" s="63"/>
      <c r="K159" s="63"/>
    </row>
    <row r="160" spans="4:11">
      <c r="D160" s="63"/>
      <c r="E160" s="63"/>
      <c r="F160" s="63"/>
      <c r="G160" s="63"/>
      <c r="H160" s="63"/>
      <c r="I160" s="63"/>
      <c r="J160" s="63"/>
      <c r="K160" s="63"/>
    </row>
    <row r="161" spans="4:11">
      <c r="D161" s="63"/>
      <c r="E161" s="63"/>
      <c r="F161" s="63"/>
      <c r="G161" s="63"/>
      <c r="H161" s="63"/>
      <c r="I161" s="63"/>
      <c r="J161" s="63"/>
      <c r="K161" s="63"/>
    </row>
    <row r="162" spans="4:11">
      <c r="D162" s="63"/>
      <c r="E162" s="63"/>
      <c r="F162" s="63"/>
      <c r="G162" s="63"/>
      <c r="H162" s="63"/>
      <c r="I162" s="63"/>
      <c r="J162" s="63"/>
      <c r="K162" s="63"/>
    </row>
    <row r="163" spans="4:11">
      <c r="D163" s="64"/>
      <c r="E163" s="64"/>
      <c r="F163" s="64"/>
      <c r="G163" s="64"/>
      <c r="H163" s="64"/>
      <c r="I163" s="64"/>
      <c r="J163" s="64"/>
      <c r="K163" s="64"/>
    </row>
    <row r="164" spans="4:11">
      <c r="D164" s="64"/>
      <c r="E164" s="64"/>
      <c r="F164" s="64"/>
      <c r="G164" s="64"/>
      <c r="H164" s="64"/>
      <c r="I164" s="64"/>
      <c r="J164" s="64"/>
      <c r="K164" s="64"/>
    </row>
    <row r="165" spans="4:11">
      <c r="D165" s="64"/>
      <c r="E165" s="64"/>
      <c r="F165" s="64"/>
      <c r="G165" s="64"/>
      <c r="H165" s="64"/>
      <c r="I165" s="64"/>
      <c r="J165" s="64"/>
      <c r="K165" s="64"/>
    </row>
    <row r="166" spans="4:11">
      <c r="D166" s="64"/>
      <c r="E166" s="64"/>
      <c r="F166" s="64"/>
      <c r="G166" s="64"/>
      <c r="H166" s="64"/>
      <c r="I166" s="64"/>
      <c r="J166" s="64"/>
      <c r="K166" s="64"/>
    </row>
    <row r="167" spans="4:11">
      <c r="D167" s="64"/>
      <c r="E167" s="64"/>
      <c r="F167" s="64"/>
      <c r="G167" s="64"/>
      <c r="H167" s="64"/>
      <c r="I167" s="64"/>
      <c r="J167" s="64"/>
      <c r="K167" s="64"/>
    </row>
    <row r="168" spans="4:11">
      <c r="D168" s="64"/>
      <c r="E168" s="64"/>
      <c r="F168" s="64"/>
      <c r="G168" s="64"/>
      <c r="H168" s="64"/>
      <c r="I168" s="64"/>
      <c r="J168" s="64"/>
      <c r="K168" s="64"/>
    </row>
    <row r="169" spans="4:11">
      <c r="D169" s="64"/>
      <c r="E169" s="64"/>
      <c r="F169" s="64"/>
      <c r="G169" s="64"/>
      <c r="H169" s="64"/>
      <c r="I169" s="64"/>
      <c r="J169" s="64"/>
      <c r="K169" s="64"/>
    </row>
    <row r="170" spans="4:11">
      <c r="D170" s="64"/>
      <c r="E170" s="64"/>
      <c r="F170" s="64"/>
      <c r="G170" s="64"/>
      <c r="H170" s="64"/>
      <c r="I170" s="64"/>
      <c r="J170" s="64"/>
      <c r="K170" s="64"/>
    </row>
    <row r="171" spans="4:11">
      <c r="D171" s="64"/>
      <c r="E171" s="64"/>
      <c r="F171" s="64"/>
      <c r="G171" s="64"/>
      <c r="H171" s="64"/>
      <c r="I171" s="64"/>
      <c r="J171" s="64"/>
      <c r="K171" s="64"/>
    </row>
    <row r="172" spans="4:11">
      <c r="D172" s="64"/>
      <c r="E172" s="64"/>
      <c r="F172" s="64"/>
      <c r="G172" s="64"/>
      <c r="H172" s="64"/>
      <c r="I172" s="64"/>
      <c r="J172" s="64"/>
      <c r="K172" s="64"/>
    </row>
    <row r="173" spans="4:11">
      <c r="D173" s="64"/>
      <c r="E173" s="64"/>
      <c r="F173" s="64"/>
      <c r="G173" s="64"/>
      <c r="H173" s="64"/>
      <c r="I173" s="64"/>
      <c r="J173" s="64"/>
      <c r="K173" s="64"/>
    </row>
    <row r="174" spans="4:11">
      <c r="D174" s="64"/>
      <c r="E174" s="64"/>
      <c r="F174" s="64"/>
      <c r="G174" s="64"/>
      <c r="H174" s="64"/>
      <c r="I174" s="64"/>
      <c r="J174" s="64"/>
      <c r="K174" s="64"/>
    </row>
    <row r="175" spans="4:11">
      <c r="D175" s="64"/>
      <c r="E175" s="64"/>
      <c r="F175" s="64"/>
      <c r="G175" s="64"/>
      <c r="H175" s="64"/>
      <c r="I175" s="64"/>
      <c r="J175" s="64"/>
      <c r="K175" s="64"/>
    </row>
    <row r="176" spans="4:11">
      <c r="D176" s="64"/>
      <c r="E176" s="64"/>
      <c r="F176" s="64"/>
      <c r="G176" s="64"/>
      <c r="H176" s="64"/>
      <c r="I176" s="64"/>
      <c r="J176" s="64"/>
      <c r="K176" s="64"/>
    </row>
    <row r="177" spans="4:11">
      <c r="D177" s="64"/>
      <c r="E177" s="64"/>
      <c r="F177" s="64"/>
      <c r="G177" s="64"/>
      <c r="H177" s="64"/>
      <c r="I177" s="64"/>
      <c r="J177" s="64"/>
      <c r="K177" s="64"/>
    </row>
    <row r="178" spans="4:11">
      <c r="D178" s="64"/>
      <c r="E178" s="64"/>
      <c r="F178" s="64"/>
      <c r="G178" s="64"/>
      <c r="H178" s="64"/>
      <c r="I178" s="64"/>
      <c r="J178" s="64"/>
      <c r="K178" s="64"/>
    </row>
    <row r="179" spans="4:11">
      <c r="D179" s="64"/>
      <c r="E179" s="64"/>
      <c r="F179" s="64"/>
      <c r="G179" s="64"/>
      <c r="H179" s="64"/>
      <c r="I179" s="64"/>
      <c r="J179" s="64"/>
      <c r="K179" s="64"/>
    </row>
    <row r="180" spans="4:11">
      <c r="D180" s="64"/>
      <c r="E180" s="64"/>
      <c r="F180" s="64"/>
      <c r="G180" s="64"/>
      <c r="H180" s="64"/>
      <c r="I180" s="64"/>
      <c r="J180" s="64"/>
      <c r="K180" s="64"/>
    </row>
    <row r="181" spans="4:11">
      <c r="D181" s="64"/>
      <c r="E181" s="64"/>
      <c r="F181" s="64"/>
      <c r="G181" s="64"/>
      <c r="H181" s="64"/>
      <c r="I181" s="64"/>
      <c r="J181" s="64"/>
      <c r="K181" s="64"/>
    </row>
    <row r="182" spans="4:11">
      <c r="D182" s="64"/>
      <c r="E182" s="64"/>
      <c r="F182" s="64"/>
      <c r="G182" s="64"/>
      <c r="H182" s="64"/>
      <c r="I182" s="64"/>
      <c r="J182" s="64"/>
      <c r="K182" s="64"/>
    </row>
    <row r="183" spans="4:11">
      <c r="D183" s="64"/>
      <c r="E183" s="64"/>
      <c r="F183" s="64"/>
      <c r="G183" s="64"/>
      <c r="H183" s="64"/>
      <c r="I183" s="64"/>
      <c r="J183" s="64"/>
      <c r="K183" s="64"/>
    </row>
    <row r="184" spans="4:11">
      <c r="D184" s="64"/>
      <c r="E184" s="64"/>
      <c r="F184" s="64"/>
      <c r="G184" s="64"/>
      <c r="H184" s="64"/>
      <c r="I184" s="64"/>
      <c r="J184" s="64"/>
      <c r="K184" s="64"/>
    </row>
    <row r="185" spans="4:11">
      <c r="D185" s="64"/>
      <c r="E185" s="64"/>
      <c r="F185" s="64"/>
      <c r="G185" s="64"/>
      <c r="H185" s="64"/>
      <c r="I185" s="64"/>
      <c r="J185" s="64"/>
      <c r="K185" s="64"/>
    </row>
    <row r="186" spans="4:11">
      <c r="D186" s="64"/>
      <c r="E186" s="64"/>
      <c r="F186" s="64"/>
      <c r="G186" s="64"/>
      <c r="H186" s="64"/>
      <c r="I186" s="64"/>
      <c r="J186" s="64"/>
      <c r="K186" s="64"/>
    </row>
    <row r="187" spans="4:11">
      <c r="D187" s="64"/>
      <c r="E187" s="64"/>
      <c r="F187" s="64"/>
      <c r="G187" s="64"/>
      <c r="H187" s="64"/>
      <c r="I187" s="64"/>
      <c r="J187" s="64"/>
      <c r="K187" s="64"/>
    </row>
    <row r="188" spans="4:11">
      <c r="D188" s="64"/>
      <c r="E188" s="64"/>
      <c r="F188" s="64"/>
      <c r="G188" s="64"/>
      <c r="H188" s="64"/>
      <c r="I188" s="64"/>
      <c r="J188" s="64"/>
      <c r="K188" s="64"/>
    </row>
    <row r="189" spans="4:11">
      <c r="D189" s="64"/>
      <c r="E189" s="64"/>
      <c r="F189" s="64"/>
      <c r="G189" s="64"/>
      <c r="H189" s="64"/>
      <c r="I189" s="64"/>
      <c r="J189" s="64"/>
      <c r="K189" s="64"/>
    </row>
    <row r="190" spans="4:11">
      <c r="D190" s="64"/>
      <c r="E190" s="64"/>
      <c r="F190" s="64"/>
      <c r="G190" s="64"/>
      <c r="H190" s="64"/>
      <c r="I190" s="64"/>
      <c r="J190" s="64"/>
      <c r="K190" s="64"/>
    </row>
    <row r="191" spans="4:11">
      <c r="D191" s="64"/>
      <c r="E191" s="64"/>
      <c r="F191" s="64"/>
      <c r="G191" s="64"/>
      <c r="H191" s="64"/>
      <c r="I191" s="64"/>
      <c r="J191" s="64"/>
      <c r="K191" s="64"/>
    </row>
    <row r="192" spans="4:11">
      <c r="D192" s="64"/>
      <c r="E192" s="64"/>
      <c r="F192" s="64"/>
      <c r="G192" s="64"/>
      <c r="H192" s="64"/>
      <c r="I192" s="64"/>
      <c r="J192" s="64"/>
      <c r="K192" s="64"/>
    </row>
    <row r="193" spans="4:11">
      <c r="D193" s="64"/>
      <c r="E193" s="64"/>
      <c r="F193" s="64"/>
      <c r="G193" s="64"/>
      <c r="H193" s="64"/>
      <c r="I193" s="64"/>
      <c r="J193" s="64"/>
      <c r="K193" s="64"/>
    </row>
    <row r="194" spans="4:11">
      <c r="D194" s="64"/>
      <c r="E194" s="64"/>
      <c r="F194" s="64"/>
      <c r="G194" s="64"/>
      <c r="H194" s="64"/>
      <c r="I194" s="64"/>
      <c r="J194" s="64"/>
      <c r="K194" s="64"/>
    </row>
    <row r="195" spans="4:11">
      <c r="D195" s="64"/>
      <c r="E195" s="64"/>
      <c r="F195" s="64"/>
      <c r="G195" s="64"/>
      <c r="H195" s="64"/>
      <c r="I195" s="64"/>
      <c r="J195" s="64"/>
      <c r="K195" s="64"/>
    </row>
    <row r="196" spans="4:11">
      <c r="D196" s="64"/>
      <c r="E196" s="64"/>
      <c r="F196" s="64"/>
      <c r="G196" s="64"/>
      <c r="H196" s="64"/>
      <c r="I196" s="64"/>
      <c r="J196" s="64"/>
      <c r="K196" s="64"/>
    </row>
    <row r="197" spans="4:11">
      <c r="D197" s="64"/>
      <c r="E197" s="64"/>
      <c r="F197" s="64"/>
      <c r="G197" s="64"/>
      <c r="H197" s="64"/>
      <c r="I197" s="64"/>
      <c r="J197" s="64"/>
      <c r="K197" s="64"/>
    </row>
    <row r="198" spans="4:11">
      <c r="D198" s="64"/>
      <c r="E198" s="64"/>
      <c r="F198" s="64"/>
      <c r="G198" s="64"/>
      <c r="H198" s="64"/>
      <c r="I198" s="64"/>
      <c r="J198" s="64"/>
      <c r="K198" s="64"/>
    </row>
    <row r="199" spans="4:11">
      <c r="D199" s="64"/>
      <c r="E199" s="64"/>
      <c r="F199" s="64"/>
      <c r="G199" s="64"/>
      <c r="H199" s="64"/>
      <c r="I199" s="64"/>
      <c r="J199" s="64"/>
      <c r="K199" s="64"/>
    </row>
    <row r="200" spans="4:11">
      <c r="D200" s="64"/>
      <c r="E200" s="64"/>
      <c r="F200" s="64"/>
      <c r="G200" s="64"/>
      <c r="H200" s="64"/>
      <c r="I200" s="64"/>
      <c r="J200" s="64"/>
      <c r="K200" s="64"/>
    </row>
    <row r="201" spans="4:11">
      <c r="D201" s="64"/>
      <c r="E201" s="64"/>
      <c r="F201" s="64"/>
      <c r="G201" s="64"/>
      <c r="H201" s="64"/>
      <c r="I201" s="64"/>
      <c r="J201" s="64"/>
      <c r="K201" s="64"/>
    </row>
    <row r="202" spans="4:11">
      <c r="D202" s="64"/>
      <c r="E202" s="64"/>
      <c r="F202" s="64"/>
      <c r="G202" s="64"/>
      <c r="H202" s="64"/>
      <c r="I202" s="64"/>
      <c r="J202" s="64"/>
      <c r="K202" s="64"/>
    </row>
    <row r="203" spans="4:11">
      <c r="D203" s="64"/>
      <c r="E203" s="64"/>
      <c r="F203" s="64"/>
      <c r="G203" s="64"/>
      <c r="H203" s="64"/>
      <c r="I203" s="64"/>
      <c r="J203" s="64"/>
      <c r="K203" s="64"/>
    </row>
    <row r="204" spans="4:11">
      <c r="D204" s="64"/>
      <c r="E204" s="64"/>
      <c r="F204" s="64"/>
      <c r="G204" s="64"/>
      <c r="H204" s="64"/>
      <c r="I204" s="64"/>
      <c r="J204" s="64"/>
      <c r="K204" s="64"/>
    </row>
    <row r="205" spans="4:11">
      <c r="D205" s="64"/>
      <c r="E205" s="64"/>
      <c r="F205" s="64"/>
      <c r="G205" s="64"/>
      <c r="H205" s="64"/>
      <c r="I205" s="64"/>
      <c r="J205" s="64"/>
      <c r="K205" s="64"/>
    </row>
    <row r="206" spans="4:11">
      <c r="D206" s="64"/>
      <c r="E206" s="64"/>
      <c r="F206" s="64"/>
      <c r="G206" s="64"/>
      <c r="H206" s="64"/>
      <c r="I206" s="64"/>
      <c r="J206" s="64"/>
      <c r="K206" s="64"/>
    </row>
    <row r="207" spans="4:11">
      <c r="D207" s="64"/>
      <c r="E207" s="64"/>
      <c r="F207" s="64"/>
      <c r="G207" s="64"/>
      <c r="H207" s="64"/>
      <c r="I207" s="64"/>
      <c r="J207" s="64"/>
      <c r="K207" s="64"/>
    </row>
    <row r="208" spans="4:11">
      <c r="D208" s="64"/>
      <c r="E208" s="64"/>
      <c r="F208" s="64"/>
      <c r="G208" s="64"/>
      <c r="H208" s="64"/>
      <c r="I208" s="64"/>
      <c r="J208" s="64"/>
      <c r="K208" s="64"/>
    </row>
    <row r="209" spans="4:11">
      <c r="D209" s="64"/>
      <c r="E209" s="64"/>
      <c r="F209" s="64"/>
      <c r="G209" s="64"/>
      <c r="H209" s="64"/>
      <c r="I209" s="64"/>
      <c r="J209" s="64"/>
      <c r="K209" s="64"/>
    </row>
    <row r="210" spans="4:11">
      <c r="D210" s="64"/>
      <c r="E210" s="64"/>
      <c r="F210" s="64"/>
      <c r="G210" s="64"/>
      <c r="H210" s="64"/>
      <c r="I210" s="64"/>
      <c r="J210" s="64"/>
      <c r="K210" s="64"/>
    </row>
    <row r="211" spans="4:11">
      <c r="D211" s="64"/>
      <c r="E211" s="64"/>
      <c r="F211" s="64"/>
      <c r="G211" s="64"/>
      <c r="H211" s="64"/>
      <c r="I211" s="64"/>
      <c r="J211" s="64"/>
      <c r="K211" s="64"/>
    </row>
    <row r="212" spans="4:11">
      <c r="D212" s="64"/>
      <c r="E212" s="64"/>
      <c r="F212" s="64"/>
      <c r="G212" s="64"/>
      <c r="H212" s="64"/>
      <c r="I212" s="64"/>
      <c r="J212" s="64"/>
      <c r="K212" s="64"/>
    </row>
    <row r="213" spans="4:11">
      <c r="D213" s="64"/>
      <c r="E213" s="64"/>
      <c r="F213" s="64"/>
      <c r="G213" s="64"/>
      <c r="H213" s="64"/>
      <c r="I213" s="64"/>
      <c r="J213" s="64"/>
      <c r="K213" s="64"/>
    </row>
    <row r="214" spans="4:11">
      <c r="D214" s="64"/>
      <c r="E214" s="64"/>
      <c r="F214" s="64"/>
      <c r="G214" s="64"/>
      <c r="H214" s="64"/>
      <c r="I214" s="64"/>
      <c r="J214" s="64"/>
      <c r="K214" s="64"/>
    </row>
    <row r="215" spans="4:11">
      <c r="D215" s="64"/>
      <c r="E215" s="64"/>
      <c r="F215" s="64"/>
      <c r="G215" s="64"/>
      <c r="H215" s="64"/>
      <c r="I215" s="64"/>
      <c r="J215" s="64"/>
      <c r="K215" s="64"/>
    </row>
    <row r="216" spans="4:11">
      <c r="D216" s="64"/>
      <c r="E216" s="64"/>
      <c r="F216" s="64"/>
      <c r="G216" s="64"/>
      <c r="H216" s="64"/>
      <c r="I216" s="64"/>
      <c r="J216" s="64"/>
      <c r="K216" s="64"/>
    </row>
    <row r="217" spans="4:11">
      <c r="D217" s="64"/>
      <c r="E217" s="64"/>
      <c r="F217" s="64"/>
      <c r="G217" s="64"/>
      <c r="H217" s="64"/>
      <c r="I217" s="64"/>
      <c r="J217" s="64"/>
      <c r="K217" s="64"/>
    </row>
    <row r="218" spans="4:11">
      <c r="D218" s="64"/>
      <c r="E218" s="64"/>
      <c r="F218" s="64"/>
      <c r="G218" s="64"/>
      <c r="H218" s="64"/>
      <c r="I218" s="64"/>
      <c r="J218" s="64"/>
      <c r="K218" s="64"/>
    </row>
    <row r="219" spans="4:11">
      <c r="D219" s="64"/>
      <c r="E219" s="64"/>
      <c r="F219" s="64"/>
      <c r="G219" s="64"/>
      <c r="H219" s="64"/>
      <c r="I219" s="64"/>
      <c r="J219" s="64"/>
      <c r="K219" s="64"/>
    </row>
    <row r="220" spans="4:11">
      <c r="D220" s="64"/>
      <c r="E220" s="64"/>
      <c r="F220" s="64"/>
      <c r="G220" s="64"/>
      <c r="H220" s="64"/>
      <c r="I220" s="64"/>
      <c r="J220" s="64"/>
      <c r="K220" s="64"/>
    </row>
    <row r="221" spans="4:11">
      <c r="D221" s="64"/>
      <c r="E221" s="64"/>
      <c r="F221" s="64"/>
      <c r="G221" s="64"/>
      <c r="H221" s="64"/>
      <c r="I221" s="64"/>
      <c r="J221" s="64"/>
      <c r="K221" s="64"/>
    </row>
    <row r="222" spans="4:11">
      <c r="D222" s="64"/>
      <c r="E222" s="64"/>
      <c r="F222" s="64"/>
      <c r="G222" s="64"/>
      <c r="H222" s="64"/>
      <c r="I222" s="64"/>
      <c r="J222" s="64"/>
      <c r="K222" s="64"/>
    </row>
    <row r="223" spans="4:11">
      <c r="D223" s="64"/>
      <c r="E223" s="64"/>
      <c r="F223" s="64"/>
      <c r="G223" s="64"/>
      <c r="H223" s="64"/>
      <c r="I223" s="64"/>
      <c r="J223" s="64"/>
      <c r="K223" s="64"/>
    </row>
    <row r="224" spans="4:11">
      <c r="D224" s="64"/>
      <c r="E224" s="64"/>
      <c r="F224" s="64"/>
      <c r="G224" s="64"/>
      <c r="H224" s="64"/>
      <c r="I224" s="64"/>
      <c r="J224" s="64"/>
      <c r="K224" s="64"/>
    </row>
    <row r="225" spans="4:11">
      <c r="D225" s="64"/>
      <c r="E225" s="64"/>
      <c r="F225" s="64"/>
      <c r="G225" s="64"/>
      <c r="H225" s="64"/>
      <c r="I225" s="64"/>
      <c r="J225" s="64"/>
      <c r="K225" s="64"/>
    </row>
    <row r="226" spans="4:11">
      <c r="D226" s="64"/>
      <c r="E226" s="64"/>
      <c r="F226" s="64"/>
      <c r="G226" s="64"/>
      <c r="H226" s="64"/>
      <c r="I226" s="64"/>
      <c r="J226" s="64"/>
      <c r="K226" s="64"/>
    </row>
    <row r="227" spans="4:11">
      <c r="D227" s="64"/>
      <c r="E227" s="64"/>
      <c r="F227" s="64"/>
      <c r="G227" s="64"/>
      <c r="H227" s="64"/>
      <c r="I227" s="64"/>
      <c r="J227" s="64"/>
      <c r="K227" s="64"/>
    </row>
    <row r="228" spans="4:11">
      <c r="D228" s="64"/>
      <c r="E228" s="64"/>
      <c r="F228" s="64"/>
      <c r="G228" s="64"/>
      <c r="H228" s="64"/>
      <c r="I228" s="64"/>
      <c r="J228" s="64"/>
      <c r="K228" s="64"/>
    </row>
    <row r="229" spans="4:11">
      <c r="D229" s="64"/>
      <c r="E229" s="64"/>
      <c r="F229" s="64"/>
      <c r="G229" s="64"/>
      <c r="H229" s="64"/>
      <c r="I229" s="64"/>
      <c r="J229" s="64"/>
      <c r="K229" s="64"/>
    </row>
    <row r="230" spans="4:11">
      <c r="D230" s="64"/>
      <c r="E230" s="64"/>
      <c r="F230" s="64"/>
      <c r="G230" s="64"/>
      <c r="H230" s="64"/>
      <c r="I230" s="64"/>
      <c r="J230" s="64"/>
      <c r="K230" s="64"/>
    </row>
    <row r="231" spans="4:11">
      <c r="D231" s="64"/>
      <c r="E231" s="64"/>
      <c r="F231" s="64"/>
      <c r="G231" s="64"/>
      <c r="H231" s="64"/>
      <c r="I231" s="64"/>
      <c r="J231" s="64"/>
      <c r="K231" s="64"/>
    </row>
    <row r="232" spans="4:11">
      <c r="D232" s="64"/>
      <c r="E232" s="64"/>
      <c r="F232" s="64"/>
      <c r="G232" s="64"/>
      <c r="H232" s="64"/>
      <c r="I232" s="64"/>
      <c r="J232" s="64"/>
      <c r="K232" s="64"/>
    </row>
    <row r="233" spans="4:11">
      <c r="D233" s="64"/>
      <c r="E233" s="64"/>
      <c r="F233" s="64"/>
      <c r="G233" s="64"/>
      <c r="H233" s="64"/>
      <c r="I233" s="64"/>
      <c r="J233" s="64"/>
      <c r="K233" s="64"/>
    </row>
    <row r="234" spans="4:11">
      <c r="D234" s="64"/>
      <c r="E234" s="64"/>
      <c r="F234" s="64"/>
      <c r="G234" s="64"/>
      <c r="H234" s="64"/>
      <c r="I234" s="64"/>
      <c r="J234" s="64"/>
      <c r="K234" s="64"/>
    </row>
    <row r="235" spans="4:11">
      <c r="D235" s="64"/>
      <c r="E235" s="64"/>
      <c r="F235" s="64"/>
      <c r="G235" s="64"/>
      <c r="H235" s="64"/>
      <c r="I235" s="64"/>
      <c r="J235" s="64"/>
      <c r="K235" s="64"/>
    </row>
    <row r="236" spans="4:11">
      <c r="D236" s="64"/>
      <c r="E236" s="64"/>
      <c r="F236" s="64"/>
      <c r="G236" s="64"/>
      <c r="H236" s="64"/>
      <c r="I236" s="64"/>
      <c r="J236" s="64"/>
      <c r="K236" s="64"/>
    </row>
    <row r="237" spans="4:11">
      <c r="D237" s="64"/>
      <c r="E237" s="64"/>
      <c r="F237" s="64"/>
      <c r="G237" s="64"/>
      <c r="H237" s="64"/>
      <c r="I237" s="64"/>
      <c r="J237" s="64"/>
      <c r="K237" s="64"/>
    </row>
    <row r="238" spans="4:11">
      <c r="D238" s="64"/>
      <c r="E238" s="64"/>
      <c r="F238" s="64"/>
      <c r="G238" s="64"/>
      <c r="H238" s="64"/>
      <c r="I238" s="64"/>
      <c r="J238" s="64"/>
      <c r="K238" s="64"/>
    </row>
    <row r="239" spans="4:11">
      <c r="D239" s="64"/>
      <c r="E239" s="64"/>
      <c r="F239" s="64"/>
      <c r="G239" s="64"/>
      <c r="H239" s="64"/>
      <c r="I239" s="64"/>
      <c r="J239" s="64"/>
      <c r="K239" s="64"/>
    </row>
    <row r="240" spans="4:11">
      <c r="D240" s="64"/>
      <c r="E240" s="64"/>
      <c r="F240" s="64"/>
      <c r="G240" s="64"/>
      <c r="H240" s="64"/>
      <c r="I240" s="64"/>
      <c r="J240" s="64"/>
      <c r="K240" s="64"/>
    </row>
    <row r="241" spans="4:11">
      <c r="D241" s="64"/>
      <c r="E241" s="64"/>
      <c r="F241" s="64"/>
      <c r="G241" s="64"/>
      <c r="H241" s="64"/>
      <c r="I241" s="64"/>
      <c r="J241" s="64"/>
      <c r="K241" s="64"/>
    </row>
    <row r="242" spans="4:11">
      <c r="D242" s="64"/>
      <c r="E242" s="64"/>
      <c r="F242" s="64"/>
      <c r="G242" s="64"/>
      <c r="H242" s="64"/>
      <c r="I242" s="64"/>
      <c r="J242" s="64"/>
      <c r="K242" s="64"/>
    </row>
    <row r="243" spans="4:11">
      <c r="D243" s="64"/>
      <c r="E243" s="64"/>
      <c r="F243" s="64"/>
      <c r="G243" s="64"/>
      <c r="H243" s="64"/>
      <c r="I243" s="64"/>
      <c r="J243" s="64"/>
      <c r="K243" s="64"/>
    </row>
    <row r="244" spans="4:11">
      <c r="D244" s="64"/>
      <c r="E244" s="64"/>
      <c r="F244" s="64"/>
      <c r="G244" s="64"/>
      <c r="H244" s="64"/>
      <c r="I244" s="64"/>
      <c r="J244" s="64"/>
      <c r="K244" s="64"/>
    </row>
    <row r="245" spans="4:11">
      <c r="D245" s="64"/>
      <c r="E245" s="64"/>
      <c r="F245" s="64"/>
      <c r="G245" s="64"/>
      <c r="H245" s="64"/>
      <c r="I245" s="64"/>
      <c r="J245" s="64"/>
      <c r="K245" s="64"/>
    </row>
    <row r="246" spans="4:11">
      <c r="D246" s="64"/>
      <c r="E246" s="64"/>
      <c r="F246" s="64"/>
      <c r="G246" s="64"/>
      <c r="H246" s="64"/>
      <c r="I246" s="64"/>
      <c r="J246" s="64"/>
      <c r="K246" s="64"/>
    </row>
    <row r="247" spans="4:11">
      <c r="D247" s="64"/>
      <c r="E247" s="64"/>
      <c r="F247" s="64"/>
      <c r="G247" s="64"/>
      <c r="H247" s="64"/>
      <c r="I247" s="64"/>
      <c r="J247" s="64"/>
      <c r="K247" s="64"/>
    </row>
    <row r="248" spans="4:11">
      <c r="D248" s="64"/>
      <c r="E248" s="64"/>
      <c r="F248" s="64"/>
      <c r="G248" s="64"/>
      <c r="H248" s="64"/>
      <c r="I248" s="64"/>
      <c r="J248" s="64"/>
      <c r="K248" s="64"/>
    </row>
    <row r="249" spans="4:11">
      <c r="D249" s="64"/>
      <c r="E249" s="64"/>
      <c r="F249" s="64"/>
      <c r="G249" s="64"/>
      <c r="H249" s="64"/>
      <c r="I249" s="64"/>
      <c r="J249" s="64"/>
      <c r="K249" s="64"/>
    </row>
    <row r="250" spans="4:11">
      <c r="D250" s="64"/>
      <c r="E250" s="64"/>
      <c r="F250" s="64"/>
      <c r="G250" s="64"/>
      <c r="H250" s="64"/>
      <c r="I250" s="64"/>
      <c r="J250" s="64"/>
      <c r="K250" s="64"/>
    </row>
    <row r="251" spans="4:11">
      <c r="D251" s="64"/>
      <c r="E251" s="64"/>
      <c r="F251" s="64"/>
      <c r="G251" s="64"/>
      <c r="H251" s="64"/>
      <c r="I251" s="64"/>
      <c r="J251" s="64"/>
      <c r="K251" s="64"/>
    </row>
    <row r="252" spans="4:11">
      <c r="D252" s="64"/>
      <c r="E252" s="64"/>
      <c r="F252" s="64"/>
      <c r="G252" s="64"/>
      <c r="H252" s="64"/>
      <c r="I252" s="64"/>
      <c r="J252" s="64"/>
      <c r="K252" s="64"/>
    </row>
    <row r="253" spans="4:11">
      <c r="D253" s="64"/>
      <c r="E253" s="64"/>
      <c r="F253" s="64"/>
      <c r="G253" s="64"/>
      <c r="H253" s="64"/>
      <c r="I253" s="64"/>
      <c r="J253" s="64"/>
      <c r="K253" s="64"/>
    </row>
    <row r="254" spans="4:11">
      <c r="D254" s="64"/>
      <c r="E254" s="64"/>
      <c r="F254" s="64"/>
      <c r="G254" s="64"/>
      <c r="H254" s="64"/>
      <c r="I254" s="64"/>
      <c r="J254" s="64"/>
      <c r="K254" s="64"/>
    </row>
    <row r="255" spans="4:11">
      <c r="D255" s="64"/>
      <c r="E255" s="64"/>
      <c r="F255" s="64"/>
      <c r="G255" s="64"/>
      <c r="H255" s="64"/>
      <c r="I255" s="64"/>
      <c r="J255" s="64"/>
      <c r="K255" s="64"/>
    </row>
    <row r="256" spans="4:11">
      <c r="D256" s="64"/>
      <c r="E256" s="64"/>
      <c r="F256" s="64"/>
      <c r="G256" s="64"/>
      <c r="H256" s="64"/>
      <c r="I256" s="64"/>
      <c r="J256" s="64"/>
      <c r="K256" s="64"/>
    </row>
    <row r="257" spans="4:11">
      <c r="D257" s="64"/>
      <c r="E257" s="64"/>
      <c r="F257" s="64"/>
      <c r="G257" s="64"/>
      <c r="H257" s="64"/>
      <c r="I257" s="64"/>
      <c r="J257" s="64"/>
      <c r="K257" s="64"/>
    </row>
    <row r="258" spans="4:11">
      <c r="D258" s="64"/>
      <c r="E258" s="64"/>
      <c r="F258" s="64"/>
      <c r="G258" s="64"/>
      <c r="H258" s="64"/>
      <c r="I258" s="64"/>
      <c r="J258" s="64"/>
      <c r="K258" s="64"/>
    </row>
    <row r="259" spans="4:11">
      <c r="D259" s="64"/>
      <c r="E259" s="64"/>
      <c r="F259" s="64"/>
      <c r="G259" s="64"/>
      <c r="H259" s="64"/>
      <c r="I259" s="64"/>
      <c r="J259" s="64"/>
      <c r="K259" s="64"/>
    </row>
    <row r="260" spans="4:11">
      <c r="D260" s="64"/>
      <c r="E260" s="64"/>
      <c r="F260" s="64"/>
      <c r="G260" s="64"/>
      <c r="H260" s="64"/>
      <c r="I260" s="64"/>
      <c r="J260" s="64"/>
      <c r="K260" s="64"/>
    </row>
    <row r="261" spans="4:11">
      <c r="D261" s="64"/>
      <c r="E261" s="64"/>
      <c r="F261" s="64"/>
      <c r="G261" s="64"/>
      <c r="H261" s="64"/>
      <c r="I261" s="64"/>
      <c r="J261" s="64"/>
      <c r="K261" s="64"/>
    </row>
    <row r="262" spans="4:11">
      <c r="D262" s="64"/>
      <c r="E262" s="64"/>
      <c r="F262" s="64"/>
      <c r="G262" s="64"/>
      <c r="H262" s="64"/>
      <c r="I262" s="64"/>
      <c r="J262" s="64"/>
      <c r="K262" s="64"/>
    </row>
    <row r="263" spans="4:11">
      <c r="D263" s="64"/>
      <c r="E263" s="64"/>
      <c r="F263" s="64"/>
      <c r="G263" s="64"/>
      <c r="H263" s="64"/>
      <c r="I263" s="64"/>
      <c r="J263" s="64"/>
      <c r="K263" s="64"/>
    </row>
    <row r="264" spans="4:11">
      <c r="D264" s="64"/>
      <c r="E264" s="64"/>
      <c r="F264" s="64"/>
      <c r="G264" s="64"/>
      <c r="H264" s="64"/>
      <c r="I264" s="64"/>
      <c r="J264" s="64"/>
      <c r="K264" s="64"/>
    </row>
    <row r="265" spans="4:11">
      <c r="D265" s="64"/>
      <c r="E265" s="64"/>
      <c r="F265" s="64"/>
      <c r="G265" s="64"/>
      <c r="H265" s="64"/>
      <c r="I265" s="64"/>
      <c r="J265" s="64"/>
      <c r="K265" s="64"/>
    </row>
    <row r="266" spans="4:11">
      <c r="D266" s="64"/>
      <c r="E266" s="64"/>
      <c r="F266" s="64"/>
      <c r="G266" s="64"/>
      <c r="H266" s="64"/>
      <c r="I266" s="64"/>
      <c r="J266" s="64"/>
      <c r="K266" s="64"/>
    </row>
    <row r="267" spans="4:11">
      <c r="D267" s="64"/>
      <c r="E267" s="64"/>
      <c r="F267" s="64"/>
      <c r="G267" s="64"/>
      <c r="H267" s="64"/>
      <c r="I267" s="64"/>
      <c r="J267" s="64"/>
      <c r="K267" s="64"/>
    </row>
    <row r="268" spans="4:11">
      <c r="D268" s="64"/>
      <c r="E268" s="64"/>
      <c r="F268" s="64"/>
      <c r="G268" s="64"/>
      <c r="H268" s="64"/>
      <c r="I268" s="64"/>
      <c r="J268" s="64"/>
      <c r="K268" s="64"/>
    </row>
    <row r="269" spans="4:11">
      <c r="D269" s="64"/>
      <c r="E269" s="64"/>
      <c r="F269" s="64"/>
      <c r="G269" s="64"/>
      <c r="H269" s="64"/>
      <c r="I269" s="64"/>
      <c r="J269" s="64"/>
      <c r="K269" s="64"/>
    </row>
    <row r="270" spans="4:11">
      <c r="D270" s="64"/>
      <c r="E270" s="64"/>
      <c r="F270" s="64"/>
      <c r="G270" s="64"/>
      <c r="H270" s="64"/>
      <c r="I270" s="64"/>
      <c r="J270" s="64"/>
      <c r="K270" s="64"/>
    </row>
    <row r="271" spans="4:11">
      <c r="D271" s="64"/>
      <c r="E271" s="64"/>
      <c r="F271" s="64"/>
      <c r="G271" s="64"/>
      <c r="H271" s="64"/>
      <c r="I271" s="64"/>
      <c r="J271" s="64"/>
      <c r="K271" s="64"/>
    </row>
    <row r="272" spans="4:11">
      <c r="D272" s="64"/>
      <c r="E272" s="64"/>
      <c r="F272" s="64"/>
      <c r="G272" s="64"/>
      <c r="H272" s="64"/>
      <c r="I272" s="64"/>
      <c r="J272" s="64"/>
      <c r="K272" s="64"/>
    </row>
    <row r="273" spans="4:11">
      <c r="D273" s="64"/>
      <c r="E273" s="64"/>
      <c r="F273" s="64"/>
      <c r="G273" s="64"/>
      <c r="H273" s="64"/>
      <c r="I273" s="64"/>
      <c r="J273" s="64"/>
      <c r="K273" s="64"/>
    </row>
    <row r="274" spans="4:11">
      <c r="D274" s="64"/>
      <c r="E274" s="64"/>
      <c r="F274" s="64"/>
      <c r="G274" s="64"/>
      <c r="H274" s="64"/>
      <c r="I274" s="64"/>
      <c r="J274" s="64"/>
      <c r="K274" s="64"/>
    </row>
    <row r="275" spans="4:11">
      <c r="D275" s="64"/>
      <c r="E275" s="64"/>
      <c r="F275" s="64"/>
      <c r="G275" s="64"/>
      <c r="H275" s="64"/>
      <c r="I275" s="64"/>
      <c r="J275" s="64"/>
      <c r="K275" s="64"/>
    </row>
    <row r="276" spans="4:11">
      <c r="D276" s="64"/>
      <c r="E276" s="64"/>
      <c r="F276" s="64"/>
      <c r="G276" s="64"/>
      <c r="H276" s="64"/>
      <c r="I276" s="64"/>
      <c r="J276" s="64"/>
      <c r="K276" s="64"/>
    </row>
    <row r="277" spans="4:11">
      <c r="D277" s="64"/>
      <c r="E277" s="64"/>
      <c r="F277" s="64"/>
      <c r="G277" s="64"/>
      <c r="H277" s="64"/>
      <c r="I277" s="64"/>
      <c r="J277" s="64"/>
      <c r="K277" s="64"/>
    </row>
    <row r="278" spans="4:11">
      <c r="D278" s="64"/>
      <c r="E278" s="64"/>
      <c r="F278" s="64"/>
      <c r="G278" s="64"/>
      <c r="H278" s="64"/>
      <c r="I278" s="64"/>
      <c r="J278" s="64"/>
      <c r="K278" s="64"/>
    </row>
    <row r="279" spans="4:11">
      <c r="D279" s="64"/>
      <c r="E279" s="64"/>
      <c r="F279" s="64"/>
      <c r="G279" s="64"/>
      <c r="H279" s="64"/>
      <c r="I279" s="64"/>
      <c r="J279" s="64"/>
      <c r="K279" s="64"/>
    </row>
    <row r="280" spans="4:11">
      <c r="D280" s="64"/>
      <c r="E280" s="64"/>
      <c r="F280" s="64"/>
      <c r="G280" s="64"/>
      <c r="H280" s="64"/>
      <c r="I280" s="64"/>
      <c r="J280" s="64"/>
      <c r="K280" s="64"/>
    </row>
    <row r="281" spans="4:11">
      <c r="D281" s="64"/>
      <c r="E281" s="64"/>
      <c r="F281" s="64"/>
      <c r="G281" s="64"/>
      <c r="H281" s="64"/>
      <c r="I281" s="64"/>
      <c r="J281" s="64"/>
      <c r="K281" s="64"/>
    </row>
    <row r="282" spans="4:11">
      <c r="D282" s="64"/>
      <c r="E282" s="64"/>
      <c r="F282" s="64"/>
      <c r="G282" s="64"/>
      <c r="H282" s="64"/>
      <c r="I282" s="64"/>
      <c r="J282" s="64"/>
      <c r="K282" s="64"/>
    </row>
    <row r="283" spans="4:11">
      <c r="D283" s="64"/>
      <c r="E283" s="64"/>
      <c r="F283" s="64"/>
      <c r="G283" s="64"/>
      <c r="H283" s="64"/>
      <c r="I283" s="64"/>
      <c r="J283" s="64"/>
      <c r="K283" s="64"/>
    </row>
    <row r="284" spans="4:11">
      <c r="D284" s="64"/>
      <c r="E284" s="64"/>
      <c r="F284" s="64"/>
      <c r="G284" s="64"/>
      <c r="H284" s="64"/>
      <c r="I284" s="64"/>
      <c r="J284" s="64"/>
      <c r="K284" s="64"/>
    </row>
    <row r="285" spans="4:11">
      <c r="D285" s="64"/>
      <c r="E285" s="64"/>
      <c r="F285" s="64"/>
      <c r="G285" s="64"/>
      <c r="H285" s="64"/>
      <c r="I285" s="64"/>
      <c r="J285" s="64"/>
      <c r="K285" s="64"/>
    </row>
    <row r="286" spans="4:11">
      <c r="D286" s="64"/>
      <c r="E286" s="64"/>
      <c r="F286" s="64"/>
      <c r="G286" s="64"/>
      <c r="H286" s="64"/>
      <c r="I286" s="64"/>
      <c r="J286" s="64"/>
      <c r="K286" s="64"/>
    </row>
    <row r="287" spans="4:11">
      <c r="D287" s="64"/>
      <c r="E287" s="64"/>
      <c r="F287" s="64"/>
      <c r="G287" s="64"/>
      <c r="H287" s="64"/>
      <c r="I287" s="64"/>
      <c r="J287" s="64"/>
      <c r="K287" s="64"/>
    </row>
    <row r="288" spans="4:11">
      <c r="D288" s="64"/>
      <c r="E288" s="64"/>
      <c r="F288" s="64"/>
      <c r="G288" s="64"/>
      <c r="H288" s="64"/>
      <c r="I288" s="64"/>
      <c r="J288" s="64"/>
      <c r="K288" s="64"/>
    </row>
    <row r="289" spans="4:11">
      <c r="D289" s="64"/>
      <c r="E289" s="64"/>
      <c r="F289" s="64"/>
      <c r="G289" s="64"/>
      <c r="H289" s="64"/>
      <c r="I289" s="64"/>
      <c r="J289" s="64"/>
      <c r="K289" s="64"/>
    </row>
    <row r="290" spans="4:11">
      <c r="D290" s="64"/>
      <c r="E290" s="64"/>
      <c r="F290" s="64"/>
      <c r="G290" s="64"/>
      <c r="H290" s="64"/>
      <c r="I290" s="64"/>
      <c r="J290" s="64"/>
      <c r="K290" s="64"/>
    </row>
    <row r="291" spans="4:11">
      <c r="D291" s="64"/>
      <c r="E291" s="64"/>
      <c r="F291" s="64"/>
      <c r="G291" s="64"/>
      <c r="H291" s="64"/>
      <c r="I291" s="64"/>
      <c r="J291" s="64"/>
      <c r="K291" s="64"/>
    </row>
    <row r="292" spans="4:11">
      <c r="D292" s="64"/>
      <c r="E292" s="64"/>
      <c r="F292" s="64"/>
      <c r="G292" s="64"/>
      <c r="H292" s="64"/>
      <c r="I292" s="64"/>
      <c r="J292" s="64"/>
      <c r="K292" s="64"/>
    </row>
    <row r="293" spans="4:11">
      <c r="D293" s="64"/>
      <c r="E293" s="64"/>
      <c r="F293" s="64"/>
      <c r="G293" s="64"/>
      <c r="H293" s="64"/>
      <c r="I293" s="64"/>
      <c r="J293" s="64"/>
      <c r="K293" s="64"/>
    </row>
    <row r="294" spans="4:11">
      <c r="D294" s="64"/>
      <c r="E294" s="64"/>
      <c r="F294" s="64"/>
      <c r="G294" s="64"/>
      <c r="H294" s="64"/>
      <c r="I294" s="64"/>
      <c r="J294" s="64"/>
      <c r="K294" s="64"/>
    </row>
    <row r="295" spans="4:11">
      <c r="D295" s="64"/>
      <c r="E295" s="64"/>
      <c r="F295" s="64"/>
      <c r="G295" s="64"/>
      <c r="H295" s="64"/>
      <c r="I295" s="64"/>
      <c r="J295" s="64"/>
      <c r="K295" s="64"/>
    </row>
    <row r="296" spans="4:11">
      <c r="D296" s="64"/>
      <c r="E296" s="64"/>
      <c r="F296" s="64"/>
      <c r="G296" s="64"/>
      <c r="H296" s="64"/>
      <c r="I296" s="64"/>
      <c r="J296" s="64"/>
      <c r="K296" s="64"/>
    </row>
    <row r="297" spans="4:11">
      <c r="D297" s="64"/>
      <c r="E297" s="64"/>
      <c r="F297" s="64"/>
      <c r="G297" s="64"/>
      <c r="H297" s="64"/>
      <c r="I297" s="64"/>
      <c r="J297" s="64"/>
      <c r="K297" s="64"/>
    </row>
    <row r="298" spans="4:11">
      <c r="D298" s="64"/>
      <c r="E298" s="64"/>
      <c r="F298" s="64"/>
      <c r="G298" s="64"/>
      <c r="H298" s="64"/>
      <c r="I298" s="64"/>
      <c r="J298" s="64"/>
      <c r="K298" s="64"/>
    </row>
    <row r="299" spans="4:11">
      <c r="D299" s="64"/>
      <c r="E299" s="64"/>
      <c r="F299" s="64"/>
      <c r="G299" s="64"/>
      <c r="H299" s="64"/>
      <c r="I299" s="64"/>
      <c r="J299" s="64"/>
      <c r="K299" s="64"/>
    </row>
    <row r="300" spans="4:11">
      <c r="D300" s="64"/>
      <c r="E300" s="64"/>
      <c r="F300" s="64"/>
      <c r="G300" s="64"/>
      <c r="H300" s="64"/>
      <c r="I300" s="64"/>
      <c r="J300" s="64"/>
      <c r="K300" s="64"/>
    </row>
    <row r="301" spans="4:11">
      <c r="D301" s="64"/>
      <c r="E301" s="64"/>
      <c r="F301" s="64"/>
      <c r="G301" s="64"/>
      <c r="H301" s="64"/>
      <c r="I301" s="64"/>
      <c r="J301" s="64"/>
      <c r="K301" s="64"/>
    </row>
    <row r="302" spans="4:11">
      <c r="D302" s="64"/>
      <c r="E302" s="64"/>
      <c r="F302" s="64"/>
      <c r="G302" s="64"/>
      <c r="H302" s="64"/>
      <c r="I302" s="64"/>
      <c r="J302" s="64"/>
      <c r="K302" s="64"/>
    </row>
    <row r="303" spans="4:11">
      <c r="D303" s="64"/>
      <c r="E303" s="64"/>
      <c r="F303" s="64"/>
      <c r="G303" s="64"/>
      <c r="H303" s="64"/>
      <c r="I303" s="64"/>
      <c r="J303" s="64"/>
      <c r="K303" s="64"/>
    </row>
    <row r="304" spans="4:11">
      <c r="D304" s="64"/>
      <c r="E304" s="64"/>
      <c r="F304" s="64"/>
      <c r="G304" s="64"/>
      <c r="H304" s="64"/>
      <c r="I304" s="64"/>
      <c r="J304" s="64"/>
      <c r="K304" s="64"/>
    </row>
    <row r="305" spans="4:11">
      <c r="D305" s="64"/>
      <c r="E305" s="64"/>
      <c r="F305" s="64"/>
      <c r="G305" s="64"/>
      <c r="H305" s="64"/>
      <c r="I305" s="64"/>
      <c r="J305" s="64"/>
      <c r="K305" s="64"/>
    </row>
    <row r="306" spans="4:11">
      <c r="D306" s="64"/>
      <c r="E306" s="64"/>
      <c r="F306" s="64"/>
      <c r="G306" s="64"/>
      <c r="H306" s="64"/>
      <c r="I306" s="64"/>
      <c r="J306" s="64"/>
      <c r="K306" s="64"/>
    </row>
    <row r="307" spans="4:11">
      <c r="D307" s="64"/>
      <c r="E307" s="64"/>
      <c r="F307" s="64"/>
      <c r="G307" s="64"/>
      <c r="H307" s="64"/>
      <c r="I307" s="64"/>
      <c r="J307" s="64"/>
      <c r="K307" s="64"/>
    </row>
    <row r="308" spans="4:11">
      <c r="D308" s="64"/>
      <c r="E308" s="64"/>
      <c r="F308" s="64"/>
      <c r="G308" s="64"/>
      <c r="H308" s="64"/>
      <c r="I308" s="64"/>
      <c r="J308" s="64"/>
      <c r="K308" s="64"/>
    </row>
    <row r="309" spans="4:11">
      <c r="D309" s="64"/>
      <c r="E309" s="64"/>
      <c r="F309" s="64"/>
      <c r="G309" s="64"/>
      <c r="H309" s="64"/>
      <c r="I309" s="64"/>
      <c r="J309" s="64"/>
      <c r="K309" s="64"/>
    </row>
    <row r="310" spans="4:11">
      <c r="D310" s="64"/>
      <c r="E310" s="64"/>
      <c r="F310" s="64"/>
      <c r="G310" s="64"/>
      <c r="H310" s="64"/>
      <c r="I310" s="64"/>
      <c r="J310" s="64"/>
      <c r="K310" s="64"/>
    </row>
    <row r="311" spans="4:11">
      <c r="D311" s="64"/>
      <c r="E311" s="64"/>
      <c r="F311" s="64"/>
      <c r="G311" s="64"/>
      <c r="H311" s="64"/>
      <c r="I311" s="64"/>
      <c r="J311" s="64"/>
      <c r="K311" s="64"/>
    </row>
    <row r="312" spans="4:11">
      <c r="D312" s="64"/>
      <c r="E312" s="64"/>
      <c r="F312" s="64"/>
      <c r="G312" s="64"/>
      <c r="H312" s="64"/>
      <c r="I312" s="64"/>
      <c r="J312" s="64"/>
      <c r="K312" s="64"/>
    </row>
    <row r="313" spans="4:11">
      <c r="D313" s="64"/>
      <c r="E313" s="64"/>
      <c r="F313" s="64"/>
      <c r="G313" s="64"/>
      <c r="H313" s="64"/>
      <c r="I313" s="64"/>
      <c r="J313" s="64"/>
      <c r="K313" s="64"/>
    </row>
    <row r="314" spans="4:11">
      <c r="D314" s="64"/>
      <c r="E314" s="64"/>
      <c r="F314" s="64"/>
      <c r="G314" s="64"/>
      <c r="H314" s="64"/>
      <c r="I314" s="64"/>
      <c r="J314" s="64"/>
      <c r="K314" s="64"/>
    </row>
    <row r="315" spans="4:11">
      <c r="D315" s="64"/>
      <c r="E315" s="64"/>
      <c r="F315" s="64"/>
      <c r="G315" s="64"/>
      <c r="H315" s="64"/>
      <c r="I315" s="64"/>
      <c r="J315" s="64"/>
      <c r="K315" s="64"/>
    </row>
    <row r="316" spans="4:11">
      <c r="D316" s="64"/>
      <c r="E316" s="64"/>
      <c r="F316" s="64"/>
      <c r="G316" s="64"/>
      <c r="H316" s="64"/>
      <c r="I316" s="64"/>
      <c r="J316" s="64"/>
      <c r="K316" s="64"/>
    </row>
    <row r="317" spans="4:11">
      <c r="D317" s="64"/>
      <c r="E317" s="64"/>
      <c r="F317" s="64"/>
      <c r="G317" s="64"/>
      <c r="H317" s="64"/>
      <c r="I317" s="64"/>
      <c r="J317" s="64"/>
      <c r="K317" s="64"/>
    </row>
    <row r="318" spans="4:11">
      <c r="D318" s="64"/>
      <c r="E318" s="64"/>
      <c r="F318" s="64"/>
      <c r="G318" s="64"/>
      <c r="H318" s="64"/>
      <c r="I318" s="64"/>
      <c r="J318" s="64"/>
      <c r="K318" s="64"/>
    </row>
    <row r="319" spans="4:11">
      <c r="D319" s="64"/>
      <c r="E319" s="64"/>
      <c r="F319" s="64"/>
      <c r="G319" s="64"/>
      <c r="H319" s="64"/>
      <c r="I319" s="64"/>
      <c r="J319" s="64"/>
      <c r="K319" s="64"/>
    </row>
    <row r="320" spans="4:11">
      <c r="D320" s="64"/>
      <c r="E320" s="64"/>
      <c r="F320" s="64"/>
      <c r="G320" s="64"/>
      <c r="H320" s="64"/>
      <c r="I320" s="64"/>
      <c r="J320" s="64"/>
      <c r="K320" s="64"/>
    </row>
    <row r="321" spans="4:11">
      <c r="D321" s="64"/>
      <c r="E321" s="64"/>
      <c r="F321" s="64"/>
      <c r="G321" s="64"/>
      <c r="H321" s="64"/>
      <c r="I321" s="64"/>
      <c r="J321" s="64"/>
      <c r="K321" s="64"/>
    </row>
    <row r="322" spans="4:11">
      <c r="D322" s="64"/>
      <c r="E322" s="64"/>
      <c r="F322" s="64"/>
      <c r="G322" s="64"/>
      <c r="H322" s="64"/>
      <c r="I322" s="64"/>
      <c r="J322" s="64"/>
      <c r="K322" s="64"/>
    </row>
    <row r="323" spans="4:11">
      <c r="D323" s="64"/>
      <c r="E323" s="64"/>
      <c r="F323" s="64"/>
      <c r="G323" s="64"/>
      <c r="H323" s="64"/>
      <c r="I323" s="64"/>
      <c r="J323" s="64"/>
      <c r="K323" s="64"/>
    </row>
    <row r="324" spans="4:11">
      <c r="D324" s="64"/>
      <c r="E324" s="64"/>
      <c r="F324" s="64"/>
      <c r="G324" s="64"/>
      <c r="H324" s="64"/>
      <c r="I324" s="64"/>
      <c r="J324" s="64"/>
      <c r="K324" s="64"/>
    </row>
    <row r="325" spans="4:11">
      <c r="D325" s="64"/>
      <c r="E325" s="64"/>
      <c r="F325" s="64"/>
      <c r="G325" s="64"/>
      <c r="H325" s="64"/>
      <c r="I325" s="64"/>
      <c r="J325" s="64"/>
      <c r="K325" s="64"/>
    </row>
    <row r="326" spans="4:11">
      <c r="D326" s="64"/>
      <c r="E326" s="64"/>
      <c r="F326" s="64"/>
      <c r="G326" s="64"/>
      <c r="H326" s="64"/>
      <c r="I326" s="64"/>
      <c r="J326" s="64"/>
      <c r="K326" s="64"/>
    </row>
    <row r="327" spans="4:11">
      <c r="D327" s="64"/>
      <c r="E327" s="64"/>
      <c r="F327" s="64"/>
      <c r="G327" s="64"/>
      <c r="H327" s="64"/>
      <c r="I327" s="64"/>
      <c r="J327" s="64"/>
      <c r="K327" s="64"/>
    </row>
    <row r="328" spans="4:11">
      <c r="D328" s="64"/>
      <c r="E328" s="64"/>
      <c r="F328" s="64"/>
      <c r="G328" s="64"/>
      <c r="H328" s="64"/>
      <c r="I328" s="64"/>
      <c r="J328" s="64"/>
      <c r="K328" s="64"/>
    </row>
    <row r="329" spans="4:11">
      <c r="D329" s="64"/>
      <c r="E329" s="64"/>
      <c r="F329" s="64"/>
      <c r="G329" s="64"/>
      <c r="H329" s="64"/>
      <c r="I329" s="64"/>
      <c r="J329" s="64"/>
      <c r="K329" s="64"/>
    </row>
    <row r="330" spans="4:11">
      <c r="D330" s="64"/>
      <c r="E330" s="64"/>
      <c r="F330" s="64"/>
      <c r="G330" s="64"/>
      <c r="H330" s="64"/>
      <c r="I330" s="64"/>
      <c r="J330" s="64"/>
      <c r="K330" s="64"/>
    </row>
    <row r="331" spans="4:11">
      <c r="D331" s="64"/>
      <c r="E331" s="64"/>
      <c r="F331" s="64"/>
      <c r="G331" s="64"/>
      <c r="H331" s="64"/>
      <c r="I331" s="64"/>
      <c r="J331" s="64"/>
      <c r="K331" s="64"/>
    </row>
    <row r="332" spans="4:11">
      <c r="D332" s="64"/>
      <c r="E332" s="64"/>
      <c r="F332" s="64"/>
      <c r="G332" s="64"/>
      <c r="H332" s="64"/>
      <c r="I332" s="64"/>
      <c r="J332" s="64"/>
      <c r="K332" s="64"/>
    </row>
    <row r="333" spans="4:11">
      <c r="D333" s="64"/>
      <c r="E333" s="64"/>
      <c r="F333" s="64"/>
      <c r="G333" s="64"/>
      <c r="H333" s="64"/>
      <c r="I333" s="64"/>
      <c r="J333" s="64"/>
      <c r="K333" s="64"/>
    </row>
    <row r="334" spans="4:11">
      <c r="D334" s="64"/>
      <c r="E334" s="64"/>
      <c r="F334" s="64"/>
      <c r="G334" s="64"/>
      <c r="H334" s="64"/>
      <c r="I334" s="64"/>
      <c r="J334" s="64"/>
      <c r="K334" s="64"/>
    </row>
    <row r="335" spans="4:11">
      <c r="D335" s="64"/>
      <c r="E335" s="64"/>
      <c r="F335" s="64"/>
      <c r="G335" s="64"/>
      <c r="H335" s="64"/>
      <c r="I335" s="64"/>
      <c r="J335" s="64"/>
      <c r="K335" s="64"/>
    </row>
    <row r="336" spans="4:11">
      <c r="D336" s="64"/>
      <c r="E336" s="64"/>
      <c r="F336" s="64"/>
      <c r="G336" s="64"/>
      <c r="H336" s="64"/>
      <c r="I336" s="64"/>
      <c r="J336" s="64"/>
      <c r="K336" s="64"/>
    </row>
    <row r="337" spans="4:11">
      <c r="D337" s="64"/>
      <c r="E337" s="64"/>
      <c r="F337" s="64"/>
      <c r="G337" s="64"/>
      <c r="H337" s="64"/>
      <c r="I337" s="64"/>
      <c r="J337" s="64"/>
      <c r="K337" s="64"/>
    </row>
    <row r="338" spans="4:11">
      <c r="D338" s="64"/>
      <c r="E338" s="64"/>
      <c r="F338" s="64"/>
      <c r="G338" s="64"/>
      <c r="H338" s="64"/>
      <c r="I338" s="64"/>
      <c r="J338" s="64"/>
      <c r="K338" s="64"/>
    </row>
    <row r="339" spans="4:11">
      <c r="D339" s="64"/>
      <c r="E339" s="64"/>
      <c r="F339" s="64"/>
      <c r="G339" s="64"/>
      <c r="H339" s="64"/>
      <c r="I339" s="64"/>
      <c r="J339" s="64"/>
      <c r="K339" s="64"/>
    </row>
    <row r="340" spans="4:11">
      <c r="D340" s="64"/>
      <c r="E340" s="64"/>
      <c r="F340" s="64"/>
      <c r="G340" s="64"/>
      <c r="H340" s="64"/>
      <c r="I340" s="64"/>
      <c r="J340" s="64"/>
      <c r="K340" s="64"/>
    </row>
    <row r="341" spans="4:11">
      <c r="D341" s="64"/>
      <c r="E341" s="64"/>
      <c r="F341" s="64"/>
      <c r="G341" s="64"/>
      <c r="H341" s="64"/>
      <c r="I341" s="64"/>
      <c r="J341" s="64"/>
      <c r="K341" s="64"/>
    </row>
    <row r="342" spans="4:11">
      <c r="D342" s="64"/>
      <c r="E342" s="64"/>
      <c r="F342" s="64"/>
      <c r="G342" s="64"/>
      <c r="H342" s="64"/>
      <c r="I342" s="64"/>
      <c r="J342" s="64"/>
      <c r="K342" s="64"/>
    </row>
    <row r="343" spans="4:11">
      <c r="D343" s="64"/>
      <c r="E343" s="64"/>
      <c r="F343" s="64"/>
      <c r="G343" s="64"/>
      <c r="H343" s="64"/>
      <c r="I343" s="64"/>
      <c r="J343" s="64"/>
      <c r="K343" s="64"/>
    </row>
    <row r="344" spans="4:11">
      <c r="D344" s="64"/>
      <c r="E344" s="64"/>
      <c r="F344" s="64"/>
      <c r="G344" s="64"/>
      <c r="H344" s="64"/>
      <c r="I344" s="64"/>
      <c r="J344" s="64"/>
      <c r="K344" s="64"/>
    </row>
    <row r="345" spans="4:11">
      <c r="D345" s="64"/>
      <c r="E345" s="64"/>
      <c r="F345" s="64"/>
      <c r="G345" s="64"/>
      <c r="H345" s="64"/>
      <c r="I345" s="64"/>
      <c r="J345" s="64"/>
      <c r="K345" s="64"/>
    </row>
    <row r="346" spans="4:11">
      <c r="D346" s="64"/>
      <c r="E346" s="64"/>
      <c r="F346" s="64"/>
      <c r="G346" s="64"/>
      <c r="H346" s="64"/>
      <c r="I346" s="64"/>
      <c r="J346" s="64"/>
      <c r="K346" s="64"/>
    </row>
    <row r="347" spans="4:11">
      <c r="D347" s="64"/>
      <c r="E347" s="64"/>
      <c r="F347" s="64"/>
      <c r="G347" s="64"/>
      <c r="H347" s="64"/>
      <c r="I347" s="64"/>
      <c r="J347" s="64"/>
      <c r="K347" s="64"/>
    </row>
    <row r="348" spans="4:11">
      <c r="D348" s="64"/>
      <c r="E348" s="64"/>
      <c r="F348" s="64"/>
      <c r="G348" s="64"/>
      <c r="H348" s="64"/>
      <c r="I348" s="64"/>
      <c r="J348" s="64"/>
      <c r="K348" s="64"/>
    </row>
    <row r="349" spans="4:11">
      <c r="D349" s="64"/>
      <c r="E349" s="64"/>
      <c r="F349" s="64"/>
      <c r="G349" s="64"/>
      <c r="H349" s="64"/>
      <c r="I349" s="64"/>
      <c r="J349" s="64"/>
      <c r="K349" s="64"/>
    </row>
    <row r="350" spans="4:11">
      <c r="D350" s="64"/>
      <c r="E350" s="64"/>
      <c r="F350" s="64"/>
      <c r="G350" s="64"/>
      <c r="H350" s="64"/>
      <c r="I350" s="64"/>
      <c r="J350" s="64"/>
      <c r="K350" s="64"/>
    </row>
    <row r="351" spans="4:11">
      <c r="D351" s="64"/>
      <c r="E351" s="64"/>
      <c r="F351" s="64"/>
      <c r="G351" s="64"/>
      <c r="H351" s="64"/>
      <c r="I351" s="64"/>
      <c r="J351" s="64"/>
      <c r="K351" s="64"/>
    </row>
    <row r="352" spans="4:11">
      <c r="D352" s="64"/>
      <c r="E352" s="64"/>
      <c r="F352" s="64"/>
      <c r="G352" s="64"/>
      <c r="H352" s="64"/>
      <c r="I352" s="64"/>
      <c r="J352" s="64"/>
      <c r="K352" s="64"/>
    </row>
    <row r="353" spans="4:11">
      <c r="D353" s="64"/>
      <c r="E353" s="64"/>
      <c r="F353" s="64"/>
      <c r="G353" s="64"/>
      <c r="H353" s="64"/>
      <c r="I353" s="64"/>
      <c r="J353" s="64"/>
      <c r="K353" s="64"/>
    </row>
    <row r="354" spans="4:11">
      <c r="D354" s="64"/>
      <c r="E354" s="64"/>
      <c r="F354" s="64"/>
      <c r="G354" s="64"/>
      <c r="H354" s="64"/>
      <c r="I354" s="64"/>
      <c r="J354" s="64"/>
      <c r="K354" s="64"/>
    </row>
    <row r="355" spans="4:11">
      <c r="D355" s="64"/>
      <c r="E355" s="64"/>
      <c r="F355" s="64"/>
      <c r="G355" s="64"/>
      <c r="H355" s="64"/>
      <c r="I355" s="64"/>
      <c r="J355" s="64"/>
      <c r="K355" s="64"/>
    </row>
    <row r="356" spans="4:11">
      <c r="D356" s="64"/>
      <c r="E356" s="64"/>
      <c r="F356" s="64"/>
      <c r="G356" s="64"/>
      <c r="H356" s="64"/>
      <c r="I356" s="64"/>
      <c r="J356" s="64"/>
      <c r="K356" s="64"/>
    </row>
    <row r="357" spans="4:11">
      <c r="D357" s="64"/>
      <c r="E357" s="64"/>
      <c r="F357" s="64"/>
      <c r="G357" s="64"/>
      <c r="H357" s="64"/>
      <c r="I357" s="64"/>
      <c r="J357" s="64"/>
      <c r="K357" s="64"/>
    </row>
    <row r="358" spans="4:11">
      <c r="D358" s="64"/>
      <c r="E358" s="64"/>
      <c r="F358" s="64"/>
      <c r="G358" s="64"/>
      <c r="H358" s="64"/>
      <c r="I358" s="64"/>
      <c r="J358" s="64"/>
      <c r="K358" s="64"/>
    </row>
    <row r="359" spans="4:11">
      <c r="D359" s="64"/>
      <c r="E359" s="64"/>
      <c r="F359" s="64"/>
      <c r="G359" s="64"/>
      <c r="H359" s="64"/>
      <c r="I359" s="64"/>
      <c r="J359" s="64"/>
      <c r="K359" s="64"/>
    </row>
    <row r="360" spans="4:11">
      <c r="D360" s="64"/>
      <c r="E360" s="64"/>
      <c r="F360" s="64"/>
      <c r="G360" s="64"/>
      <c r="H360" s="64"/>
      <c r="I360" s="64"/>
      <c r="J360" s="64"/>
      <c r="K360" s="64"/>
    </row>
    <row r="361" spans="4:11">
      <c r="D361" s="64"/>
      <c r="E361" s="64"/>
      <c r="F361" s="64"/>
      <c r="G361" s="64"/>
      <c r="H361" s="64"/>
      <c r="I361" s="64"/>
      <c r="J361" s="64"/>
      <c r="K361" s="64"/>
    </row>
    <row r="362" spans="4:11">
      <c r="D362" s="64"/>
      <c r="E362" s="64"/>
      <c r="F362" s="64"/>
      <c r="G362" s="64"/>
      <c r="H362" s="64"/>
      <c r="I362" s="64"/>
      <c r="J362" s="64"/>
      <c r="K362" s="64"/>
    </row>
    <row r="363" spans="4:11">
      <c r="D363" s="64"/>
      <c r="E363" s="64"/>
      <c r="F363" s="64"/>
      <c r="G363" s="64"/>
      <c r="H363" s="64"/>
      <c r="I363" s="64"/>
      <c r="J363" s="64"/>
      <c r="K363" s="64"/>
    </row>
    <row r="364" spans="4:11">
      <c r="D364" s="64"/>
      <c r="E364" s="64"/>
      <c r="F364" s="64"/>
      <c r="G364" s="64"/>
      <c r="H364" s="64"/>
      <c r="I364" s="64"/>
      <c r="J364" s="64"/>
      <c r="K364" s="64"/>
    </row>
    <row r="365" spans="4:11">
      <c r="D365" s="64"/>
      <c r="E365" s="64"/>
      <c r="F365" s="64"/>
      <c r="G365" s="64"/>
      <c r="H365" s="64"/>
      <c r="I365" s="64"/>
      <c r="J365" s="64"/>
      <c r="K365" s="64"/>
    </row>
    <row r="366" spans="4:11">
      <c r="D366" s="64"/>
      <c r="E366" s="64"/>
      <c r="F366" s="64"/>
      <c r="G366" s="64"/>
      <c r="H366" s="64"/>
      <c r="I366" s="64"/>
      <c r="J366" s="64"/>
      <c r="K366" s="64"/>
    </row>
    <row r="367" spans="4:11">
      <c r="D367" s="64"/>
      <c r="E367" s="64"/>
      <c r="F367" s="64"/>
      <c r="G367" s="64"/>
      <c r="H367" s="64"/>
      <c r="I367" s="64"/>
      <c r="J367" s="64"/>
      <c r="K367" s="64"/>
    </row>
    <row r="368" spans="4:11">
      <c r="D368" s="64"/>
      <c r="E368" s="64"/>
      <c r="F368" s="64"/>
      <c r="G368" s="64"/>
      <c r="H368" s="64"/>
      <c r="I368" s="64"/>
      <c r="J368" s="64"/>
      <c r="K368" s="64"/>
    </row>
    <row r="369" spans="4:11">
      <c r="D369" s="64"/>
      <c r="E369" s="64"/>
      <c r="F369" s="64"/>
      <c r="G369" s="64"/>
      <c r="H369" s="64"/>
      <c r="I369" s="64"/>
      <c r="J369" s="64"/>
      <c r="K369" s="64"/>
    </row>
    <row r="370" spans="4:11">
      <c r="D370" s="64"/>
      <c r="E370" s="64"/>
      <c r="F370" s="64"/>
      <c r="G370" s="64"/>
      <c r="H370" s="64"/>
      <c r="I370" s="64"/>
      <c r="J370" s="64"/>
      <c r="K370" s="64"/>
    </row>
    <row r="371" spans="4:11">
      <c r="D371" s="64"/>
      <c r="E371" s="64"/>
      <c r="F371" s="64"/>
      <c r="G371" s="64"/>
      <c r="H371" s="64"/>
      <c r="I371" s="64"/>
      <c r="J371" s="64"/>
      <c r="K371" s="64"/>
    </row>
    <row r="372" spans="4:11">
      <c r="D372" s="64"/>
      <c r="E372" s="64"/>
      <c r="F372" s="64"/>
      <c r="G372" s="64"/>
      <c r="H372" s="64"/>
      <c r="I372" s="64"/>
      <c r="J372" s="64"/>
      <c r="K372" s="64"/>
    </row>
    <row r="373" spans="4:11">
      <c r="D373" s="64"/>
      <c r="E373" s="64"/>
      <c r="F373" s="64"/>
      <c r="G373" s="64"/>
      <c r="H373" s="64"/>
      <c r="I373" s="64"/>
      <c r="J373" s="64"/>
      <c r="K373" s="64"/>
    </row>
    <row r="374" spans="4:11">
      <c r="D374" s="64"/>
      <c r="E374" s="64"/>
      <c r="F374" s="64"/>
      <c r="G374" s="64"/>
      <c r="H374" s="64"/>
      <c r="I374" s="64"/>
      <c r="J374" s="64"/>
      <c r="K374" s="64"/>
    </row>
    <row r="375" spans="4:11">
      <c r="D375" s="64"/>
      <c r="E375" s="64"/>
      <c r="F375" s="64"/>
      <c r="G375" s="64"/>
      <c r="H375" s="64"/>
      <c r="I375" s="64"/>
      <c r="J375" s="64"/>
      <c r="K375" s="64"/>
    </row>
    <row r="376" spans="4:11">
      <c r="D376" s="64"/>
      <c r="E376" s="64"/>
      <c r="F376" s="64"/>
      <c r="G376" s="64"/>
      <c r="H376" s="64"/>
      <c r="I376" s="64"/>
      <c r="J376" s="64"/>
      <c r="K376" s="64"/>
    </row>
    <row r="377" spans="4:11">
      <c r="D377" s="64"/>
      <c r="E377" s="64"/>
      <c r="F377" s="64"/>
      <c r="G377" s="64"/>
      <c r="H377" s="64"/>
      <c r="I377" s="64"/>
      <c r="J377" s="64"/>
      <c r="K377" s="64"/>
    </row>
    <row r="378" spans="4:11">
      <c r="D378" s="64"/>
      <c r="E378" s="64"/>
      <c r="F378" s="64"/>
      <c r="G378" s="64"/>
      <c r="H378" s="64"/>
      <c r="I378" s="64"/>
      <c r="J378" s="64"/>
      <c r="K378" s="64"/>
    </row>
    <row r="379" spans="4:11">
      <c r="D379" s="64"/>
      <c r="E379" s="64"/>
      <c r="F379" s="64"/>
      <c r="G379" s="64"/>
      <c r="H379" s="64"/>
      <c r="I379" s="64"/>
      <c r="J379" s="64"/>
      <c r="K379" s="64"/>
    </row>
    <row r="380" spans="4:11">
      <c r="D380" s="64"/>
      <c r="E380" s="64"/>
      <c r="F380" s="64"/>
      <c r="G380" s="64"/>
      <c r="H380" s="64"/>
      <c r="I380" s="64"/>
      <c r="J380" s="64"/>
      <c r="K380" s="64"/>
    </row>
    <row r="381" spans="4:11">
      <c r="D381" s="64"/>
      <c r="E381" s="64"/>
      <c r="F381" s="64"/>
      <c r="G381" s="64"/>
      <c r="H381" s="64"/>
      <c r="I381" s="64"/>
      <c r="J381" s="64"/>
      <c r="K381" s="64"/>
    </row>
    <row r="382" spans="4:11">
      <c r="D382" s="64"/>
      <c r="E382" s="64"/>
      <c r="F382" s="64"/>
      <c r="G382" s="64"/>
      <c r="H382" s="64"/>
      <c r="I382" s="64"/>
      <c r="J382" s="64"/>
      <c r="K382" s="64"/>
    </row>
    <row r="383" spans="4:11">
      <c r="D383" s="64"/>
      <c r="E383" s="64"/>
      <c r="F383" s="64"/>
      <c r="G383" s="64"/>
      <c r="H383" s="64"/>
      <c r="I383" s="64"/>
      <c r="J383" s="64"/>
      <c r="K383" s="64"/>
    </row>
    <row r="384" spans="4:11">
      <c r="D384" s="64"/>
      <c r="E384" s="64"/>
      <c r="F384" s="64"/>
      <c r="G384" s="64"/>
      <c r="H384" s="64"/>
      <c r="I384" s="64"/>
      <c r="J384" s="64"/>
      <c r="K384" s="64"/>
    </row>
    <row r="385" spans="4:11">
      <c r="D385" s="64"/>
      <c r="E385" s="64"/>
      <c r="F385" s="64"/>
      <c r="G385" s="64"/>
      <c r="H385" s="64"/>
      <c r="I385" s="64"/>
      <c r="J385" s="64"/>
      <c r="K385" s="64"/>
    </row>
    <row r="386" spans="4:11">
      <c r="D386" s="64"/>
      <c r="E386" s="64"/>
      <c r="F386" s="64"/>
      <c r="G386" s="64"/>
      <c r="H386" s="64"/>
      <c r="I386" s="64"/>
      <c r="J386" s="64"/>
      <c r="K386" s="64"/>
    </row>
    <row r="387" spans="4:11">
      <c r="D387" s="64"/>
      <c r="E387" s="64"/>
      <c r="F387" s="64"/>
      <c r="G387" s="64"/>
      <c r="H387" s="64"/>
      <c r="I387" s="64"/>
      <c r="J387" s="64"/>
      <c r="K387" s="64"/>
    </row>
    <row r="388" spans="4:11">
      <c r="D388" s="64"/>
      <c r="E388" s="64"/>
      <c r="F388" s="64"/>
      <c r="G388" s="64"/>
      <c r="H388" s="64"/>
      <c r="I388" s="64"/>
      <c r="J388" s="64"/>
      <c r="K388" s="64"/>
    </row>
    <row r="389" spans="4:11">
      <c r="D389" s="64"/>
      <c r="E389" s="64"/>
      <c r="F389" s="64"/>
      <c r="G389" s="64"/>
      <c r="H389" s="64"/>
      <c r="I389" s="64"/>
      <c r="J389" s="64"/>
      <c r="K389" s="64"/>
    </row>
    <row r="390" spans="4:11">
      <c r="D390" s="64"/>
      <c r="E390" s="64"/>
      <c r="F390" s="64"/>
      <c r="G390" s="64"/>
      <c r="H390" s="64"/>
      <c r="I390" s="64"/>
      <c r="J390" s="64"/>
      <c r="K390" s="64"/>
    </row>
    <row r="391" spans="4:11">
      <c r="D391" s="64"/>
      <c r="E391" s="64"/>
      <c r="F391" s="64"/>
      <c r="G391" s="64"/>
      <c r="H391" s="64"/>
      <c r="I391" s="64"/>
      <c r="J391" s="64"/>
      <c r="K391" s="64"/>
    </row>
    <row r="392" spans="4:11">
      <c r="D392" s="64"/>
      <c r="E392" s="64"/>
      <c r="F392" s="64"/>
      <c r="G392" s="64"/>
      <c r="H392" s="64"/>
      <c r="I392" s="64"/>
      <c r="J392" s="64"/>
      <c r="K392" s="64"/>
    </row>
    <row r="393" spans="4:11">
      <c r="D393" s="64"/>
      <c r="E393" s="64"/>
      <c r="F393" s="64"/>
      <c r="G393" s="64"/>
      <c r="H393" s="64"/>
      <c r="I393" s="64"/>
      <c r="J393" s="64"/>
      <c r="K393" s="64"/>
    </row>
    <row r="394" spans="4:11">
      <c r="D394" s="64"/>
      <c r="E394" s="64"/>
      <c r="F394" s="64"/>
      <c r="G394" s="64"/>
      <c r="H394" s="64"/>
      <c r="I394" s="64"/>
      <c r="J394" s="64"/>
      <c r="K394" s="64"/>
    </row>
    <row r="395" spans="4:11">
      <c r="D395" s="64"/>
      <c r="E395" s="64"/>
      <c r="F395" s="64"/>
      <c r="G395" s="64"/>
      <c r="H395" s="64"/>
      <c r="I395" s="64"/>
      <c r="J395" s="64"/>
      <c r="K395" s="64"/>
    </row>
    <row r="396" spans="4:11">
      <c r="D396" s="64"/>
      <c r="E396" s="64"/>
      <c r="F396" s="64"/>
      <c r="G396" s="64"/>
      <c r="H396" s="64"/>
      <c r="I396" s="64"/>
      <c r="J396" s="64"/>
      <c r="K396" s="64"/>
    </row>
    <row r="397" spans="4:11">
      <c r="D397" s="64"/>
      <c r="E397" s="64"/>
      <c r="F397" s="64"/>
      <c r="G397" s="64"/>
      <c r="H397" s="64"/>
      <c r="I397" s="64"/>
      <c r="J397" s="64"/>
      <c r="K397" s="64"/>
    </row>
    <row r="398" spans="4:11">
      <c r="D398" s="64"/>
      <c r="E398" s="64"/>
      <c r="F398" s="64"/>
      <c r="G398" s="64"/>
      <c r="H398" s="64"/>
      <c r="I398" s="64"/>
      <c r="J398" s="64"/>
      <c r="K398" s="64"/>
    </row>
    <row r="399" spans="4:11">
      <c r="D399" s="64"/>
      <c r="E399" s="64"/>
      <c r="F399" s="64"/>
      <c r="G399" s="64"/>
      <c r="H399" s="64"/>
      <c r="I399" s="64"/>
      <c r="J399" s="64"/>
      <c r="K399" s="64"/>
    </row>
    <row r="400" spans="4:11">
      <c r="D400" s="64"/>
      <c r="E400" s="64"/>
      <c r="F400" s="64"/>
      <c r="G400" s="64"/>
      <c r="H400" s="64"/>
      <c r="I400" s="64"/>
      <c r="J400" s="64"/>
      <c r="K400" s="64"/>
    </row>
    <row r="401" spans="4:11">
      <c r="D401" s="64"/>
      <c r="E401" s="64"/>
      <c r="F401" s="64"/>
      <c r="G401" s="64"/>
      <c r="H401" s="64"/>
      <c r="I401" s="64"/>
      <c r="J401" s="64"/>
      <c r="K401" s="64"/>
    </row>
    <row r="402" spans="4:11">
      <c r="D402" s="64"/>
      <c r="E402" s="64"/>
      <c r="F402" s="64"/>
      <c r="G402" s="64"/>
      <c r="H402" s="64"/>
      <c r="I402" s="64"/>
      <c r="J402" s="64"/>
      <c r="K402" s="64"/>
    </row>
    <row r="403" spans="4:11">
      <c r="D403" s="64"/>
      <c r="E403" s="64"/>
      <c r="F403" s="64"/>
      <c r="G403" s="64"/>
      <c r="H403" s="64"/>
      <c r="I403" s="64"/>
      <c r="J403" s="64"/>
      <c r="K403" s="64"/>
    </row>
    <row r="404" spans="4:11">
      <c r="D404" s="64"/>
      <c r="E404" s="64"/>
      <c r="F404" s="64"/>
      <c r="G404" s="64"/>
      <c r="H404" s="64"/>
      <c r="I404" s="64"/>
      <c r="J404" s="64"/>
      <c r="K404" s="64"/>
    </row>
    <row r="405" spans="4:11">
      <c r="D405" s="64"/>
      <c r="E405" s="64"/>
      <c r="F405" s="64"/>
      <c r="G405" s="64"/>
      <c r="H405" s="64"/>
      <c r="I405" s="64"/>
      <c r="J405" s="64"/>
      <c r="K405" s="64"/>
    </row>
    <row r="406" spans="4:11">
      <c r="D406" s="64"/>
      <c r="E406" s="64"/>
      <c r="F406" s="64"/>
      <c r="G406" s="64"/>
      <c r="H406" s="64"/>
      <c r="I406" s="64"/>
      <c r="J406" s="64"/>
      <c r="K406" s="64"/>
    </row>
    <row r="407" spans="4:11">
      <c r="D407" s="64"/>
      <c r="E407" s="64"/>
      <c r="F407" s="64"/>
      <c r="G407" s="64"/>
      <c r="H407" s="64"/>
      <c r="I407" s="64"/>
      <c r="J407" s="64"/>
      <c r="K407" s="64"/>
    </row>
    <row r="408" spans="4:11">
      <c r="D408" s="64"/>
      <c r="E408" s="64"/>
      <c r="F408" s="64"/>
      <c r="G408" s="64"/>
      <c r="H408" s="64"/>
      <c r="I408" s="64"/>
      <c r="J408" s="64"/>
      <c r="K408" s="64"/>
    </row>
    <row r="409" spans="4:11">
      <c r="D409" s="64"/>
      <c r="E409" s="64"/>
      <c r="F409" s="64"/>
      <c r="G409" s="64"/>
      <c r="H409" s="64"/>
      <c r="I409" s="64"/>
      <c r="J409" s="64"/>
      <c r="K409" s="64"/>
    </row>
    <row r="410" spans="4:11">
      <c r="D410" s="64"/>
      <c r="E410" s="64"/>
      <c r="F410" s="64"/>
      <c r="G410" s="64"/>
      <c r="H410" s="64"/>
      <c r="I410" s="64"/>
      <c r="J410" s="64"/>
      <c r="K410" s="64"/>
    </row>
    <row r="411" spans="4:11">
      <c r="D411" s="64"/>
      <c r="E411" s="64"/>
      <c r="F411" s="64"/>
      <c r="G411" s="64"/>
      <c r="H411" s="64"/>
      <c r="I411" s="64"/>
      <c r="J411" s="64"/>
      <c r="K411" s="64"/>
    </row>
    <row r="412" spans="4:11">
      <c r="D412" s="64"/>
      <c r="E412" s="64"/>
      <c r="F412" s="64"/>
      <c r="G412" s="64"/>
      <c r="H412" s="64"/>
      <c r="I412" s="64"/>
      <c r="J412" s="64"/>
      <c r="K412" s="64"/>
    </row>
    <row r="413" spans="4:11">
      <c r="D413" s="64"/>
      <c r="E413" s="64"/>
      <c r="F413" s="64"/>
      <c r="G413" s="64"/>
      <c r="H413" s="64"/>
      <c r="I413" s="64"/>
      <c r="J413" s="64"/>
      <c r="K413" s="64"/>
    </row>
    <row r="414" spans="4:11">
      <c r="D414" s="64"/>
      <c r="E414" s="64"/>
      <c r="F414" s="64"/>
      <c r="G414" s="64"/>
      <c r="H414" s="64"/>
      <c r="I414" s="64"/>
      <c r="J414" s="64"/>
      <c r="K414" s="64"/>
    </row>
    <row r="415" spans="4:11">
      <c r="D415" s="64"/>
      <c r="E415" s="64"/>
      <c r="F415" s="64"/>
      <c r="G415" s="64"/>
      <c r="H415" s="64"/>
      <c r="I415" s="64"/>
      <c r="J415" s="64"/>
      <c r="K415" s="64"/>
    </row>
    <row r="416" spans="4:11">
      <c r="D416" s="64"/>
      <c r="E416" s="64"/>
      <c r="F416" s="64"/>
      <c r="G416" s="64"/>
      <c r="H416" s="64"/>
      <c r="I416" s="64"/>
      <c r="J416" s="64"/>
      <c r="K416" s="64"/>
    </row>
    <row r="417" spans="4:11">
      <c r="D417" s="64"/>
      <c r="E417" s="64"/>
      <c r="F417" s="64"/>
      <c r="G417" s="64"/>
      <c r="H417" s="64"/>
      <c r="I417" s="64"/>
      <c r="J417" s="64"/>
      <c r="K417" s="64"/>
    </row>
    <row r="418" spans="4:11">
      <c r="D418" s="64"/>
      <c r="E418" s="64"/>
      <c r="F418" s="64"/>
      <c r="G418" s="64"/>
      <c r="H418" s="64"/>
      <c r="I418" s="64"/>
      <c r="J418" s="64"/>
      <c r="K418" s="64"/>
    </row>
    <row r="419" spans="4:11">
      <c r="D419" s="64"/>
      <c r="E419" s="64"/>
      <c r="F419" s="64"/>
      <c r="G419" s="64"/>
      <c r="H419" s="64"/>
      <c r="I419" s="64"/>
      <c r="J419" s="64"/>
      <c r="K419" s="64"/>
    </row>
    <row r="420" spans="4:11">
      <c r="D420" s="64"/>
      <c r="E420" s="64"/>
      <c r="F420" s="64"/>
      <c r="G420" s="64"/>
      <c r="H420" s="64"/>
      <c r="I420" s="64"/>
      <c r="J420" s="64"/>
      <c r="K420" s="64"/>
    </row>
    <row r="421" spans="4:11">
      <c r="D421" s="64"/>
      <c r="E421" s="64"/>
      <c r="F421" s="64"/>
      <c r="G421" s="64"/>
      <c r="H421" s="64"/>
      <c r="I421" s="64"/>
      <c r="J421" s="64"/>
      <c r="K421" s="64"/>
    </row>
    <row r="422" spans="4:11">
      <c r="D422" s="64"/>
      <c r="E422" s="64"/>
      <c r="F422" s="64"/>
      <c r="G422" s="64"/>
      <c r="H422" s="64"/>
      <c r="I422" s="64"/>
      <c r="J422" s="64"/>
      <c r="K422" s="64"/>
    </row>
    <row r="423" spans="4:11">
      <c r="D423" s="64"/>
      <c r="E423" s="64"/>
      <c r="F423" s="64"/>
      <c r="G423" s="64"/>
      <c r="H423" s="64"/>
      <c r="I423" s="64"/>
      <c r="J423" s="64"/>
      <c r="K423" s="64"/>
    </row>
    <row r="424" spans="4:11">
      <c r="D424" s="64"/>
      <c r="E424" s="64"/>
      <c r="F424" s="64"/>
      <c r="G424" s="64"/>
      <c r="H424" s="64"/>
      <c r="I424" s="64"/>
      <c r="J424" s="64"/>
      <c r="K424" s="64"/>
    </row>
    <row r="425" spans="4:11">
      <c r="D425" s="64"/>
      <c r="E425" s="64"/>
      <c r="F425" s="64"/>
      <c r="G425" s="64"/>
      <c r="H425" s="64"/>
      <c r="I425" s="64"/>
      <c r="J425" s="64"/>
      <c r="K425" s="64"/>
    </row>
    <row r="426" spans="4:11">
      <c r="D426" s="64"/>
      <c r="E426" s="64"/>
      <c r="F426" s="64"/>
      <c r="G426" s="64"/>
      <c r="H426" s="64"/>
      <c r="I426" s="64"/>
      <c r="J426" s="64"/>
      <c r="K426" s="64"/>
    </row>
    <row r="427" spans="4:11">
      <c r="D427" s="64"/>
      <c r="E427" s="64"/>
      <c r="F427" s="64"/>
      <c r="G427" s="64"/>
      <c r="H427" s="64"/>
      <c r="I427" s="64"/>
      <c r="J427" s="64"/>
      <c r="K427" s="64"/>
    </row>
    <row r="428" spans="4:11">
      <c r="D428" s="64"/>
      <c r="E428" s="64"/>
      <c r="F428" s="64"/>
      <c r="G428" s="64"/>
      <c r="H428" s="64"/>
      <c r="I428" s="64"/>
      <c r="J428" s="64"/>
      <c r="K428" s="64"/>
    </row>
    <row r="429" spans="4:11">
      <c r="D429" s="64"/>
      <c r="E429" s="64"/>
      <c r="F429" s="64"/>
      <c r="G429" s="64"/>
      <c r="H429" s="64"/>
      <c r="I429" s="64"/>
      <c r="J429" s="64"/>
      <c r="K429" s="64"/>
    </row>
    <row r="430" spans="4:11">
      <c r="D430" s="64"/>
      <c r="E430" s="64"/>
      <c r="F430" s="64"/>
      <c r="G430" s="64"/>
      <c r="H430" s="64"/>
      <c r="I430" s="64"/>
      <c r="J430" s="64"/>
      <c r="K430" s="64"/>
    </row>
    <row r="431" spans="4:11">
      <c r="D431" s="64"/>
      <c r="E431" s="64"/>
      <c r="F431" s="64"/>
      <c r="G431" s="64"/>
      <c r="H431" s="64"/>
      <c r="I431" s="64"/>
      <c r="J431" s="64"/>
      <c r="K431" s="64"/>
    </row>
    <row r="432" spans="4:11">
      <c r="D432" s="64"/>
      <c r="E432" s="64"/>
      <c r="F432" s="64"/>
      <c r="G432" s="64"/>
      <c r="H432" s="64"/>
      <c r="I432" s="64"/>
      <c r="J432" s="64"/>
      <c r="K432" s="64"/>
    </row>
    <row r="433" spans="4:11">
      <c r="D433" s="64"/>
      <c r="E433" s="64"/>
      <c r="F433" s="64"/>
      <c r="G433" s="64"/>
      <c r="H433" s="64"/>
      <c r="I433" s="64"/>
      <c r="J433" s="64"/>
      <c r="K433" s="64"/>
    </row>
    <row r="434" spans="4:11">
      <c r="D434" s="64"/>
      <c r="E434" s="64"/>
      <c r="F434" s="64"/>
      <c r="G434" s="64"/>
      <c r="H434" s="64"/>
      <c r="I434" s="64"/>
      <c r="J434" s="64"/>
      <c r="K434" s="64"/>
    </row>
    <row r="435" spans="4:11">
      <c r="D435" s="64"/>
      <c r="E435" s="64"/>
      <c r="F435" s="64"/>
      <c r="G435" s="64"/>
      <c r="H435" s="64"/>
      <c r="I435" s="64"/>
      <c r="J435" s="64"/>
      <c r="K435" s="64"/>
    </row>
    <row r="436" spans="4:11">
      <c r="D436" s="64"/>
      <c r="E436" s="64"/>
      <c r="F436" s="64"/>
      <c r="G436" s="64"/>
      <c r="H436" s="64"/>
      <c r="I436" s="64"/>
      <c r="J436" s="64"/>
      <c r="K436" s="64"/>
    </row>
    <row r="437" spans="4:11">
      <c r="D437" s="64"/>
      <c r="E437" s="64"/>
      <c r="F437" s="64"/>
      <c r="G437" s="64"/>
      <c r="H437" s="64"/>
      <c r="I437" s="64"/>
      <c r="J437" s="64"/>
      <c r="K437" s="64"/>
    </row>
    <row r="438" spans="4:11">
      <c r="D438" s="64"/>
      <c r="E438" s="64"/>
      <c r="F438" s="64"/>
      <c r="G438" s="64"/>
      <c r="H438" s="64"/>
      <c r="I438" s="64"/>
      <c r="J438" s="64"/>
      <c r="K438" s="64"/>
    </row>
    <row r="439" spans="4:11">
      <c r="D439" s="64"/>
      <c r="E439" s="64"/>
      <c r="F439" s="64"/>
      <c r="G439" s="64"/>
      <c r="H439" s="64"/>
      <c r="I439" s="64"/>
      <c r="J439" s="64"/>
      <c r="K439" s="64"/>
    </row>
    <row r="440" spans="4:11">
      <c r="D440" s="64"/>
      <c r="E440" s="64"/>
      <c r="F440" s="64"/>
      <c r="G440" s="64"/>
      <c r="H440" s="64"/>
      <c r="I440" s="64"/>
      <c r="J440" s="64"/>
      <c r="K440" s="64"/>
    </row>
    <row r="441" spans="4:11">
      <c r="D441" s="64"/>
      <c r="E441" s="64"/>
      <c r="F441" s="64"/>
      <c r="G441" s="64"/>
      <c r="H441" s="64"/>
      <c r="I441" s="64"/>
      <c r="J441" s="64"/>
      <c r="K441" s="64"/>
    </row>
    <row r="442" spans="4:11">
      <c r="D442" s="64"/>
      <c r="E442" s="64"/>
      <c r="F442" s="64"/>
      <c r="G442" s="64"/>
      <c r="H442" s="64"/>
      <c r="I442" s="64"/>
      <c r="J442" s="64"/>
      <c r="K442" s="64"/>
    </row>
    <row r="443" spans="4:11">
      <c r="D443" s="64"/>
      <c r="E443" s="64"/>
      <c r="F443" s="64"/>
      <c r="G443" s="64"/>
      <c r="H443" s="64"/>
      <c r="I443" s="64"/>
      <c r="J443" s="64"/>
      <c r="K443" s="64"/>
    </row>
    <row r="444" spans="4:11">
      <c r="D444" s="64"/>
      <c r="E444" s="64"/>
      <c r="F444" s="64"/>
      <c r="G444" s="64"/>
      <c r="H444" s="64"/>
      <c r="I444" s="64"/>
      <c r="J444" s="64"/>
      <c r="K444" s="64"/>
    </row>
    <row r="445" spans="4:11">
      <c r="D445" s="64"/>
      <c r="E445" s="64"/>
      <c r="F445" s="64"/>
      <c r="G445" s="64"/>
      <c r="H445" s="64"/>
      <c r="I445" s="64"/>
      <c r="J445" s="64"/>
      <c r="K445" s="64"/>
    </row>
    <row r="446" spans="4:11">
      <c r="D446" s="64"/>
      <c r="E446" s="64"/>
      <c r="F446" s="64"/>
      <c r="G446" s="64"/>
      <c r="H446" s="64"/>
      <c r="I446" s="64"/>
      <c r="J446" s="64"/>
      <c r="K446" s="64"/>
    </row>
    <row r="447" spans="4:11">
      <c r="D447" s="64"/>
      <c r="E447" s="64"/>
      <c r="F447" s="64"/>
      <c r="G447" s="64"/>
      <c r="H447" s="64"/>
      <c r="I447" s="64"/>
      <c r="J447" s="64"/>
      <c r="K447" s="64"/>
    </row>
    <row r="448" spans="4:11">
      <c r="D448" s="64"/>
      <c r="E448" s="64"/>
      <c r="F448" s="64"/>
      <c r="G448" s="64"/>
      <c r="H448" s="64"/>
      <c r="I448" s="64"/>
      <c r="J448" s="64"/>
      <c r="K448" s="64"/>
    </row>
    <row r="449" spans="4:11">
      <c r="D449" s="64"/>
      <c r="E449" s="64"/>
      <c r="F449" s="64"/>
      <c r="G449" s="64"/>
      <c r="H449" s="64"/>
      <c r="I449" s="64"/>
      <c r="J449" s="64"/>
      <c r="K449" s="64"/>
    </row>
    <row r="450" spans="4:11">
      <c r="D450" s="64"/>
      <c r="E450" s="64"/>
      <c r="F450" s="64"/>
      <c r="G450" s="64"/>
      <c r="H450" s="64"/>
      <c r="I450" s="64"/>
      <c r="J450" s="64"/>
      <c r="K450" s="64"/>
    </row>
    <row r="451" spans="4:11">
      <c r="D451" s="64"/>
      <c r="E451" s="64"/>
      <c r="F451" s="64"/>
      <c r="G451" s="64"/>
      <c r="H451" s="64"/>
      <c r="I451" s="64"/>
      <c r="J451" s="64"/>
      <c r="K451" s="64"/>
    </row>
    <row r="452" spans="4:11">
      <c r="D452" s="64"/>
      <c r="E452" s="64"/>
      <c r="F452" s="64"/>
      <c r="G452" s="64"/>
      <c r="H452" s="64"/>
      <c r="I452" s="64"/>
      <c r="J452" s="64"/>
      <c r="K452" s="64"/>
    </row>
    <row r="453" spans="4:11">
      <c r="D453" s="64"/>
      <c r="E453" s="64"/>
      <c r="F453" s="64"/>
      <c r="G453" s="64"/>
      <c r="H453" s="64"/>
      <c r="I453" s="64"/>
      <c r="J453" s="64"/>
      <c r="K453" s="64"/>
    </row>
    <row r="454" spans="4:11">
      <c r="D454" s="64"/>
      <c r="E454" s="64"/>
      <c r="F454" s="64"/>
      <c r="G454" s="64"/>
      <c r="H454" s="64"/>
      <c r="I454" s="64"/>
      <c r="J454" s="64"/>
      <c r="K454" s="64"/>
    </row>
    <row r="455" spans="4:11">
      <c r="D455" s="64"/>
      <c r="E455" s="64"/>
      <c r="F455" s="64"/>
      <c r="G455" s="64"/>
      <c r="H455" s="64"/>
      <c r="I455" s="64"/>
      <c r="J455" s="64"/>
      <c r="K455" s="64"/>
    </row>
    <row r="456" spans="4:11">
      <c r="D456" s="64"/>
      <c r="E456" s="64"/>
      <c r="F456" s="64"/>
      <c r="G456" s="64"/>
      <c r="H456" s="64"/>
      <c r="I456" s="64"/>
      <c r="J456" s="64"/>
      <c r="K456" s="64"/>
    </row>
    <row r="457" spans="4:11">
      <c r="D457" s="64"/>
      <c r="E457" s="64"/>
      <c r="F457" s="64"/>
      <c r="G457" s="64"/>
      <c r="H457" s="64"/>
      <c r="I457" s="64"/>
      <c r="J457" s="64"/>
      <c r="K457" s="64"/>
    </row>
    <row r="458" spans="4:11">
      <c r="D458" s="64"/>
      <c r="E458" s="64"/>
      <c r="F458" s="64"/>
      <c r="G458" s="64"/>
      <c r="H458" s="64"/>
      <c r="I458" s="64"/>
      <c r="J458" s="64"/>
      <c r="K458" s="64"/>
    </row>
    <row r="459" spans="4:11">
      <c r="D459" s="64"/>
      <c r="E459" s="64"/>
      <c r="F459" s="64"/>
      <c r="G459" s="64"/>
      <c r="H459" s="64"/>
      <c r="I459" s="64"/>
      <c r="J459" s="64"/>
      <c r="K459" s="64"/>
    </row>
    <row r="460" spans="4:11">
      <c r="D460" s="64"/>
      <c r="E460" s="64"/>
      <c r="F460" s="64"/>
      <c r="G460" s="64"/>
      <c r="H460" s="64"/>
      <c r="I460" s="64"/>
      <c r="J460" s="64"/>
      <c r="K460" s="64"/>
    </row>
    <row r="461" spans="4:11">
      <c r="D461" s="64"/>
      <c r="E461" s="64"/>
      <c r="F461" s="64"/>
      <c r="G461" s="64"/>
      <c r="H461" s="64"/>
      <c r="I461" s="64"/>
      <c r="J461" s="64"/>
      <c r="K461" s="64"/>
    </row>
    <row r="462" spans="4:11">
      <c r="D462" s="64"/>
      <c r="E462" s="64"/>
      <c r="F462" s="64"/>
      <c r="G462" s="64"/>
      <c r="H462" s="64"/>
      <c r="I462" s="64"/>
      <c r="J462" s="64"/>
      <c r="K462" s="64"/>
    </row>
    <row r="463" spans="4:11">
      <c r="D463" s="64"/>
      <c r="E463" s="64"/>
      <c r="F463" s="64"/>
      <c r="G463" s="64"/>
      <c r="H463" s="64"/>
      <c r="I463" s="64"/>
      <c r="J463" s="64"/>
      <c r="K463" s="64"/>
    </row>
    <row r="464" spans="4:11">
      <c r="D464" s="64"/>
      <c r="E464" s="64"/>
      <c r="F464" s="64"/>
      <c r="G464" s="64"/>
      <c r="H464" s="64"/>
      <c r="I464" s="64"/>
      <c r="J464" s="64"/>
      <c r="K464" s="64"/>
    </row>
    <row r="465" spans="4:11">
      <c r="D465" s="64"/>
      <c r="E465" s="64"/>
      <c r="F465" s="64"/>
      <c r="G465" s="64"/>
      <c r="H465" s="64"/>
      <c r="I465" s="64"/>
      <c r="J465" s="64"/>
      <c r="K465" s="64"/>
    </row>
    <row r="466" spans="4:11">
      <c r="D466" s="64"/>
      <c r="E466" s="64"/>
      <c r="F466" s="64"/>
      <c r="G466" s="64"/>
      <c r="H466" s="64"/>
      <c r="I466" s="64"/>
      <c r="J466" s="64"/>
      <c r="K466" s="64"/>
    </row>
    <row r="467" spans="4:11">
      <c r="D467" s="64"/>
      <c r="E467" s="64"/>
      <c r="F467" s="64"/>
      <c r="G467" s="64"/>
      <c r="H467" s="64"/>
      <c r="I467" s="64"/>
      <c r="J467" s="64"/>
      <c r="K467" s="64"/>
    </row>
    <row r="468" spans="4:11">
      <c r="D468" s="64"/>
      <c r="E468" s="64"/>
      <c r="F468" s="64"/>
      <c r="G468" s="64"/>
      <c r="H468" s="64"/>
      <c r="I468" s="64"/>
      <c r="J468" s="64"/>
      <c r="K468" s="64"/>
    </row>
    <row r="469" spans="4:11">
      <c r="D469" s="64"/>
      <c r="E469" s="64"/>
      <c r="F469" s="64"/>
      <c r="G469" s="64"/>
      <c r="H469" s="64"/>
      <c r="I469" s="64"/>
      <c r="J469" s="64"/>
      <c r="K469" s="64"/>
    </row>
    <row r="470" spans="4:11">
      <c r="D470" s="64"/>
      <c r="E470" s="64"/>
      <c r="F470" s="64"/>
      <c r="G470" s="64"/>
      <c r="H470" s="64"/>
      <c r="I470" s="64"/>
      <c r="J470" s="64"/>
      <c r="K470" s="64"/>
    </row>
    <row r="471" spans="4:11">
      <c r="D471" s="64"/>
      <c r="E471" s="64"/>
      <c r="F471" s="64"/>
      <c r="G471" s="64"/>
      <c r="H471" s="64"/>
      <c r="I471" s="64"/>
      <c r="J471" s="64"/>
      <c r="K471" s="64"/>
    </row>
    <row r="472" spans="4:11">
      <c r="D472" s="64"/>
      <c r="E472" s="64"/>
      <c r="F472" s="64"/>
      <c r="G472" s="64"/>
      <c r="H472" s="64"/>
      <c r="I472" s="64"/>
      <c r="J472" s="64"/>
      <c r="K472" s="64"/>
    </row>
    <row r="473" spans="4:11">
      <c r="D473" s="64"/>
      <c r="E473" s="64"/>
      <c r="F473" s="64"/>
      <c r="G473" s="64"/>
      <c r="H473" s="64"/>
      <c r="I473" s="64"/>
      <c r="J473" s="64"/>
      <c r="K473" s="64"/>
    </row>
    <row r="474" spans="4:11">
      <c r="D474" s="64"/>
      <c r="E474" s="64"/>
      <c r="F474" s="64"/>
      <c r="G474" s="64"/>
      <c r="H474" s="64"/>
      <c r="I474" s="64"/>
      <c r="J474" s="64"/>
      <c r="K474" s="64"/>
    </row>
    <row r="475" spans="4:11">
      <c r="D475" s="64"/>
      <c r="E475" s="64"/>
      <c r="F475" s="64"/>
      <c r="G475" s="64"/>
      <c r="H475" s="64"/>
      <c r="I475" s="64"/>
      <c r="J475" s="64"/>
      <c r="K475" s="64"/>
    </row>
    <row r="476" spans="4:11">
      <c r="D476" s="64"/>
      <c r="E476" s="64"/>
      <c r="F476" s="64"/>
      <c r="G476" s="64"/>
      <c r="H476" s="64"/>
      <c r="I476" s="64"/>
      <c r="J476" s="64"/>
      <c r="K476" s="64"/>
    </row>
    <row r="477" spans="4:11">
      <c r="D477" s="64"/>
      <c r="E477" s="64"/>
      <c r="F477" s="64"/>
      <c r="G477" s="64"/>
      <c r="H477" s="64"/>
      <c r="I477" s="64"/>
      <c r="J477" s="64"/>
      <c r="K477" s="64"/>
    </row>
    <row r="478" spans="4:11">
      <c r="D478" s="64"/>
      <c r="E478" s="64"/>
      <c r="F478" s="64"/>
      <c r="G478" s="64"/>
      <c r="H478" s="64"/>
      <c r="I478" s="64"/>
      <c r="J478" s="64"/>
      <c r="K478" s="64"/>
    </row>
    <row r="479" spans="4:11">
      <c r="D479" s="64"/>
      <c r="E479" s="64"/>
      <c r="F479" s="64"/>
      <c r="G479" s="64"/>
      <c r="H479" s="64"/>
      <c r="I479" s="64"/>
      <c r="J479" s="64"/>
      <c r="K479" s="64"/>
    </row>
    <row r="480" spans="4:11">
      <c r="D480" s="64"/>
      <c r="E480" s="64"/>
      <c r="F480" s="64"/>
      <c r="G480" s="64"/>
      <c r="H480" s="64"/>
      <c r="I480" s="64"/>
      <c r="J480" s="64"/>
      <c r="K480" s="64"/>
    </row>
    <row r="481" spans="4:11">
      <c r="D481" s="64"/>
      <c r="E481" s="64"/>
      <c r="F481" s="64"/>
      <c r="G481" s="64"/>
      <c r="H481" s="64"/>
      <c r="I481" s="64"/>
      <c r="J481" s="64"/>
      <c r="K481" s="64"/>
    </row>
    <row r="482" spans="4:11">
      <c r="D482" s="64"/>
      <c r="E482" s="64"/>
      <c r="F482" s="64"/>
      <c r="G482" s="64"/>
      <c r="H482" s="64"/>
      <c r="I482" s="64"/>
      <c r="J482" s="64"/>
      <c r="K482" s="64"/>
    </row>
    <row r="483" spans="4:11">
      <c r="D483" s="64"/>
      <c r="E483" s="64"/>
      <c r="F483" s="64"/>
      <c r="G483" s="64"/>
      <c r="H483" s="64"/>
      <c r="I483" s="64"/>
      <c r="J483" s="64"/>
      <c r="K483" s="64"/>
    </row>
    <row r="484" spans="4:11">
      <c r="D484" s="64"/>
      <c r="E484" s="64"/>
      <c r="F484" s="64"/>
      <c r="G484" s="64"/>
      <c r="H484" s="64"/>
      <c r="I484" s="64"/>
      <c r="J484" s="64"/>
      <c r="K484" s="64"/>
    </row>
    <row r="485" spans="4:11">
      <c r="D485" s="64"/>
      <c r="E485" s="64"/>
      <c r="F485" s="64"/>
      <c r="G485" s="64"/>
      <c r="H485" s="64"/>
      <c r="I485" s="64"/>
      <c r="J485" s="64"/>
      <c r="K485" s="64"/>
    </row>
    <row r="486" spans="4:11">
      <c r="D486" s="64"/>
      <c r="E486" s="64"/>
      <c r="F486" s="64"/>
      <c r="G486" s="64"/>
      <c r="H486" s="64"/>
      <c r="I486" s="64"/>
      <c r="J486" s="64"/>
      <c r="K486" s="64"/>
    </row>
    <row r="487" spans="4:11">
      <c r="D487" s="64"/>
      <c r="E487" s="64"/>
      <c r="F487" s="64"/>
      <c r="G487" s="64"/>
      <c r="H487" s="64"/>
      <c r="I487" s="64"/>
      <c r="J487" s="64"/>
      <c r="K487" s="64"/>
    </row>
    <row r="488" spans="4:11">
      <c r="D488" s="64"/>
      <c r="E488" s="64"/>
      <c r="F488" s="64"/>
      <c r="G488" s="64"/>
      <c r="H488" s="64"/>
      <c r="I488" s="64"/>
      <c r="J488" s="64"/>
      <c r="K488" s="64"/>
    </row>
    <row r="489" spans="4:11">
      <c r="D489" s="64"/>
      <c r="E489" s="64"/>
      <c r="F489" s="64"/>
      <c r="G489" s="64"/>
      <c r="H489" s="64"/>
      <c r="I489" s="64"/>
      <c r="J489" s="64"/>
      <c r="K489" s="64"/>
    </row>
    <row r="490" spans="4:11">
      <c r="D490" s="64"/>
      <c r="E490" s="64"/>
      <c r="F490" s="64"/>
      <c r="G490" s="64"/>
      <c r="H490" s="64"/>
      <c r="I490" s="64"/>
      <c r="J490" s="64"/>
      <c r="K490" s="64"/>
    </row>
    <row r="491" spans="4:11">
      <c r="D491" s="64"/>
      <c r="E491" s="64"/>
      <c r="F491" s="64"/>
      <c r="G491" s="64"/>
      <c r="H491" s="64"/>
      <c r="I491" s="64"/>
      <c r="J491" s="64"/>
      <c r="K491" s="64"/>
    </row>
    <row r="492" spans="4:11">
      <c r="D492" s="64"/>
      <c r="E492" s="64"/>
      <c r="F492" s="64"/>
      <c r="G492" s="64"/>
      <c r="H492" s="64"/>
      <c r="I492" s="64"/>
      <c r="J492" s="64"/>
      <c r="K492" s="64"/>
    </row>
    <row r="493" spans="4:11">
      <c r="D493" s="64"/>
      <c r="E493" s="64"/>
      <c r="F493" s="64"/>
      <c r="G493" s="64"/>
      <c r="H493" s="64"/>
      <c r="I493" s="64"/>
      <c r="J493" s="64"/>
      <c r="K493" s="64"/>
    </row>
    <row r="494" spans="4:11">
      <c r="D494" s="64"/>
      <c r="E494" s="64"/>
      <c r="F494" s="64"/>
      <c r="G494" s="64"/>
      <c r="H494" s="64"/>
      <c r="I494" s="64"/>
      <c r="J494" s="64"/>
      <c r="K494" s="64"/>
    </row>
    <row r="495" spans="4:11">
      <c r="D495" s="64"/>
      <c r="E495" s="64"/>
      <c r="F495" s="64"/>
      <c r="G495" s="64"/>
      <c r="H495" s="64"/>
      <c r="I495" s="64"/>
      <c r="J495" s="64"/>
      <c r="K495" s="64"/>
    </row>
    <row r="496" spans="4:11">
      <c r="D496" s="64"/>
      <c r="E496" s="64"/>
      <c r="F496" s="64"/>
      <c r="G496" s="64"/>
      <c r="H496" s="64"/>
      <c r="I496" s="64"/>
      <c r="J496" s="64"/>
      <c r="K496" s="64"/>
    </row>
    <row r="497" spans="4:11">
      <c r="D497" s="64"/>
      <c r="E497" s="64"/>
      <c r="F497" s="64"/>
      <c r="G497" s="64"/>
      <c r="H497" s="64"/>
      <c r="I497" s="64"/>
      <c r="J497" s="64"/>
      <c r="K497" s="64"/>
    </row>
    <row r="498" spans="4:11">
      <c r="D498" s="64"/>
      <c r="E498" s="64"/>
      <c r="F498" s="64"/>
      <c r="G498" s="64"/>
      <c r="H498" s="64"/>
      <c r="I498" s="64"/>
      <c r="J498" s="64"/>
      <c r="K498" s="64"/>
    </row>
    <row r="499" spans="4:11">
      <c r="D499" s="64"/>
      <c r="E499" s="64"/>
      <c r="F499" s="64"/>
      <c r="G499" s="64"/>
      <c r="H499" s="64"/>
      <c r="I499" s="64"/>
      <c r="J499" s="64"/>
      <c r="K499" s="64"/>
    </row>
    <row r="500" spans="4:11">
      <c r="D500" s="64"/>
      <c r="E500" s="64"/>
      <c r="F500" s="64"/>
      <c r="G500" s="64"/>
      <c r="H500" s="64"/>
      <c r="I500" s="64"/>
      <c r="J500" s="64"/>
      <c r="K500" s="64"/>
    </row>
    <row r="501" spans="4:11">
      <c r="D501" s="64"/>
      <c r="E501" s="64"/>
      <c r="F501" s="64"/>
      <c r="G501" s="64"/>
      <c r="H501" s="64"/>
      <c r="I501" s="64"/>
      <c r="J501" s="64"/>
      <c r="K501" s="64"/>
    </row>
    <row r="502" spans="4:11">
      <c r="D502" s="64"/>
      <c r="E502" s="64"/>
      <c r="F502" s="64"/>
      <c r="G502" s="64"/>
      <c r="H502" s="64"/>
      <c r="I502" s="64"/>
      <c r="J502" s="64"/>
      <c r="K502" s="64"/>
    </row>
    <row r="503" spans="4:11">
      <c r="D503" s="64"/>
      <c r="E503" s="64"/>
      <c r="F503" s="64"/>
      <c r="G503" s="64"/>
      <c r="H503" s="64"/>
      <c r="I503" s="64"/>
      <c r="J503" s="64"/>
      <c r="K503" s="64"/>
    </row>
    <row r="504" spans="4:11">
      <c r="D504" s="64"/>
      <c r="E504" s="64"/>
      <c r="F504" s="64"/>
      <c r="G504" s="64"/>
      <c r="H504" s="64"/>
      <c r="I504" s="64"/>
      <c r="J504" s="64"/>
      <c r="K504" s="64"/>
    </row>
    <row r="505" spans="4:11">
      <c r="D505" s="64"/>
      <c r="E505" s="64"/>
      <c r="F505" s="64"/>
      <c r="G505" s="64"/>
      <c r="H505" s="64"/>
      <c r="I505" s="64"/>
      <c r="J505" s="64"/>
      <c r="K505" s="64"/>
    </row>
    <row r="506" spans="4:11">
      <c r="D506" s="64"/>
      <c r="E506" s="64"/>
      <c r="F506" s="64"/>
      <c r="G506" s="64"/>
      <c r="H506" s="64"/>
      <c r="I506" s="64"/>
      <c r="J506" s="64"/>
      <c r="K506" s="64"/>
    </row>
    <row r="507" spans="4:11">
      <c r="D507" s="64"/>
      <c r="E507" s="64"/>
      <c r="F507" s="64"/>
      <c r="G507" s="64"/>
      <c r="H507" s="64"/>
      <c r="I507" s="64"/>
      <c r="J507" s="64"/>
      <c r="K507" s="64"/>
    </row>
    <row r="508" spans="4:11">
      <c r="D508" s="64"/>
      <c r="E508" s="64"/>
      <c r="F508" s="64"/>
      <c r="G508" s="64"/>
      <c r="H508" s="64"/>
      <c r="I508" s="64"/>
      <c r="J508" s="64"/>
      <c r="K508" s="64"/>
    </row>
    <row r="509" spans="4:11">
      <c r="D509" s="64"/>
      <c r="E509" s="64"/>
      <c r="F509" s="64"/>
      <c r="G509" s="64"/>
      <c r="H509" s="64"/>
      <c r="I509" s="64"/>
      <c r="J509" s="64"/>
      <c r="K509" s="64"/>
    </row>
    <row r="510" spans="4:11">
      <c r="D510" s="64"/>
      <c r="E510" s="64"/>
      <c r="F510" s="64"/>
      <c r="G510" s="64"/>
      <c r="H510" s="64"/>
      <c r="I510" s="64"/>
      <c r="J510" s="64"/>
      <c r="K510" s="64"/>
    </row>
    <row r="511" spans="4:11">
      <c r="D511" s="64"/>
      <c r="E511" s="64"/>
      <c r="F511" s="64"/>
      <c r="G511" s="64"/>
      <c r="H511" s="64"/>
      <c r="I511" s="64"/>
      <c r="J511" s="64"/>
      <c r="K511" s="64"/>
    </row>
    <row r="512" spans="4:11">
      <c r="D512" s="64"/>
      <c r="E512" s="64"/>
      <c r="F512" s="64"/>
      <c r="G512" s="64"/>
      <c r="H512" s="64"/>
      <c r="I512" s="64"/>
      <c r="J512" s="64"/>
      <c r="K512" s="64"/>
    </row>
    <row r="513" spans="4:11">
      <c r="D513" s="64"/>
      <c r="E513" s="64"/>
      <c r="F513" s="64"/>
      <c r="G513" s="64"/>
      <c r="H513" s="64"/>
      <c r="I513" s="64"/>
      <c r="J513" s="64"/>
      <c r="K513" s="64"/>
    </row>
    <row r="514" spans="4:11">
      <c r="D514" s="64"/>
      <c r="E514" s="64"/>
      <c r="F514" s="64"/>
      <c r="G514" s="64"/>
      <c r="H514" s="64"/>
      <c r="I514" s="64"/>
      <c r="J514" s="64"/>
      <c r="K514" s="64"/>
    </row>
    <row r="515" spans="4:11">
      <c r="D515" s="64"/>
      <c r="E515" s="64"/>
      <c r="F515" s="64"/>
      <c r="G515" s="64"/>
      <c r="H515" s="64"/>
      <c r="I515" s="64"/>
      <c r="J515" s="64"/>
      <c r="K515" s="64"/>
    </row>
    <row r="516" spans="4:11">
      <c r="D516" s="64"/>
      <c r="E516" s="64"/>
      <c r="F516" s="64"/>
      <c r="G516" s="64"/>
      <c r="H516" s="64"/>
      <c r="I516" s="64"/>
      <c r="J516" s="64"/>
      <c r="K516" s="64"/>
    </row>
    <row r="517" spans="4:11">
      <c r="D517" s="64"/>
      <c r="E517" s="64"/>
      <c r="F517" s="64"/>
      <c r="G517" s="64"/>
      <c r="H517" s="64"/>
      <c r="I517" s="64"/>
      <c r="J517" s="64"/>
      <c r="K517" s="64"/>
    </row>
    <row r="518" spans="4:11">
      <c r="D518" s="64"/>
      <c r="E518" s="64"/>
      <c r="F518" s="64"/>
      <c r="G518" s="64"/>
      <c r="H518" s="64"/>
      <c r="I518" s="64"/>
      <c r="J518" s="64"/>
      <c r="K518" s="64"/>
    </row>
    <row r="519" spans="4:11">
      <c r="D519" s="64"/>
      <c r="E519" s="64"/>
      <c r="F519" s="64"/>
      <c r="G519" s="64"/>
      <c r="H519" s="64"/>
      <c r="I519" s="64"/>
      <c r="J519" s="64"/>
      <c r="K519" s="64"/>
    </row>
    <row r="520" spans="4:11">
      <c r="D520" s="64"/>
      <c r="E520" s="64"/>
      <c r="F520" s="64"/>
      <c r="G520" s="64"/>
      <c r="H520" s="64"/>
      <c r="I520" s="64"/>
      <c r="J520" s="64"/>
      <c r="K520" s="64"/>
    </row>
    <row r="521" spans="4:11">
      <c r="D521" s="64"/>
      <c r="E521" s="64"/>
      <c r="F521" s="64"/>
      <c r="G521" s="64"/>
      <c r="H521" s="64"/>
      <c r="I521" s="64"/>
      <c r="J521" s="64"/>
      <c r="K521" s="64"/>
    </row>
    <row r="522" spans="4:11">
      <c r="D522" s="64"/>
      <c r="E522" s="64"/>
      <c r="F522" s="64"/>
      <c r="G522" s="64"/>
      <c r="H522" s="64"/>
      <c r="I522" s="64"/>
      <c r="J522" s="64"/>
      <c r="K522" s="64"/>
    </row>
    <row r="523" spans="4:11">
      <c r="D523" s="64"/>
      <c r="E523" s="64"/>
      <c r="F523" s="64"/>
      <c r="G523" s="64"/>
      <c r="H523" s="64"/>
      <c r="I523" s="64"/>
      <c r="J523" s="64"/>
      <c r="K523" s="64"/>
    </row>
    <row r="524" spans="4:11">
      <c r="D524" s="64"/>
      <c r="E524" s="64"/>
      <c r="F524" s="64"/>
      <c r="G524" s="64"/>
      <c r="H524" s="64"/>
      <c r="I524" s="64"/>
      <c r="J524" s="64"/>
      <c r="K524" s="64"/>
    </row>
    <row r="525" spans="4:11">
      <c r="D525" s="64"/>
      <c r="E525" s="64"/>
      <c r="F525" s="64"/>
      <c r="G525" s="64"/>
      <c r="H525" s="64"/>
      <c r="I525" s="64"/>
      <c r="J525" s="64"/>
      <c r="K525" s="64"/>
    </row>
    <row r="526" spans="4:11">
      <c r="D526" s="64"/>
      <c r="E526" s="64"/>
      <c r="F526" s="64"/>
      <c r="G526" s="64"/>
      <c r="H526" s="64"/>
      <c r="I526" s="64"/>
      <c r="J526" s="64"/>
      <c r="K526" s="64"/>
    </row>
    <row r="527" spans="4:11">
      <c r="D527" s="64"/>
      <c r="E527" s="64"/>
      <c r="F527" s="64"/>
      <c r="G527" s="64"/>
      <c r="H527" s="64"/>
      <c r="I527" s="64"/>
      <c r="J527" s="64"/>
      <c r="K527" s="64"/>
    </row>
    <row r="528" spans="4:11">
      <c r="D528" s="64"/>
      <c r="E528" s="64"/>
      <c r="F528" s="64"/>
      <c r="G528" s="64"/>
      <c r="H528" s="64"/>
      <c r="I528" s="64"/>
      <c r="J528" s="64"/>
      <c r="K528" s="64"/>
    </row>
    <row r="529" spans="4:11">
      <c r="D529" s="64"/>
      <c r="E529" s="64"/>
      <c r="F529" s="64"/>
      <c r="G529" s="64"/>
      <c r="H529" s="64"/>
      <c r="I529" s="64"/>
      <c r="J529" s="64"/>
      <c r="K529" s="64"/>
    </row>
    <row r="530" spans="4:11">
      <c r="D530" s="64"/>
      <c r="E530" s="64"/>
      <c r="F530" s="64"/>
      <c r="G530" s="64"/>
      <c r="H530" s="64"/>
      <c r="I530" s="64"/>
      <c r="J530" s="64"/>
      <c r="K530" s="64"/>
    </row>
    <row r="531" spans="4:11">
      <c r="D531" s="64"/>
      <c r="E531" s="64"/>
      <c r="F531" s="64"/>
      <c r="G531" s="64"/>
      <c r="H531" s="64"/>
      <c r="I531" s="64"/>
      <c r="J531" s="64"/>
      <c r="K531" s="64"/>
    </row>
    <row r="532" spans="4:11">
      <c r="D532" s="64"/>
      <c r="E532" s="64"/>
      <c r="F532" s="64"/>
      <c r="G532" s="64"/>
      <c r="H532" s="64"/>
      <c r="I532" s="64"/>
      <c r="J532" s="64"/>
      <c r="K532" s="64"/>
    </row>
    <row r="533" spans="4:11">
      <c r="D533" s="64"/>
      <c r="E533" s="64"/>
      <c r="F533" s="64"/>
      <c r="G533" s="64"/>
      <c r="H533" s="64"/>
      <c r="I533" s="64"/>
      <c r="J533" s="64"/>
      <c r="K533" s="64"/>
    </row>
    <row r="534" spans="4:11">
      <c r="D534" s="64"/>
      <c r="E534" s="64"/>
      <c r="F534" s="64"/>
      <c r="G534" s="64"/>
      <c r="H534" s="64"/>
      <c r="I534" s="64"/>
      <c r="J534" s="64"/>
      <c r="K534" s="64"/>
    </row>
    <row r="535" spans="4:11">
      <c r="D535" s="64"/>
      <c r="E535" s="64"/>
      <c r="F535" s="64"/>
      <c r="G535" s="64"/>
      <c r="H535" s="64"/>
      <c r="I535" s="64"/>
      <c r="J535" s="64"/>
      <c r="K535" s="64"/>
    </row>
    <row r="536" spans="4:11">
      <c r="D536" s="64"/>
      <c r="E536" s="64"/>
      <c r="F536" s="64"/>
      <c r="G536" s="64"/>
      <c r="H536" s="64"/>
      <c r="I536" s="64"/>
      <c r="J536" s="64"/>
      <c r="K536" s="64"/>
    </row>
    <row r="537" spans="4:11">
      <c r="D537" s="64"/>
      <c r="E537" s="64"/>
      <c r="F537" s="64"/>
      <c r="G537" s="64"/>
      <c r="H537" s="64"/>
      <c r="I537" s="64"/>
      <c r="J537" s="64"/>
      <c r="K537" s="64"/>
    </row>
    <row r="538" spans="4:11">
      <c r="D538" s="64"/>
      <c r="E538" s="64"/>
      <c r="F538" s="64"/>
      <c r="G538" s="64"/>
      <c r="H538" s="64"/>
      <c r="I538" s="64"/>
      <c r="J538" s="64"/>
      <c r="K538" s="64"/>
    </row>
    <row r="539" spans="4:11">
      <c r="D539" s="64"/>
      <c r="E539" s="64"/>
      <c r="F539" s="64"/>
      <c r="G539" s="64"/>
      <c r="H539" s="64"/>
      <c r="I539" s="64"/>
      <c r="J539" s="64"/>
      <c r="K539" s="64"/>
    </row>
    <row r="540" spans="4:11">
      <c r="D540" s="64"/>
      <c r="E540" s="64"/>
      <c r="F540" s="64"/>
      <c r="G540" s="64"/>
      <c r="H540" s="64"/>
      <c r="I540" s="64"/>
      <c r="J540" s="64"/>
      <c r="K540" s="64"/>
    </row>
    <row r="541" spans="4:11">
      <c r="D541" s="64"/>
      <c r="E541" s="64"/>
      <c r="F541" s="64"/>
      <c r="G541" s="64"/>
      <c r="H541" s="64"/>
      <c r="I541" s="64"/>
      <c r="J541" s="64"/>
      <c r="K541" s="64"/>
    </row>
    <row r="542" spans="4:11">
      <c r="D542" s="64"/>
      <c r="E542" s="64"/>
      <c r="F542" s="64"/>
      <c r="G542" s="64"/>
      <c r="H542" s="64"/>
      <c r="I542" s="64"/>
      <c r="J542" s="64"/>
      <c r="K542" s="64"/>
    </row>
    <row r="543" spans="4:11">
      <c r="D543" s="64"/>
      <c r="E543" s="64"/>
      <c r="F543" s="64"/>
      <c r="G543" s="64"/>
      <c r="H543" s="64"/>
      <c r="I543" s="64"/>
      <c r="J543" s="64"/>
      <c r="K543" s="64"/>
    </row>
    <row r="544" spans="4:11">
      <c r="D544" s="64"/>
      <c r="E544" s="64"/>
      <c r="F544" s="64"/>
      <c r="G544" s="64"/>
      <c r="H544" s="64"/>
      <c r="I544" s="64"/>
      <c r="J544" s="64"/>
      <c r="K544" s="64"/>
    </row>
    <row r="545" spans="4:11">
      <c r="D545" s="64"/>
      <c r="E545" s="64"/>
      <c r="F545" s="64"/>
      <c r="G545" s="64"/>
      <c r="H545" s="64"/>
      <c r="I545" s="64"/>
      <c r="J545" s="64"/>
      <c r="K545" s="64"/>
    </row>
    <row r="546" spans="4:11">
      <c r="D546" s="64"/>
      <c r="E546" s="64"/>
      <c r="F546" s="64"/>
      <c r="G546" s="64"/>
      <c r="H546" s="64"/>
      <c r="I546" s="64"/>
      <c r="J546" s="64"/>
      <c r="K546" s="64"/>
    </row>
    <row r="547" spans="4:11">
      <c r="D547" s="64"/>
      <c r="E547" s="64"/>
      <c r="F547" s="64"/>
      <c r="G547" s="64"/>
      <c r="H547" s="64"/>
      <c r="I547" s="64"/>
      <c r="J547" s="64"/>
      <c r="K547" s="64"/>
    </row>
    <row r="548" spans="4:11">
      <c r="D548" s="64"/>
      <c r="E548" s="64"/>
      <c r="F548" s="64"/>
      <c r="G548" s="64"/>
      <c r="H548" s="64"/>
      <c r="I548" s="64"/>
      <c r="J548" s="64"/>
      <c r="K548" s="64"/>
    </row>
    <row r="549" spans="4:11">
      <c r="D549" s="64"/>
      <c r="E549" s="64"/>
      <c r="F549" s="64"/>
      <c r="G549" s="64"/>
      <c r="H549" s="64"/>
      <c r="I549" s="64"/>
      <c r="J549" s="64"/>
      <c r="K549" s="64"/>
    </row>
    <row r="550" spans="4:11">
      <c r="D550" s="64"/>
      <c r="E550" s="64"/>
      <c r="F550" s="64"/>
      <c r="G550" s="64"/>
      <c r="H550" s="64"/>
      <c r="I550" s="64"/>
      <c r="J550" s="64"/>
      <c r="K550" s="64"/>
    </row>
    <row r="551" spans="4:11">
      <c r="D551" s="64"/>
      <c r="E551" s="64"/>
      <c r="F551" s="64"/>
      <c r="G551" s="64"/>
      <c r="H551" s="64"/>
      <c r="I551" s="64"/>
      <c r="J551" s="64"/>
      <c r="K551" s="64"/>
    </row>
    <row r="552" spans="4:11">
      <c r="D552" s="64"/>
      <c r="E552" s="64"/>
      <c r="F552" s="64"/>
      <c r="G552" s="64"/>
      <c r="H552" s="64"/>
      <c r="I552" s="64"/>
      <c r="J552" s="64"/>
      <c r="K552" s="64"/>
    </row>
    <row r="553" spans="4:11">
      <c r="D553" s="64"/>
      <c r="E553" s="64"/>
      <c r="F553" s="64"/>
      <c r="G553" s="64"/>
      <c r="H553" s="64"/>
      <c r="I553" s="64"/>
      <c r="J553" s="64"/>
      <c r="K553" s="64"/>
    </row>
    <row r="554" spans="4:11">
      <c r="D554" s="64"/>
      <c r="E554" s="64"/>
      <c r="F554" s="64"/>
      <c r="G554" s="64"/>
      <c r="H554" s="64"/>
      <c r="I554" s="64"/>
      <c r="J554" s="64"/>
      <c r="K554" s="64"/>
    </row>
    <row r="555" spans="4:11">
      <c r="D555" s="64"/>
      <c r="E555" s="64"/>
      <c r="F555" s="64"/>
      <c r="G555" s="64"/>
      <c r="H555" s="64"/>
      <c r="I555" s="64"/>
      <c r="J555" s="64"/>
      <c r="K555" s="64"/>
    </row>
    <row r="556" spans="4:11">
      <c r="D556" s="64"/>
      <c r="E556" s="64"/>
      <c r="F556" s="64"/>
      <c r="G556" s="64"/>
      <c r="H556" s="64"/>
      <c r="I556" s="64"/>
      <c r="J556" s="64"/>
      <c r="K556" s="64"/>
    </row>
    <row r="557" spans="4:11">
      <c r="D557" s="64"/>
      <c r="E557" s="64"/>
      <c r="F557" s="64"/>
      <c r="G557" s="64"/>
      <c r="H557" s="64"/>
      <c r="I557" s="64"/>
      <c r="J557" s="64"/>
      <c r="K557" s="64"/>
    </row>
    <row r="558" spans="4:11">
      <c r="D558" s="64"/>
      <c r="E558" s="64"/>
      <c r="F558" s="64"/>
      <c r="G558" s="64"/>
      <c r="H558" s="64"/>
      <c r="I558" s="64"/>
      <c r="J558" s="64"/>
      <c r="K558" s="64"/>
    </row>
    <row r="559" spans="4:11">
      <c r="D559" s="64"/>
      <c r="E559" s="64"/>
      <c r="F559" s="64"/>
      <c r="G559" s="64"/>
      <c r="H559" s="64"/>
      <c r="I559" s="64"/>
      <c r="J559" s="64"/>
      <c r="K559" s="64"/>
    </row>
    <row r="560" spans="4:11">
      <c r="D560" s="64"/>
      <c r="E560" s="64"/>
      <c r="F560" s="64"/>
      <c r="G560" s="64"/>
      <c r="H560" s="64"/>
      <c r="I560" s="64"/>
      <c r="J560" s="64"/>
      <c r="K560" s="64"/>
    </row>
    <row r="561" spans="4:11">
      <c r="D561" s="64"/>
      <c r="E561" s="64"/>
      <c r="F561" s="64"/>
      <c r="G561" s="64"/>
      <c r="H561" s="64"/>
      <c r="I561" s="64"/>
      <c r="J561" s="64"/>
      <c r="K561" s="64"/>
    </row>
    <row r="562" spans="4:11">
      <c r="D562" s="64"/>
      <c r="E562" s="64"/>
      <c r="F562" s="64"/>
      <c r="G562" s="64"/>
      <c r="H562" s="64"/>
      <c r="I562" s="64"/>
      <c r="J562" s="64"/>
      <c r="K562" s="64"/>
    </row>
    <row r="563" spans="4:11">
      <c r="D563" s="64"/>
      <c r="E563" s="64"/>
      <c r="F563" s="64"/>
      <c r="G563" s="64"/>
      <c r="H563" s="64"/>
      <c r="I563" s="64"/>
      <c r="J563" s="64"/>
      <c r="K563" s="64"/>
    </row>
    <row r="564" spans="4:11">
      <c r="D564" s="64"/>
      <c r="E564" s="64"/>
      <c r="F564" s="64"/>
      <c r="G564" s="64"/>
      <c r="H564" s="64"/>
      <c r="I564" s="64"/>
      <c r="J564" s="64"/>
      <c r="K564" s="64"/>
    </row>
    <row r="565" spans="4:11">
      <c r="D565" s="64"/>
      <c r="E565" s="64"/>
      <c r="F565" s="64"/>
      <c r="G565" s="64"/>
      <c r="H565" s="64"/>
      <c r="I565" s="64"/>
      <c r="J565" s="64"/>
      <c r="K565" s="64"/>
    </row>
    <row r="566" spans="4:11">
      <c r="D566" s="64"/>
      <c r="E566" s="64"/>
      <c r="F566" s="64"/>
      <c r="G566" s="64"/>
      <c r="H566" s="64"/>
      <c r="I566" s="64"/>
      <c r="J566" s="64"/>
      <c r="K566" s="64"/>
    </row>
    <row r="567" spans="4:11">
      <c r="D567" s="64"/>
      <c r="E567" s="64"/>
      <c r="F567" s="64"/>
      <c r="G567" s="64"/>
      <c r="H567" s="64"/>
      <c r="I567" s="64"/>
      <c r="J567" s="64"/>
      <c r="K567" s="64"/>
    </row>
    <row r="568" spans="4:11">
      <c r="D568" s="64"/>
      <c r="E568" s="64"/>
      <c r="F568" s="64"/>
      <c r="G568" s="64"/>
      <c r="H568" s="64"/>
      <c r="I568" s="64"/>
      <c r="J568" s="64"/>
      <c r="K568" s="64"/>
    </row>
    <row r="569" spans="4:11">
      <c r="D569" s="64"/>
      <c r="E569" s="64"/>
      <c r="F569" s="64"/>
      <c r="G569" s="64"/>
      <c r="H569" s="64"/>
      <c r="I569" s="64"/>
      <c r="J569" s="64"/>
      <c r="K569" s="64"/>
    </row>
    <row r="570" spans="4:11">
      <c r="D570" s="64"/>
      <c r="E570" s="64"/>
      <c r="F570" s="64"/>
      <c r="G570" s="64"/>
      <c r="H570" s="64"/>
      <c r="I570" s="64"/>
      <c r="J570" s="64"/>
      <c r="K570" s="64"/>
    </row>
    <row r="571" spans="4:11">
      <c r="D571" s="64"/>
      <c r="E571" s="64"/>
      <c r="F571" s="64"/>
      <c r="G571" s="64"/>
      <c r="H571" s="64"/>
      <c r="I571" s="64"/>
      <c r="J571" s="64"/>
      <c r="K571" s="64"/>
    </row>
    <row r="572" spans="4:11">
      <c r="D572" s="64"/>
      <c r="E572" s="64"/>
      <c r="F572" s="64"/>
      <c r="G572" s="64"/>
      <c r="H572" s="64"/>
      <c r="I572" s="64"/>
      <c r="J572" s="64"/>
      <c r="K572" s="64"/>
    </row>
    <row r="573" spans="4:11">
      <c r="D573" s="64"/>
      <c r="E573" s="64"/>
      <c r="F573" s="64"/>
      <c r="G573" s="64"/>
      <c r="H573" s="64"/>
      <c r="I573" s="64"/>
      <c r="J573" s="64"/>
      <c r="K573" s="64"/>
    </row>
    <row r="574" spans="4:11">
      <c r="D574" s="64"/>
      <c r="E574" s="64"/>
      <c r="F574" s="64"/>
      <c r="G574" s="64"/>
      <c r="H574" s="64"/>
      <c r="I574" s="64"/>
      <c r="J574" s="64"/>
      <c r="K574" s="64"/>
    </row>
    <row r="575" spans="4:11">
      <c r="D575" s="64"/>
      <c r="E575" s="64"/>
      <c r="F575" s="64"/>
      <c r="G575" s="64"/>
      <c r="H575" s="64"/>
      <c r="I575" s="64"/>
      <c r="J575" s="64"/>
      <c r="K575" s="64"/>
    </row>
    <row r="576" spans="4:11">
      <c r="D576" s="64"/>
      <c r="E576" s="64"/>
      <c r="F576" s="64"/>
      <c r="G576" s="64"/>
      <c r="H576" s="64"/>
      <c r="I576" s="64"/>
      <c r="J576" s="64"/>
      <c r="K576" s="64"/>
    </row>
    <row r="577" spans="4:11">
      <c r="D577" s="64"/>
      <c r="E577" s="64"/>
      <c r="F577" s="64"/>
      <c r="G577" s="64"/>
      <c r="H577" s="64"/>
      <c r="I577" s="64"/>
      <c r="J577" s="64"/>
      <c r="K577" s="64"/>
    </row>
    <row r="578" spans="4:11">
      <c r="D578" s="64"/>
      <c r="E578" s="64"/>
      <c r="F578" s="64"/>
      <c r="G578" s="64"/>
      <c r="H578" s="64"/>
      <c r="I578" s="64"/>
      <c r="J578" s="64"/>
      <c r="K578" s="64"/>
    </row>
    <row r="579" spans="4:11">
      <c r="D579" s="64"/>
      <c r="E579" s="64"/>
      <c r="F579" s="64"/>
      <c r="G579" s="64"/>
      <c r="H579" s="64"/>
      <c r="I579" s="64"/>
      <c r="J579" s="64"/>
      <c r="K579" s="64"/>
    </row>
    <row r="580" spans="4:11">
      <c r="D580" s="64"/>
      <c r="E580" s="64"/>
      <c r="F580" s="64"/>
      <c r="G580" s="64"/>
      <c r="H580" s="64"/>
      <c r="I580" s="64"/>
      <c r="J580" s="64"/>
      <c r="K580" s="64"/>
    </row>
    <row r="581" spans="4:11">
      <c r="D581" s="64"/>
      <c r="E581" s="64"/>
      <c r="F581" s="64"/>
      <c r="G581" s="64"/>
      <c r="H581" s="64"/>
      <c r="I581" s="64"/>
      <c r="J581" s="64"/>
      <c r="K581" s="64"/>
    </row>
    <row r="582" spans="4:11">
      <c r="D582" s="64"/>
      <c r="E582" s="64"/>
      <c r="F582" s="64"/>
      <c r="G582" s="64"/>
      <c r="H582" s="64"/>
      <c r="I582" s="64"/>
      <c r="J582" s="64"/>
      <c r="K582" s="64"/>
    </row>
    <row r="583" spans="4:11">
      <c r="D583" s="64"/>
      <c r="E583" s="64"/>
      <c r="F583" s="64"/>
      <c r="G583" s="64"/>
      <c r="H583" s="64"/>
      <c r="I583" s="64"/>
      <c r="J583" s="64"/>
      <c r="K583" s="64"/>
    </row>
    <row r="584" spans="4:11">
      <c r="D584" s="64"/>
      <c r="E584" s="64"/>
      <c r="F584" s="64"/>
      <c r="G584" s="64"/>
      <c r="H584" s="64"/>
      <c r="I584" s="64"/>
      <c r="J584" s="64"/>
      <c r="K584" s="64"/>
    </row>
    <row r="585" spans="4:11">
      <c r="D585" s="64"/>
      <c r="E585" s="64"/>
      <c r="F585" s="64"/>
      <c r="G585" s="64"/>
      <c r="H585" s="64"/>
      <c r="I585" s="64"/>
      <c r="J585" s="64"/>
      <c r="K585" s="64"/>
    </row>
    <row r="586" spans="4:11">
      <c r="D586" s="64"/>
      <c r="E586" s="64"/>
      <c r="F586" s="64"/>
      <c r="G586" s="64"/>
      <c r="H586" s="64"/>
      <c r="I586" s="64"/>
      <c r="J586" s="64"/>
      <c r="K586" s="64"/>
    </row>
    <row r="587" spans="4:11">
      <c r="D587" s="64"/>
      <c r="E587" s="64"/>
      <c r="F587" s="64"/>
      <c r="G587" s="64"/>
      <c r="H587" s="64"/>
      <c r="I587" s="64"/>
      <c r="J587" s="64"/>
      <c r="K587" s="64"/>
    </row>
    <row r="588" spans="4:11">
      <c r="D588" s="64"/>
      <c r="E588" s="64"/>
      <c r="F588" s="64"/>
      <c r="G588" s="64"/>
      <c r="H588" s="64"/>
      <c r="I588" s="64"/>
      <c r="J588" s="64"/>
      <c r="K588" s="64"/>
    </row>
    <row r="589" spans="4:11">
      <c r="D589" s="64"/>
      <c r="E589" s="64"/>
      <c r="F589" s="64"/>
      <c r="G589" s="64"/>
      <c r="H589" s="64"/>
      <c r="I589" s="64"/>
      <c r="J589" s="64"/>
      <c r="K589" s="64"/>
    </row>
    <row r="590" spans="4:11">
      <c r="D590" s="64"/>
      <c r="E590" s="64"/>
      <c r="F590" s="64"/>
      <c r="G590" s="64"/>
      <c r="H590" s="64"/>
      <c r="I590" s="64"/>
      <c r="J590" s="64"/>
      <c r="K590" s="64"/>
    </row>
    <row r="591" spans="4:11">
      <c r="D591" s="64"/>
      <c r="E591" s="64"/>
      <c r="F591" s="64"/>
      <c r="G591" s="64"/>
      <c r="H591" s="64"/>
      <c r="I591" s="64"/>
      <c r="J591" s="64"/>
      <c r="K591" s="64"/>
    </row>
    <row r="592" spans="4:11">
      <c r="D592" s="64"/>
      <c r="E592" s="64"/>
      <c r="F592" s="64"/>
      <c r="G592" s="64"/>
      <c r="H592" s="64"/>
      <c r="I592" s="64"/>
      <c r="J592" s="64"/>
      <c r="K592" s="64"/>
    </row>
    <row r="593" spans="4:11">
      <c r="D593" s="64"/>
      <c r="E593" s="64"/>
      <c r="F593" s="64"/>
      <c r="G593" s="64"/>
      <c r="H593" s="64"/>
      <c r="I593" s="64"/>
      <c r="J593" s="64"/>
      <c r="K593" s="64"/>
    </row>
    <row r="594" spans="4:11">
      <c r="D594" s="64"/>
      <c r="E594" s="64"/>
      <c r="F594" s="64"/>
      <c r="G594" s="64"/>
      <c r="H594" s="64"/>
      <c r="I594" s="64"/>
      <c r="J594" s="64"/>
      <c r="K594" s="64"/>
    </row>
    <row r="595" spans="4:11">
      <c r="D595" s="64"/>
      <c r="E595" s="64"/>
      <c r="F595" s="64"/>
      <c r="G595" s="64"/>
      <c r="H595" s="64"/>
      <c r="I595" s="64"/>
      <c r="J595" s="64"/>
      <c r="K595" s="64"/>
    </row>
    <row r="596" spans="4:11">
      <c r="D596" s="64"/>
      <c r="E596" s="64"/>
      <c r="F596" s="64"/>
      <c r="G596" s="64"/>
      <c r="H596" s="64"/>
      <c r="I596" s="64"/>
      <c r="J596" s="64"/>
      <c r="K596" s="64"/>
    </row>
    <row r="597" spans="4:11">
      <c r="D597" s="64"/>
      <c r="E597" s="64"/>
      <c r="F597" s="64"/>
      <c r="G597" s="64"/>
      <c r="H597" s="64"/>
      <c r="I597" s="64"/>
      <c r="J597" s="64"/>
      <c r="K597" s="64"/>
    </row>
    <row r="598" spans="4:11">
      <c r="D598" s="64"/>
      <c r="E598" s="64"/>
      <c r="F598" s="64"/>
      <c r="G598" s="64"/>
      <c r="H598" s="64"/>
      <c r="I598" s="64"/>
      <c r="J598" s="64"/>
      <c r="K598" s="64"/>
    </row>
    <row r="599" spans="4:11">
      <c r="D599" s="64"/>
      <c r="E599" s="64"/>
      <c r="F599" s="64"/>
      <c r="G599" s="64"/>
      <c r="H599" s="64"/>
      <c r="I599" s="64"/>
      <c r="J599" s="64"/>
      <c r="K599" s="64"/>
    </row>
    <row r="600" spans="4:11">
      <c r="D600" s="64"/>
      <c r="E600" s="64"/>
      <c r="F600" s="64"/>
      <c r="G600" s="64"/>
      <c r="H600" s="64"/>
      <c r="I600" s="64"/>
      <c r="J600" s="64"/>
      <c r="K600" s="64"/>
    </row>
    <row r="601" spans="4:11">
      <c r="D601" s="64"/>
      <c r="E601" s="64"/>
      <c r="F601" s="64"/>
      <c r="G601" s="64"/>
      <c r="H601" s="64"/>
      <c r="I601" s="64"/>
      <c r="J601" s="64"/>
      <c r="K601" s="64"/>
    </row>
    <row r="602" spans="4:11">
      <c r="D602" s="64"/>
      <c r="E602" s="64"/>
      <c r="F602" s="64"/>
      <c r="G602" s="64"/>
      <c r="H602" s="64"/>
      <c r="I602" s="64"/>
      <c r="J602" s="64"/>
      <c r="K602" s="64"/>
    </row>
    <row r="603" spans="4:11">
      <c r="D603" s="64"/>
      <c r="E603" s="64"/>
      <c r="F603" s="64"/>
      <c r="G603" s="64"/>
      <c r="H603" s="64"/>
      <c r="I603" s="64"/>
      <c r="J603" s="64"/>
      <c r="K603" s="64"/>
    </row>
    <row r="604" spans="4:11">
      <c r="D604" s="64"/>
      <c r="E604" s="64"/>
      <c r="F604" s="64"/>
      <c r="G604" s="64"/>
      <c r="H604" s="64"/>
      <c r="I604" s="64"/>
      <c r="J604" s="64"/>
      <c r="K604" s="64"/>
    </row>
    <row r="605" spans="4:11">
      <c r="D605" s="64"/>
      <c r="E605" s="64"/>
      <c r="F605" s="64"/>
      <c r="G605" s="64"/>
      <c r="H605" s="64"/>
      <c r="I605" s="64"/>
      <c r="J605" s="64"/>
      <c r="K605" s="64"/>
    </row>
    <row r="606" spans="4:11">
      <c r="D606" s="64"/>
      <c r="E606" s="64"/>
      <c r="F606" s="64"/>
      <c r="G606" s="64"/>
      <c r="H606" s="64"/>
      <c r="I606" s="64"/>
      <c r="J606" s="64"/>
      <c r="K606" s="64"/>
    </row>
    <row r="607" spans="4:11">
      <c r="D607" s="64"/>
      <c r="E607" s="64"/>
      <c r="F607" s="64"/>
      <c r="G607" s="64"/>
      <c r="H607" s="64"/>
      <c r="I607" s="64"/>
      <c r="J607" s="64"/>
      <c r="K607" s="64"/>
    </row>
    <row r="608" spans="4:11">
      <c r="D608" s="64"/>
      <c r="E608" s="64"/>
      <c r="F608" s="64"/>
      <c r="G608" s="64"/>
      <c r="H608" s="64"/>
      <c r="I608" s="64"/>
      <c r="J608" s="64"/>
      <c r="K608" s="64"/>
    </row>
    <row r="609" spans="4:11">
      <c r="D609" s="64"/>
      <c r="E609" s="64"/>
      <c r="F609" s="64"/>
      <c r="G609" s="64"/>
      <c r="H609" s="64"/>
      <c r="I609" s="64"/>
      <c r="J609" s="64"/>
      <c r="K609" s="64"/>
    </row>
    <row r="610" spans="4:11">
      <c r="D610" s="64"/>
      <c r="E610" s="64"/>
      <c r="F610" s="64"/>
      <c r="G610" s="64"/>
      <c r="H610" s="64"/>
      <c r="I610" s="64"/>
      <c r="J610" s="64"/>
      <c r="K610" s="64"/>
    </row>
    <row r="611" spans="4:11">
      <c r="D611" s="64"/>
      <c r="E611" s="64"/>
      <c r="F611" s="64"/>
      <c r="G611" s="64"/>
      <c r="H611" s="64"/>
      <c r="I611" s="64"/>
      <c r="J611" s="64"/>
      <c r="K611" s="64"/>
    </row>
    <row r="612" spans="4:11">
      <c r="D612" s="64"/>
      <c r="E612" s="64"/>
      <c r="F612" s="64"/>
      <c r="G612" s="64"/>
      <c r="H612" s="64"/>
      <c r="I612" s="64"/>
      <c r="J612" s="64"/>
      <c r="K612" s="64"/>
    </row>
    <row r="613" spans="4:11">
      <c r="D613" s="64"/>
      <c r="E613" s="64"/>
      <c r="F613" s="64"/>
      <c r="G613" s="64"/>
      <c r="H613" s="64"/>
      <c r="I613" s="64"/>
      <c r="J613" s="64"/>
      <c r="K613" s="64"/>
    </row>
    <row r="614" spans="4:11">
      <c r="D614" s="64"/>
      <c r="E614" s="64"/>
      <c r="F614" s="64"/>
      <c r="G614" s="64"/>
      <c r="H614" s="64"/>
      <c r="I614" s="64"/>
      <c r="J614" s="64"/>
      <c r="K614" s="64"/>
    </row>
    <row r="615" spans="4:11">
      <c r="D615" s="64"/>
      <c r="E615" s="64"/>
      <c r="F615" s="64"/>
      <c r="G615" s="64"/>
      <c r="H615" s="64"/>
      <c r="I615" s="64"/>
      <c r="J615" s="64"/>
      <c r="K615" s="64"/>
    </row>
    <row r="616" spans="4:11">
      <c r="D616" s="64"/>
      <c r="E616" s="64"/>
      <c r="F616" s="64"/>
      <c r="G616" s="64"/>
      <c r="H616" s="64"/>
      <c r="I616" s="64"/>
      <c r="J616" s="64"/>
      <c r="K616" s="64"/>
    </row>
    <row r="617" spans="4:11">
      <c r="D617" s="64"/>
      <c r="E617" s="64"/>
      <c r="F617" s="64"/>
      <c r="G617" s="64"/>
      <c r="H617" s="64"/>
      <c r="I617" s="64"/>
      <c r="J617" s="64"/>
      <c r="K617" s="64"/>
    </row>
    <row r="618" spans="4:11">
      <c r="D618" s="64"/>
      <c r="E618" s="64"/>
      <c r="F618" s="64"/>
      <c r="G618" s="64"/>
      <c r="H618" s="64"/>
      <c r="I618" s="64"/>
      <c r="J618" s="64"/>
      <c r="K618" s="64"/>
    </row>
    <row r="619" spans="4:11">
      <c r="D619" s="64"/>
      <c r="E619" s="64"/>
      <c r="F619" s="64"/>
      <c r="G619" s="64"/>
      <c r="H619" s="64"/>
      <c r="I619" s="64"/>
      <c r="J619" s="64"/>
      <c r="K619" s="64"/>
    </row>
    <row r="620" spans="4:11">
      <c r="D620" s="64"/>
      <c r="E620" s="64"/>
      <c r="F620" s="64"/>
      <c r="G620" s="64"/>
      <c r="H620" s="64"/>
      <c r="I620" s="64"/>
      <c r="J620" s="64"/>
      <c r="K620" s="64"/>
    </row>
    <row r="621" spans="4:11">
      <c r="D621" s="64"/>
      <c r="E621" s="64"/>
      <c r="F621" s="64"/>
      <c r="G621" s="64"/>
      <c r="H621" s="64"/>
      <c r="I621" s="64"/>
      <c r="J621" s="64"/>
      <c r="K621" s="64"/>
    </row>
    <row r="622" spans="4:11">
      <c r="D622" s="64"/>
      <c r="E622" s="64"/>
      <c r="F622" s="64"/>
      <c r="G622" s="64"/>
      <c r="H622" s="64"/>
      <c r="I622" s="64"/>
      <c r="J622" s="64"/>
      <c r="K622" s="64"/>
    </row>
    <row r="623" spans="4:11">
      <c r="D623" s="64"/>
      <c r="E623" s="64"/>
      <c r="F623" s="64"/>
      <c r="G623" s="64"/>
      <c r="H623" s="64"/>
      <c r="I623" s="64"/>
      <c r="J623" s="64"/>
      <c r="K623" s="64"/>
    </row>
    <row r="624" spans="4:11">
      <c r="D624" s="64"/>
      <c r="E624" s="64"/>
      <c r="F624" s="64"/>
      <c r="G624" s="64"/>
      <c r="H624" s="64"/>
      <c r="I624" s="64"/>
      <c r="J624" s="64"/>
      <c r="K624" s="64"/>
    </row>
    <row r="625" spans="4:11">
      <c r="D625" s="64"/>
      <c r="E625" s="64"/>
      <c r="F625" s="64"/>
      <c r="G625" s="64"/>
      <c r="H625" s="64"/>
      <c r="I625" s="64"/>
      <c r="J625" s="64"/>
      <c r="K625" s="64"/>
    </row>
    <row r="626" spans="4:11">
      <c r="D626" s="64"/>
      <c r="E626" s="64"/>
      <c r="F626" s="64"/>
      <c r="G626" s="64"/>
      <c r="H626" s="64"/>
      <c r="I626" s="64"/>
      <c r="J626" s="64"/>
      <c r="K626" s="64"/>
    </row>
    <row r="627" spans="4:11">
      <c r="D627" s="64"/>
      <c r="E627" s="64"/>
      <c r="F627" s="64"/>
      <c r="G627" s="64"/>
      <c r="H627" s="64"/>
      <c r="I627" s="64"/>
      <c r="J627" s="64"/>
      <c r="K627" s="64"/>
    </row>
    <row r="628" spans="4:11">
      <c r="D628" s="64"/>
      <c r="E628" s="64"/>
      <c r="F628" s="64"/>
      <c r="G628" s="64"/>
      <c r="H628" s="64"/>
      <c r="I628" s="64"/>
      <c r="J628" s="64"/>
      <c r="K628" s="64"/>
    </row>
    <row r="629" spans="4:11">
      <c r="D629" s="64"/>
      <c r="E629" s="64"/>
      <c r="F629" s="64"/>
      <c r="G629" s="64"/>
      <c r="H629" s="64"/>
      <c r="I629" s="64"/>
      <c r="J629" s="64"/>
      <c r="K629" s="64"/>
    </row>
    <row r="630" spans="4:11">
      <c r="D630" s="64"/>
      <c r="E630" s="64"/>
      <c r="F630" s="64"/>
      <c r="G630" s="64"/>
      <c r="H630" s="64"/>
      <c r="I630" s="64"/>
      <c r="J630" s="64"/>
      <c r="K630" s="64"/>
    </row>
    <row r="631" spans="4:11">
      <c r="D631" s="64"/>
      <c r="E631" s="64"/>
      <c r="F631" s="64"/>
      <c r="G631" s="64"/>
      <c r="H631" s="64"/>
      <c r="I631" s="64"/>
      <c r="J631" s="64"/>
      <c r="K631" s="64"/>
    </row>
    <row r="632" spans="4:11">
      <c r="D632" s="64"/>
      <c r="E632" s="64"/>
      <c r="F632" s="64"/>
      <c r="G632" s="64"/>
      <c r="H632" s="64"/>
      <c r="I632" s="64"/>
      <c r="J632" s="64"/>
      <c r="K632" s="64"/>
    </row>
    <row r="633" spans="4:11">
      <c r="D633" s="64"/>
      <c r="E633" s="64"/>
      <c r="F633" s="64"/>
      <c r="G633" s="64"/>
      <c r="H633" s="64"/>
      <c r="I633" s="64"/>
      <c r="J633" s="64"/>
      <c r="K633" s="64"/>
    </row>
    <row r="634" spans="4:11">
      <c r="D634" s="64"/>
      <c r="E634" s="64"/>
      <c r="F634" s="64"/>
      <c r="G634" s="64"/>
      <c r="H634" s="64"/>
      <c r="I634" s="64"/>
      <c r="J634" s="64"/>
      <c r="K634" s="64"/>
    </row>
    <row r="635" spans="4:11">
      <c r="D635" s="64"/>
      <c r="E635" s="64"/>
      <c r="F635" s="64"/>
      <c r="G635" s="64"/>
      <c r="H635" s="64"/>
      <c r="I635" s="64"/>
      <c r="J635" s="64"/>
      <c r="K635" s="64"/>
    </row>
    <row r="636" spans="4:11">
      <c r="D636" s="64"/>
      <c r="E636" s="64"/>
      <c r="F636" s="64"/>
      <c r="G636" s="64"/>
      <c r="H636" s="64"/>
      <c r="I636" s="64"/>
      <c r="J636" s="64"/>
      <c r="K636" s="64"/>
    </row>
    <row r="637" spans="4:11">
      <c r="D637" s="64"/>
      <c r="E637" s="64"/>
      <c r="F637" s="64"/>
      <c r="G637" s="64"/>
      <c r="H637" s="64"/>
      <c r="I637" s="64"/>
      <c r="J637" s="64"/>
      <c r="K637" s="64"/>
    </row>
    <row r="638" spans="4:11">
      <c r="D638" s="64"/>
      <c r="E638" s="64"/>
      <c r="F638" s="64"/>
      <c r="G638" s="64"/>
      <c r="H638" s="64"/>
      <c r="I638" s="64"/>
      <c r="J638" s="64"/>
      <c r="K638" s="64"/>
    </row>
    <row r="639" spans="4:11">
      <c r="D639" s="64"/>
      <c r="E639" s="64"/>
      <c r="F639" s="64"/>
      <c r="G639" s="64"/>
      <c r="H639" s="64"/>
      <c r="I639" s="64"/>
      <c r="J639" s="64"/>
      <c r="K639" s="64"/>
    </row>
    <row r="640" spans="4:11">
      <c r="D640" s="64"/>
      <c r="E640" s="64"/>
      <c r="F640" s="64"/>
      <c r="G640" s="64"/>
      <c r="H640" s="64"/>
      <c r="I640" s="64"/>
      <c r="J640" s="64"/>
      <c r="K640" s="64"/>
    </row>
    <row r="641" spans="4:11">
      <c r="D641" s="64"/>
      <c r="E641" s="64"/>
      <c r="F641" s="64"/>
      <c r="G641" s="64"/>
      <c r="H641" s="64"/>
      <c r="I641" s="64"/>
      <c r="J641" s="64"/>
      <c r="K641" s="64"/>
    </row>
    <row r="642" spans="4:11">
      <c r="D642" s="64"/>
      <c r="E642" s="64"/>
      <c r="F642" s="64"/>
      <c r="G642" s="64"/>
      <c r="H642" s="64"/>
      <c r="I642" s="64"/>
      <c r="J642" s="64"/>
      <c r="K642" s="64"/>
    </row>
    <row r="643" spans="4:11">
      <c r="D643" s="64"/>
      <c r="E643" s="64"/>
      <c r="F643" s="64"/>
      <c r="G643" s="64"/>
      <c r="H643" s="64"/>
      <c r="I643" s="64"/>
      <c r="J643" s="64"/>
      <c r="K643" s="64"/>
    </row>
    <row r="644" spans="4:11">
      <c r="D644" s="64"/>
      <c r="E644" s="64"/>
      <c r="F644" s="64"/>
      <c r="G644" s="64"/>
      <c r="H644" s="64"/>
      <c r="I644" s="64"/>
      <c r="J644" s="64"/>
      <c r="K644" s="64"/>
    </row>
    <row r="645" spans="4:11">
      <c r="D645" s="64"/>
      <c r="E645" s="64"/>
      <c r="F645" s="64"/>
      <c r="G645" s="64"/>
      <c r="H645" s="64"/>
      <c r="I645" s="64"/>
      <c r="J645" s="64"/>
      <c r="K645" s="64"/>
    </row>
    <row r="646" spans="4:11">
      <c r="D646" s="64"/>
      <c r="E646" s="64"/>
      <c r="F646" s="64"/>
      <c r="G646" s="64"/>
      <c r="H646" s="64"/>
      <c r="I646" s="64"/>
      <c r="J646" s="64"/>
      <c r="K646" s="64"/>
    </row>
    <row r="647" spans="4:11">
      <c r="D647" s="64"/>
      <c r="E647" s="64"/>
      <c r="F647" s="64"/>
      <c r="G647" s="64"/>
      <c r="H647" s="64"/>
      <c r="I647" s="64"/>
      <c r="J647" s="64"/>
      <c r="K647" s="64"/>
    </row>
    <row r="648" spans="4:11">
      <c r="D648" s="64"/>
      <c r="E648" s="64"/>
      <c r="F648" s="64"/>
      <c r="G648" s="64"/>
      <c r="H648" s="64"/>
      <c r="I648" s="64"/>
      <c r="J648" s="64"/>
      <c r="K648" s="64"/>
    </row>
    <row r="649" spans="4:11">
      <c r="D649" s="64"/>
      <c r="E649" s="64"/>
      <c r="F649" s="64"/>
      <c r="G649" s="64"/>
      <c r="H649" s="64"/>
      <c r="I649" s="64"/>
      <c r="J649" s="64"/>
      <c r="K649" s="64"/>
    </row>
    <row r="650" spans="4:11">
      <c r="D650" s="64"/>
      <c r="E650" s="64"/>
      <c r="F650" s="64"/>
      <c r="G650" s="64"/>
      <c r="H650" s="64"/>
      <c r="I650" s="64"/>
      <c r="J650" s="64"/>
      <c r="K650" s="64"/>
    </row>
    <row r="651" spans="4:11">
      <c r="D651" s="64"/>
      <c r="E651" s="64"/>
      <c r="F651" s="64"/>
      <c r="G651" s="64"/>
      <c r="H651" s="64"/>
      <c r="I651" s="64"/>
      <c r="J651" s="64"/>
      <c r="K651" s="64"/>
    </row>
    <row r="652" spans="4:11">
      <c r="D652" s="64"/>
      <c r="E652" s="64"/>
      <c r="F652" s="64"/>
      <c r="G652" s="64"/>
      <c r="H652" s="64"/>
      <c r="I652" s="64"/>
      <c r="J652" s="64"/>
      <c r="K652" s="64"/>
    </row>
    <row r="653" spans="4:11">
      <c r="D653" s="64"/>
      <c r="E653" s="64"/>
      <c r="F653" s="64"/>
      <c r="G653" s="64"/>
      <c r="H653" s="64"/>
      <c r="I653" s="64"/>
      <c r="J653" s="64"/>
      <c r="K653" s="64"/>
    </row>
    <row r="654" spans="4:11">
      <c r="D654" s="64"/>
      <c r="E654" s="64"/>
      <c r="F654" s="64"/>
      <c r="G654" s="64"/>
      <c r="H654" s="64"/>
      <c r="I654" s="64"/>
      <c r="J654" s="64"/>
      <c r="K654" s="64"/>
    </row>
    <row r="655" spans="4:11">
      <c r="D655" s="64"/>
      <c r="E655" s="64"/>
      <c r="F655" s="64"/>
      <c r="G655" s="64"/>
      <c r="H655" s="64"/>
      <c r="I655" s="64"/>
      <c r="J655" s="64"/>
      <c r="K655" s="64"/>
    </row>
    <row r="656" spans="4:11">
      <c r="D656" s="64"/>
      <c r="E656" s="64"/>
      <c r="F656" s="64"/>
      <c r="G656" s="64"/>
      <c r="H656" s="64"/>
      <c r="I656" s="64"/>
      <c r="J656" s="64"/>
      <c r="K656" s="64"/>
    </row>
    <row r="657" spans="4:11">
      <c r="D657" s="64"/>
      <c r="E657" s="64"/>
      <c r="F657" s="64"/>
      <c r="G657" s="64"/>
      <c r="H657" s="64"/>
      <c r="I657" s="64"/>
      <c r="J657" s="64"/>
      <c r="K657" s="64"/>
    </row>
    <row r="658" spans="4:11">
      <c r="D658" s="64"/>
      <c r="E658" s="64"/>
      <c r="F658" s="64"/>
      <c r="G658" s="64"/>
      <c r="H658" s="64"/>
      <c r="I658" s="64"/>
      <c r="J658" s="64"/>
      <c r="K658" s="64"/>
    </row>
    <row r="659" spans="4:11">
      <c r="D659" s="64"/>
      <c r="E659" s="64"/>
      <c r="F659" s="64"/>
      <c r="G659" s="64"/>
      <c r="H659" s="64"/>
      <c r="I659" s="64"/>
      <c r="J659" s="64"/>
      <c r="K659" s="64"/>
    </row>
    <row r="660" spans="4:11">
      <c r="D660" s="64"/>
      <c r="E660" s="64"/>
      <c r="F660" s="64"/>
      <c r="G660" s="64"/>
      <c r="H660" s="64"/>
      <c r="I660" s="64"/>
      <c r="J660" s="64"/>
      <c r="K660" s="64"/>
    </row>
    <row r="661" spans="4:11">
      <c r="D661" s="64"/>
      <c r="E661" s="64"/>
      <c r="F661" s="64"/>
      <c r="G661" s="64"/>
      <c r="H661" s="64"/>
      <c r="I661" s="64"/>
      <c r="J661" s="64"/>
      <c r="K661" s="64"/>
    </row>
    <row r="662" spans="4:11">
      <c r="D662" s="64"/>
      <c r="E662" s="64"/>
      <c r="F662" s="64"/>
      <c r="G662" s="64"/>
      <c r="H662" s="64"/>
      <c r="I662" s="64"/>
      <c r="J662" s="64"/>
      <c r="K662" s="64"/>
    </row>
    <row r="663" spans="4:11">
      <c r="D663" s="64"/>
      <c r="E663" s="64"/>
      <c r="F663" s="64"/>
      <c r="G663" s="64"/>
      <c r="H663" s="64"/>
      <c r="I663" s="64"/>
      <c r="J663" s="64"/>
      <c r="K663" s="64"/>
    </row>
    <row r="664" spans="4:11">
      <c r="D664" s="64"/>
      <c r="E664" s="64"/>
      <c r="F664" s="64"/>
      <c r="G664" s="64"/>
      <c r="H664" s="64"/>
      <c r="I664" s="64"/>
      <c r="J664" s="64"/>
      <c r="K664" s="64"/>
    </row>
    <row r="665" spans="4:11">
      <c r="D665" s="64"/>
      <c r="E665" s="64"/>
      <c r="F665" s="64"/>
      <c r="G665" s="64"/>
      <c r="H665" s="64"/>
      <c r="I665" s="64"/>
      <c r="J665" s="64"/>
      <c r="K665" s="64"/>
    </row>
    <row r="666" spans="4:11">
      <c r="D666" s="64"/>
      <c r="E666" s="64"/>
      <c r="F666" s="64"/>
      <c r="G666" s="64"/>
      <c r="H666" s="64"/>
      <c r="I666" s="64"/>
      <c r="J666" s="64"/>
      <c r="K666" s="64"/>
    </row>
    <row r="667" spans="4:11">
      <c r="D667" s="64"/>
      <c r="E667" s="64"/>
      <c r="F667" s="64"/>
      <c r="G667" s="64"/>
      <c r="H667" s="64"/>
      <c r="I667" s="64"/>
      <c r="J667" s="64"/>
      <c r="K667" s="64"/>
    </row>
    <row r="668" spans="4:11">
      <c r="D668" s="64"/>
      <c r="E668" s="64"/>
      <c r="F668" s="64"/>
      <c r="G668" s="64"/>
      <c r="H668" s="64"/>
      <c r="I668" s="64"/>
      <c r="J668" s="64"/>
      <c r="K668" s="64"/>
    </row>
    <row r="669" spans="4:11">
      <c r="D669" s="64"/>
      <c r="E669" s="64"/>
      <c r="F669" s="64"/>
      <c r="G669" s="64"/>
      <c r="H669" s="64"/>
      <c r="I669" s="64"/>
      <c r="J669" s="64"/>
      <c r="K669" s="64"/>
    </row>
    <row r="670" spans="4:11">
      <c r="D670" s="64"/>
      <c r="E670" s="64"/>
      <c r="F670" s="64"/>
      <c r="G670" s="64"/>
      <c r="H670" s="64"/>
      <c r="I670" s="64"/>
      <c r="J670" s="64"/>
      <c r="K670" s="64"/>
    </row>
    <row r="671" spans="4:11">
      <c r="D671" s="64"/>
      <c r="E671" s="64"/>
      <c r="F671" s="64"/>
      <c r="G671" s="64"/>
      <c r="H671" s="64"/>
      <c r="I671" s="64"/>
      <c r="J671" s="64"/>
      <c r="K671" s="64"/>
    </row>
    <row r="672" spans="4:11">
      <c r="D672" s="64"/>
      <c r="E672" s="64"/>
      <c r="F672" s="64"/>
      <c r="G672" s="64"/>
      <c r="H672" s="64"/>
      <c r="I672" s="64"/>
      <c r="J672" s="64"/>
      <c r="K672" s="64"/>
    </row>
    <row r="673" spans="4:11">
      <c r="D673" s="64"/>
      <c r="E673" s="64"/>
      <c r="F673" s="64"/>
      <c r="G673" s="64"/>
      <c r="H673" s="64"/>
      <c r="I673" s="64"/>
      <c r="J673" s="64"/>
      <c r="K673" s="64"/>
    </row>
    <row r="674" spans="4:11">
      <c r="D674" s="64"/>
      <c r="E674" s="64"/>
      <c r="F674" s="64"/>
      <c r="G674" s="64"/>
      <c r="H674" s="64"/>
      <c r="I674" s="64"/>
      <c r="J674" s="64"/>
      <c r="K674" s="64"/>
    </row>
    <row r="675" spans="4:11">
      <c r="D675" s="64"/>
      <c r="E675" s="64"/>
      <c r="F675" s="64"/>
      <c r="G675" s="64"/>
      <c r="H675" s="64"/>
      <c r="I675" s="64"/>
      <c r="J675" s="64"/>
      <c r="K675" s="64"/>
    </row>
    <row r="676" spans="4:11">
      <c r="D676" s="64"/>
      <c r="E676" s="64"/>
      <c r="F676" s="64"/>
      <c r="G676" s="64"/>
      <c r="H676" s="64"/>
      <c r="I676" s="64"/>
      <c r="J676" s="64"/>
      <c r="K676" s="64"/>
    </row>
    <row r="677" spans="4:11">
      <c r="D677" s="64"/>
      <c r="E677" s="64"/>
      <c r="F677" s="64"/>
      <c r="G677" s="64"/>
      <c r="H677" s="64"/>
      <c r="I677" s="64"/>
      <c r="J677" s="64"/>
      <c r="K677" s="64"/>
    </row>
    <row r="678" spans="4:11">
      <c r="D678" s="64"/>
      <c r="E678" s="64"/>
      <c r="F678" s="64"/>
      <c r="G678" s="64"/>
      <c r="H678" s="64"/>
      <c r="I678" s="64"/>
      <c r="J678" s="64"/>
      <c r="K678" s="64"/>
    </row>
    <row r="679" spans="4:11">
      <c r="D679" s="64"/>
      <c r="E679" s="64"/>
      <c r="F679" s="64"/>
      <c r="G679" s="64"/>
      <c r="H679" s="64"/>
      <c r="I679" s="64"/>
      <c r="J679" s="64"/>
      <c r="K679" s="64"/>
    </row>
    <row r="680" spans="4:11">
      <c r="D680" s="64"/>
      <c r="E680" s="64"/>
      <c r="F680" s="64"/>
      <c r="G680" s="64"/>
      <c r="H680" s="64"/>
      <c r="I680" s="64"/>
      <c r="J680" s="64"/>
      <c r="K680" s="64"/>
    </row>
    <row r="681" spans="4:11">
      <c r="D681" s="64"/>
      <c r="E681" s="64"/>
      <c r="F681" s="64"/>
      <c r="G681" s="64"/>
      <c r="H681" s="64"/>
      <c r="I681" s="64"/>
      <c r="J681" s="64"/>
      <c r="K681" s="64"/>
    </row>
    <row r="682" spans="4:11">
      <c r="D682" s="64"/>
      <c r="E682" s="64"/>
      <c r="F682" s="64"/>
      <c r="G682" s="64"/>
      <c r="H682" s="64"/>
      <c r="I682" s="64"/>
      <c r="J682" s="64"/>
      <c r="K682" s="64"/>
    </row>
    <row r="683" spans="4:11">
      <c r="D683" s="64"/>
      <c r="E683" s="64"/>
      <c r="F683" s="64"/>
      <c r="G683" s="64"/>
      <c r="H683" s="64"/>
      <c r="I683" s="64"/>
      <c r="J683" s="64"/>
      <c r="K683" s="64"/>
    </row>
    <row r="684" spans="4:11">
      <c r="D684" s="64"/>
      <c r="E684" s="64"/>
      <c r="F684" s="64"/>
      <c r="G684" s="64"/>
      <c r="H684" s="64"/>
      <c r="I684" s="64"/>
      <c r="J684" s="64"/>
      <c r="K684" s="64"/>
    </row>
    <row r="685" spans="4:11">
      <c r="D685" s="64"/>
      <c r="E685" s="64"/>
      <c r="F685" s="64"/>
      <c r="G685" s="64"/>
      <c r="H685" s="64"/>
      <c r="I685" s="64"/>
      <c r="J685" s="64"/>
      <c r="K685" s="64"/>
    </row>
    <row r="686" spans="4:11">
      <c r="D686" s="64"/>
      <c r="E686" s="64"/>
      <c r="F686" s="64"/>
      <c r="G686" s="64"/>
      <c r="H686" s="64"/>
      <c r="I686" s="64"/>
      <c r="J686" s="64"/>
      <c r="K686" s="64"/>
    </row>
    <row r="687" spans="4:11">
      <c r="D687" s="64"/>
      <c r="E687" s="64"/>
      <c r="F687" s="64"/>
      <c r="G687" s="64"/>
      <c r="H687" s="64"/>
      <c r="I687" s="64"/>
      <c r="J687" s="64"/>
      <c r="K687" s="64"/>
    </row>
    <row r="688" spans="4:11">
      <c r="D688" s="64"/>
      <c r="E688" s="64"/>
      <c r="F688" s="64"/>
      <c r="G688" s="64"/>
      <c r="H688" s="64"/>
      <c r="I688" s="64"/>
      <c r="J688" s="64"/>
      <c r="K688" s="64"/>
    </row>
    <row r="689" spans="4:11">
      <c r="D689" s="64"/>
      <c r="E689" s="64"/>
      <c r="F689" s="64"/>
      <c r="G689" s="64"/>
      <c r="H689" s="64"/>
      <c r="I689" s="64"/>
      <c r="J689" s="64"/>
      <c r="K689" s="64"/>
    </row>
    <row r="690" spans="4:11">
      <c r="D690" s="64"/>
      <c r="E690" s="64"/>
      <c r="F690" s="64"/>
      <c r="G690" s="64"/>
      <c r="H690" s="64"/>
      <c r="I690" s="64"/>
      <c r="J690" s="64"/>
      <c r="K690" s="64"/>
    </row>
    <row r="691" spans="4:11">
      <c r="D691" s="64"/>
      <c r="E691" s="64"/>
      <c r="F691" s="64"/>
      <c r="G691" s="64"/>
      <c r="H691" s="64"/>
      <c r="I691" s="64"/>
      <c r="J691" s="64"/>
      <c r="K691" s="64"/>
    </row>
    <row r="692" spans="4:11">
      <c r="D692" s="64"/>
      <c r="E692" s="64"/>
      <c r="F692" s="64"/>
      <c r="G692" s="64"/>
      <c r="H692" s="64"/>
      <c r="I692" s="64"/>
      <c r="J692" s="64"/>
      <c r="K692" s="64"/>
    </row>
    <row r="693" spans="4:11">
      <c r="D693" s="64"/>
      <c r="E693" s="64"/>
      <c r="F693" s="64"/>
      <c r="G693" s="64"/>
      <c r="H693" s="64"/>
      <c r="I693" s="64"/>
      <c r="J693" s="64"/>
      <c r="K693" s="64"/>
    </row>
    <row r="694" spans="4:11">
      <c r="D694" s="64"/>
      <c r="E694" s="64"/>
      <c r="F694" s="64"/>
      <c r="G694" s="64"/>
      <c r="H694" s="64"/>
      <c r="I694" s="64"/>
      <c r="J694" s="64"/>
      <c r="K694" s="64"/>
    </row>
    <row r="695" spans="4:11">
      <c r="D695" s="64"/>
      <c r="E695" s="64"/>
      <c r="F695" s="64"/>
      <c r="G695" s="64"/>
      <c r="H695" s="64"/>
      <c r="I695" s="64"/>
      <c r="J695" s="64"/>
      <c r="K695" s="64"/>
    </row>
    <row r="696" spans="4:11">
      <c r="D696" s="64"/>
      <c r="E696" s="64"/>
      <c r="F696" s="64"/>
      <c r="G696" s="64"/>
      <c r="H696" s="64"/>
      <c r="I696" s="64"/>
      <c r="J696" s="64"/>
      <c r="K696" s="64"/>
    </row>
    <row r="697" spans="4:11">
      <c r="D697" s="64"/>
      <c r="E697" s="64"/>
      <c r="F697" s="64"/>
      <c r="G697" s="64"/>
      <c r="H697" s="64"/>
      <c r="I697" s="64"/>
      <c r="J697" s="64"/>
      <c r="K697" s="64"/>
    </row>
    <row r="698" spans="4:11">
      <c r="D698" s="64"/>
      <c r="E698" s="64"/>
      <c r="F698" s="64"/>
      <c r="G698" s="64"/>
      <c r="H698" s="64"/>
      <c r="I698" s="64"/>
      <c r="J698" s="64"/>
      <c r="K698" s="64"/>
    </row>
    <row r="699" spans="4:11">
      <c r="D699" s="64"/>
      <c r="E699" s="64"/>
      <c r="F699" s="64"/>
      <c r="G699" s="64"/>
      <c r="H699" s="64"/>
      <c r="I699" s="64"/>
      <c r="J699" s="64"/>
      <c r="K699" s="64"/>
    </row>
    <row r="700" spans="4:11">
      <c r="D700" s="64"/>
      <c r="E700" s="64"/>
      <c r="F700" s="64"/>
      <c r="G700" s="64"/>
      <c r="H700" s="64"/>
      <c r="I700" s="64"/>
      <c r="J700" s="64"/>
      <c r="K700" s="64"/>
    </row>
    <row r="701" spans="4:11">
      <c r="D701" s="64"/>
      <c r="E701" s="64"/>
      <c r="F701" s="64"/>
      <c r="G701" s="64"/>
      <c r="H701" s="64"/>
      <c r="I701" s="64"/>
      <c r="J701" s="64"/>
      <c r="K701" s="64"/>
    </row>
    <row r="702" spans="4:11">
      <c r="D702" s="64"/>
      <c r="E702" s="64"/>
      <c r="F702" s="64"/>
      <c r="G702" s="64"/>
      <c r="H702" s="64"/>
      <c r="I702" s="64"/>
      <c r="J702" s="64"/>
      <c r="K702" s="64"/>
    </row>
    <row r="703" spans="4:11">
      <c r="D703" s="64"/>
      <c r="E703" s="64"/>
      <c r="F703" s="64"/>
      <c r="G703" s="64"/>
      <c r="H703" s="64"/>
      <c r="I703" s="64"/>
      <c r="J703" s="64"/>
      <c r="K703" s="64"/>
    </row>
    <row r="704" spans="4:11">
      <c r="D704" s="64"/>
      <c r="E704" s="64"/>
      <c r="F704" s="64"/>
      <c r="G704" s="64"/>
      <c r="H704" s="64"/>
      <c r="I704" s="64"/>
      <c r="J704" s="64"/>
      <c r="K704" s="64"/>
    </row>
    <row r="705" spans="4:11">
      <c r="D705" s="64"/>
      <c r="E705" s="64"/>
      <c r="F705" s="64"/>
      <c r="G705" s="64"/>
      <c r="H705" s="64"/>
      <c r="I705" s="64"/>
      <c r="J705" s="64"/>
      <c r="K705" s="64"/>
    </row>
    <row r="706" spans="4:11">
      <c r="D706" s="64"/>
      <c r="E706" s="64"/>
      <c r="F706" s="64"/>
      <c r="G706" s="64"/>
      <c r="H706" s="64"/>
      <c r="I706" s="64"/>
      <c r="J706" s="64"/>
      <c r="K706" s="64"/>
    </row>
    <row r="707" spans="4:11">
      <c r="D707" s="64"/>
      <c r="E707" s="64"/>
      <c r="F707" s="64"/>
      <c r="G707" s="64"/>
      <c r="H707" s="64"/>
      <c r="I707" s="64"/>
      <c r="J707" s="64"/>
      <c r="K707" s="64"/>
    </row>
    <row r="708" spans="4:11">
      <c r="D708" s="64"/>
      <c r="E708" s="64"/>
      <c r="F708" s="64"/>
      <c r="G708" s="64"/>
      <c r="H708" s="64"/>
      <c r="I708" s="64"/>
      <c r="J708" s="64"/>
      <c r="K708" s="64"/>
    </row>
    <row r="709" spans="4:11">
      <c r="D709" s="64"/>
      <c r="E709" s="64"/>
      <c r="F709" s="64"/>
      <c r="G709" s="64"/>
      <c r="H709" s="64"/>
      <c r="I709" s="64"/>
      <c r="J709" s="64"/>
      <c r="K709" s="64"/>
    </row>
    <row r="710" spans="4:11">
      <c r="D710" s="64"/>
      <c r="E710" s="64"/>
      <c r="F710" s="64"/>
      <c r="G710" s="64"/>
      <c r="H710" s="64"/>
      <c r="I710" s="64"/>
      <c r="J710" s="64"/>
      <c r="K710" s="64"/>
    </row>
    <row r="711" spans="4:11">
      <c r="D711" s="64"/>
      <c r="E711" s="64"/>
      <c r="F711" s="64"/>
      <c r="G711" s="64"/>
      <c r="H711" s="64"/>
      <c r="I711" s="64"/>
      <c r="J711" s="64"/>
      <c r="K711" s="64"/>
    </row>
    <row r="712" spans="4:11">
      <c r="D712" s="64"/>
      <c r="E712" s="64"/>
      <c r="F712" s="64"/>
      <c r="G712" s="64"/>
      <c r="H712" s="64"/>
      <c r="I712" s="64"/>
      <c r="J712" s="64"/>
      <c r="K712" s="64"/>
    </row>
    <row r="713" spans="4:11">
      <c r="D713" s="64"/>
      <c r="E713" s="64"/>
      <c r="F713" s="64"/>
      <c r="G713" s="64"/>
      <c r="H713" s="64"/>
      <c r="I713" s="64"/>
      <c r="J713" s="64"/>
      <c r="K713" s="64"/>
    </row>
    <row r="714" spans="4:11">
      <c r="D714" s="64"/>
      <c r="E714" s="64"/>
      <c r="F714" s="64"/>
      <c r="G714" s="64"/>
      <c r="H714" s="64"/>
      <c r="I714" s="64"/>
      <c r="J714" s="64"/>
      <c r="K714" s="64"/>
    </row>
    <row r="715" spans="4:11">
      <c r="D715" s="64"/>
      <c r="E715" s="64"/>
      <c r="F715" s="64"/>
      <c r="G715" s="64"/>
      <c r="H715" s="64"/>
      <c r="I715" s="64"/>
      <c r="J715" s="64"/>
      <c r="K715" s="64"/>
    </row>
    <row r="716" spans="4:11">
      <c r="D716" s="64"/>
      <c r="E716" s="64"/>
      <c r="F716" s="64"/>
      <c r="G716" s="64"/>
      <c r="H716" s="64"/>
      <c r="I716" s="64"/>
      <c r="J716" s="64"/>
      <c r="K716" s="64"/>
    </row>
    <row r="717" spans="4:11">
      <c r="D717" s="64"/>
      <c r="E717" s="64"/>
      <c r="F717" s="64"/>
      <c r="G717" s="64"/>
      <c r="H717" s="64"/>
      <c r="I717" s="64"/>
      <c r="J717" s="64"/>
      <c r="K717" s="64"/>
    </row>
    <row r="718" spans="4:11">
      <c r="D718" s="64"/>
      <c r="E718" s="64"/>
      <c r="F718" s="64"/>
      <c r="G718" s="64"/>
      <c r="H718" s="64"/>
      <c r="I718" s="64"/>
      <c r="J718" s="64"/>
      <c r="K718" s="64"/>
    </row>
    <row r="719" spans="4:11">
      <c r="D719" s="64"/>
      <c r="E719" s="64"/>
      <c r="F719" s="64"/>
      <c r="G719" s="64"/>
      <c r="H719" s="64"/>
      <c r="I719" s="64"/>
      <c r="J719" s="64"/>
      <c r="K719" s="64"/>
    </row>
    <row r="720" spans="4:11">
      <c r="D720" s="64"/>
      <c r="E720" s="64"/>
      <c r="F720" s="64"/>
      <c r="G720" s="64"/>
      <c r="H720" s="64"/>
      <c r="I720" s="64"/>
      <c r="J720" s="64"/>
      <c r="K720" s="64"/>
    </row>
    <row r="721" spans="4:11">
      <c r="D721" s="64"/>
      <c r="E721" s="64"/>
      <c r="F721" s="64"/>
      <c r="G721" s="64"/>
      <c r="H721" s="64"/>
      <c r="I721" s="64"/>
      <c r="J721" s="64"/>
      <c r="K721" s="64"/>
    </row>
    <row r="722" spans="4:11">
      <c r="D722" s="64"/>
      <c r="E722" s="64"/>
      <c r="F722" s="64"/>
      <c r="G722" s="64"/>
      <c r="H722" s="64"/>
      <c r="I722" s="64"/>
      <c r="J722" s="64"/>
      <c r="K722" s="64"/>
    </row>
    <row r="723" spans="4:11">
      <c r="D723" s="64"/>
      <c r="E723" s="64"/>
      <c r="F723" s="64"/>
      <c r="G723" s="64"/>
      <c r="H723" s="64"/>
      <c r="I723" s="64"/>
      <c r="J723" s="64"/>
      <c r="K723" s="64"/>
    </row>
    <row r="724" spans="4:11">
      <c r="D724" s="64"/>
      <c r="E724" s="64"/>
      <c r="F724" s="64"/>
      <c r="G724" s="64"/>
      <c r="H724" s="64"/>
      <c r="I724" s="64"/>
      <c r="J724" s="64"/>
      <c r="K724" s="64"/>
    </row>
    <row r="725" spans="4:11">
      <c r="D725" s="64"/>
      <c r="E725" s="64"/>
      <c r="F725" s="64"/>
      <c r="G725" s="64"/>
      <c r="H725" s="64"/>
      <c r="I725" s="64"/>
      <c r="J725" s="64"/>
      <c r="K725" s="64"/>
    </row>
    <row r="726" spans="4:11">
      <c r="D726" s="64"/>
      <c r="E726" s="64"/>
      <c r="F726" s="64"/>
      <c r="G726" s="64"/>
      <c r="H726" s="64"/>
      <c r="I726" s="64"/>
      <c r="J726" s="64"/>
      <c r="K726" s="64"/>
    </row>
    <row r="727" spans="4:11">
      <c r="D727" s="64"/>
      <c r="E727" s="64"/>
      <c r="F727" s="64"/>
      <c r="G727" s="64"/>
      <c r="H727" s="64"/>
      <c r="I727" s="64"/>
      <c r="J727" s="64"/>
      <c r="K727" s="64"/>
    </row>
    <row r="728" spans="4:11">
      <c r="D728" s="64"/>
      <c r="E728" s="64"/>
      <c r="F728" s="64"/>
      <c r="G728" s="64"/>
      <c r="H728" s="64"/>
      <c r="I728" s="64"/>
      <c r="J728" s="64"/>
      <c r="K728" s="64"/>
    </row>
    <row r="729" spans="4:11">
      <c r="D729" s="64"/>
      <c r="E729" s="64"/>
      <c r="F729" s="64"/>
      <c r="G729" s="64"/>
      <c r="H729" s="64"/>
      <c r="I729" s="64"/>
      <c r="J729" s="64"/>
      <c r="K729" s="64"/>
    </row>
    <row r="730" spans="4:11">
      <c r="D730" s="64"/>
      <c r="E730" s="64"/>
      <c r="F730" s="64"/>
      <c r="G730" s="64"/>
      <c r="H730" s="64"/>
      <c r="I730" s="64"/>
      <c r="J730" s="64"/>
      <c r="K730" s="64"/>
    </row>
    <row r="731" spans="4:11">
      <c r="D731" s="64"/>
      <c r="E731" s="64"/>
      <c r="F731" s="64"/>
      <c r="G731" s="64"/>
      <c r="H731" s="64"/>
      <c r="I731" s="64"/>
      <c r="J731" s="64"/>
      <c r="K731" s="64"/>
    </row>
    <row r="732" spans="4:11">
      <c r="D732" s="64"/>
      <c r="E732" s="64"/>
      <c r="F732" s="64"/>
      <c r="G732" s="64"/>
      <c r="H732" s="64"/>
      <c r="I732" s="64"/>
      <c r="J732" s="64"/>
      <c r="K732" s="64"/>
    </row>
    <row r="733" spans="4:11">
      <c r="D733" s="64"/>
      <c r="E733" s="64"/>
      <c r="F733" s="64"/>
      <c r="G733" s="64"/>
      <c r="H733" s="64"/>
      <c r="I733" s="64"/>
      <c r="J733" s="64"/>
      <c r="K733" s="64"/>
    </row>
    <row r="734" spans="4:11">
      <c r="D734" s="64"/>
      <c r="E734" s="64"/>
      <c r="F734" s="64"/>
      <c r="G734" s="64"/>
      <c r="H734" s="64"/>
      <c r="I734" s="64"/>
      <c r="J734" s="64"/>
      <c r="K734" s="64"/>
    </row>
    <row r="735" spans="4:11">
      <c r="D735" s="64"/>
      <c r="E735" s="64"/>
      <c r="F735" s="64"/>
      <c r="G735" s="64"/>
      <c r="H735" s="64"/>
      <c r="I735" s="64"/>
      <c r="J735" s="64"/>
      <c r="K735" s="64"/>
    </row>
    <row r="736" spans="4:11">
      <c r="D736" s="64"/>
      <c r="E736" s="64"/>
      <c r="F736" s="64"/>
      <c r="G736" s="64"/>
      <c r="H736" s="64"/>
      <c r="I736" s="64"/>
      <c r="J736" s="64"/>
      <c r="K736" s="64"/>
    </row>
    <row r="737" spans="4:11">
      <c r="D737" s="64"/>
      <c r="E737" s="64"/>
      <c r="F737" s="64"/>
      <c r="G737" s="64"/>
      <c r="H737" s="64"/>
      <c r="I737" s="64"/>
      <c r="J737" s="64"/>
      <c r="K737" s="64"/>
    </row>
    <row r="738" spans="4:11">
      <c r="D738" s="64"/>
      <c r="E738" s="64"/>
      <c r="F738" s="64"/>
      <c r="G738" s="64"/>
      <c r="H738" s="64"/>
      <c r="I738" s="64"/>
      <c r="J738" s="64"/>
      <c r="K738" s="64"/>
    </row>
    <row r="739" spans="4:11">
      <c r="D739" s="64"/>
      <c r="E739" s="64"/>
      <c r="F739" s="64"/>
      <c r="G739" s="64"/>
      <c r="H739" s="64"/>
      <c r="I739" s="64"/>
      <c r="J739" s="64"/>
      <c r="K739" s="64"/>
    </row>
    <row r="740" spans="4:11">
      <c r="D740" s="64"/>
      <c r="E740" s="64"/>
      <c r="F740" s="64"/>
      <c r="G740" s="64"/>
      <c r="H740" s="64"/>
      <c r="I740" s="64"/>
      <c r="J740" s="64"/>
      <c r="K740" s="64"/>
    </row>
    <row r="741" spans="4:11">
      <c r="D741" s="64"/>
      <c r="E741" s="64"/>
      <c r="F741" s="64"/>
      <c r="G741" s="64"/>
      <c r="H741" s="64"/>
      <c r="I741" s="64"/>
      <c r="J741" s="64"/>
      <c r="K741" s="64"/>
    </row>
    <row r="742" spans="4:11">
      <c r="D742" s="64"/>
      <c r="E742" s="64"/>
      <c r="F742" s="64"/>
      <c r="G742" s="64"/>
      <c r="H742" s="64"/>
      <c r="I742" s="64"/>
      <c r="J742" s="64"/>
      <c r="K742" s="64"/>
    </row>
    <row r="743" spans="4:11">
      <c r="D743" s="64"/>
      <c r="E743" s="64"/>
      <c r="F743" s="64"/>
      <c r="G743" s="64"/>
      <c r="H743" s="64"/>
      <c r="I743" s="64"/>
      <c r="J743" s="64"/>
      <c r="K743" s="64"/>
    </row>
    <row r="744" spans="4:11">
      <c r="D744" s="64"/>
      <c r="E744" s="64"/>
      <c r="F744" s="64"/>
      <c r="G744" s="64"/>
      <c r="H744" s="64"/>
      <c r="I744" s="64"/>
      <c r="J744" s="64"/>
      <c r="K744" s="64"/>
    </row>
    <row r="745" spans="4:11">
      <c r="D745" s="64"/>
      <c r="E745" s="64"/>
      <c r="F745" s="64"/>
      <c r="G745" s="64"/>
      <c r="H745" s="64"/>
      <c r="I745" s="64"/>
      <c r="J745" s="64"/>
      <c r="K745" s="64"/>
    </row>
    <row r="746" spans="4:11">
      <c r="D746" s="64"/>
      <c r="E746" s="64"/>
      <c r="F746" s="64"/>
      <c r="G746" s="64"/>
      <c r="H746" s="64"/>
      <c r="I746" s="64"/>
      <c r="J746" s="64"/>
      <c r="K746" s="64"/>
    </row>
    <row r="747" spans="4:11">
      <c r="D747" s="64"/>
      <c r="E747" s="64"/>
      <c r="F747" s="64"/>
      <c r="G747" s="64"/>
      <c r="H747" s="64"/>
      <c r="I747" s="64"/>
      <c r="J747" s="64"/>
      <c r="K747" s="64"/>
    </row>
    <row r="748" spans="4:11">
      <c r="D748" s="64"/>
      <c r="E748" s="64"/>
      <c r="F748" s="64"/>
      <c r="G748" s="64"/>
      <c r="H748" s="64"/>
      <c r="I748" s="64"/>
      <c r="J748" s="64"/>
      <c r="K748" s="64"/>
    </row>
    <row r="749" spans="4:11">
      <c r="D749" s="64"/>
      <c r="E749" s="64"/>
      <c r="F749" s="64"/>
      <c r="G749" s="64"/>
      <c r="H749" s="64"/>
      <c r="I749" s="64"/>
      <c r="J749" s="64"/>
      <c r="K749" s="64"/>
    </row>
    <row r="750" spans="4:11">
      <c r="D750" s="64"/>
      <c r="E750" s="64"/>
      <c r="F750" s="64"/>
      <c r="G750" s="64"/>
      <c r="H750" s="64"/>
      <c r="I750" s="64"/>
      <c r="J750" s="64"/>
      <c r="K750" s="64"/>
    </row>
    <row r="751" spans="4:11">
      <c r="D751" s="64"/>
      <c r="E751" s="64"/>
      <c r="F751" s="64"/>
      <c r="G751" s="64"/>
      <c r="H751" s="64"/>
      <c r="I751" s="64"/>
      <c r="J751" s="64"/>
      <c r="K751" s="64"/>
    </row>
    <row r="752" spans="4:11">
      <c r="D752" s="64"/>
      <c r="E752" s="64"/>
      <c r="F752" s="64"/>
      <c r="G752" s="64"/>
      <c r="H752" s="64"/>
      <c r="I752" s="64"/>
      <c r="J752" s="64"/>
      <c r="K752" s="64"/>
    </row>
    <row r="753" spans="4:11">
      <c r="D753" s="64"/>
      <c r="E753" s="64"/>
      <c r="F753" s="64"/>
      <c r="G753" s="64"/>
      <c r="H753" s="64"/>
      <c r="I753" s="64"/>
      <c r="J753" s="64"/>
      <c r="K753" s="64"/>
    </row>
    <row r="754" spans="4:11">
      <c r="D754" s="64"/>
      <c r="E754" s="64"/>
      <c r="F754" s="64"/>
      <c r="G754" s="64"/>
      <c r="H754" s="64"/>
      <c r="I754" s="64"/>
      <c r="J754" s="64"/>
      <c r="K754" s="64"/>
    </row>
    <row r="755" spans="4:11">
      <c r="D755" s="64"/>
      <c r="E755" s="64"/>
      <c r="F755" s="64"/>
      <c r="G755" s="64"/>
      <c r="H755" s="64"/>
      <c r="I755" s="64"/>
      <c r="J755" s="64"/>
      <c r="K755" s="64"/>
    </row>
    <row r="756" spans="4:11">
      <c r="D756" s="64"/>
      <c r="E756" s="64"/>
      <c r="F756" s="64"/>
      <c r="G756" s="64"/>
      <c r="H756" s="64"/>
      <c r="I756" s="64"/>
      <c r="J756" s="64"/>
      <c r="K756" s="64"/>
    </row>
    <row r="757" spans="4:11">
      <c r="D757" s="64"/>
      <c r="E757" s="64"/>
      <c r="F757" s="64"/>
      <c r="G757" s="64"/>
      <c r="H757" s="64"/>
      <c r="I757" s="64"/>
      <c r="J757" s="64"/>
      <c r="K757" s="64"/>
    </row>
    <row r="758" spans="4:11">
      <c r="D758" s="64"/>
      <c r="E758" s="64"/>
      <c r="F758" s="64"/>
      <c r="G758" s="64"/>
      <c r="H758" s="64"/>
      <c r="I758" s="64"/>
      <c r="J758" s="64"/>
      <c r="K758" s="64"/>
    </row>
    <row r="759" spans="4:11">
      <c r="D759" s="64"/>
      <c r="E759" s="64"/>
      <c r="F759" s="64"/>
      <c r="G759" s="64"/>
      <c r="H759" s="64"/>
      <c r="I759" s="64"/>
      <c r="J759" s="64"/>
      <c r="K759" s="64"/>
    </row>
    <row r="760" spans="4:11">
      <c r="D760" s="64"/>
      <c r="E760" s="64"/>
      <c r="F760" s="64"/>
      <c r="G760" s="64"/>
      <c r="H760" s="64"/>
      <c r="I760" s="64"/>
      <c r="J760" s="64"/>
      <c r="K760" s="64"/>
    </row>
    <row r="761" spans="4:11">
      <c r="D761" s="64"/>
      <c r="E761" s="64"/>
      <c r="F761" s="64"/>
      <c r="G761" s="64"/>
      <c r="H761" s="64"/>
      <c r="I761" s="64"/>
      <c r="J761" s="64"/>
      <c r="K761" s="64"/>
    </row>
    <row r="762" spans="4:11">
      <c r="D762" s="64"/>
      <c r="E762" s="64"/>
      <c r="F762" s="64"/>
      <c r="G762" s="64"/>
      <c r="H762" s="64"/>
      <c r="I762" s="64"/>
      <c r="J762" s="64"/>
      <c r="K762" s="64"/>
    </row>
    <row r="763" spans="4:11">
      <c r="D763" s="64"/>
      <c r="E763" s="64"/>
      <c r="F763" s="64"/>
      <c r="G763" s="64"/>
      <c r="H763" s="64"/>
      <c r="I763" s="64"/>
      <c r="J763" s="64"/>
      <c r="K763" s="64"/>
    </row>
    <row r="764" spans="4:11">
      <c r="D764" s="64"/>
      <c r="E764" s="64"/>
      <c r="F764" s="64"/>
      <c r="G764" s="64"/>
      <c r="H764" s="64"/>
      <c r="I764" s="64"/>
      <c r="J764" s="64"/>
      <c r="K764" s="64"/>
    </row>
    <row r="765" spans="4:11">
      <c r="D765" s="64"/>
      <c r="E765" s="64"/>
      <c r="F765" s="64"/>
      <c r="G765" s="64"/>
      <c r="H765" s="64"/>
      <c r="I765" s="64"/>
      <c r="J765" s="64"/>
      <c r="K765" s="64"/>
    </row>
    <row r="766" spans="4:11">
      <c r="D766" s="64"/>
      <c r="E766" s="64"/>
      <c r="F766" s="64"/>
      <c r="G766" s="64"/>
      <c r="H766" s="64"/>
      <c r="I766" s="64"/>
      <c r="J766" s="64"/>
      <c r="K766" s="64"/>
    </row>
    <row r="767" spans="4:11">
      <c r="D767" s="64"/>
      <c r="E767" s="64"/>
      <c r="F767" s="64"/>
      <c r="G767" s="64"/>
      <c r="H767" s="64"/>
      <c r="I767" s="64"/>
      <c r="J767" s="64"/>
      <c r="K767" s="64"/>
    </row>
    <row r="768" spans="4:11">
      <c r="D768" s="64"/>
      <c r="E768" s="64"/>
      <c r="F768" s="64"/>
      <c r="G768" s="64"/>
      <c r="H768" s="64"/>
      <c r="I768" s="64"/>
      <c r="J768" s="64"/>
      <c r="K768" s="64"/>
    </row>
    <row r="769" spans="4:11">
      <c r="D769" s="64"/>
      <c r="E769" s="64"/>
      <c r="F769" s="64"/>
      <c r="G769" s="64"/>
      <c r="H769" s="64"/>
      <c r="I769" s="64"/>
      <c r="J769" s="64"/>
      <c r="K769" s="64"/>
    </row>
    <row r="770" spans="4:11">
      <c r="D770" s="64"/>
      <c r="E770" s="64"/>
      <c r="F770" s="64"/>
      <c r="G770" s="64"/>
      <c r="H770" s="64"/>
      <c r="I770" s="64"/>
      <c r="J770" s="64"/>
      <c r="K770" s="64"/>
    </row>
    <row r="771" spans="4:11">
      <c r="D771" s="64"/>
      <c r="E771" s="64"/>
      <c r="F771" s="64"/>
      <c r="G771" s="64"/>
      <c r="H771" s="64"/>
      <c r="I771" s="64"/>
      <c r="J771" s="64"/>
      <c r="K771" s="64"/>
    </row>
    <row r="772" spans="4:11">
      <c r="D772" s="64"/>
      <c r="E772" s="64"/>
      <c r="F772" s="64"/>
      <c r="G772" s="64"/>
      <c r="H772" s="64"/>
      <c r="I772" s="64"/>
      <c r="J772" s="64"/>
      <c r="K772" s="64"/>
    </row>
    <row r="773" spans="4:11">
      <c r="D773" s="64"/>
      <c r="E773" s="64"/>
      <c r="F773" s="64"/>
      <c r="G773" s="64"/>
      <c r="H773" s="64"/>
      <c r="I773" s="64"/>
      <c r="J773" s="64"/>
      <c r="K773" s="64"/>
    </row>
    <row r="774" spans="4:11">
      <c r="D774" s="64"/>
      <c r="E774" s="64"/>
      <c r="F774" s="64"/>
      <c r="G774" s="64"/>
      <c r="H774" s="64"/>
      <c r="I774" s="64"/>
      <c r="J774" s="64"/>
      <c r="K774" s="64"/>
    </row>
    <row r="775" spans="4:11">
      <c r="D775" s="64"/>
      <c r="E775" s="64"/>
      <c r="F775" s="64"/>
      <c r="G775" s="64"/>
      <c r="H775" s="64"/>
      <c r="I775" s="64"/>
      <c r="J775" s="64"/>
      <c r="K775" s="64"/>
    </row>
    <row r="776" spans="4:11">
      <c r="D776" s="64"/>
      <c r="E776" s="64"/>
      <c r="F776" s="64"/>
      <c r="G776" s="64"/>
      <c r="H776" s="64"/>
      <c r="I776" s="64"/>
      <c r="J776" s="64"/>
      <c r="K776" s="64"/>
    </row>
    <row r="777" spans="4:11">
      <c r="D777" s="64"/>
      <c r="E777" s="64"/>
      <c r="F777" s="64"/>
      <c r="G777" s="64"/>
      <c r="H777" s="64"/>
      <c r="I777" s="64"/>
      <c r="J777" s="64"/>
      <c r="K777" s="64"/>
    </row>
    <row r="778" spans="4:11">
      <c r="D778" s="64"/>
      <c r="E778" s="64"/>
      <c r="F778" s="64"/>
      <c r="G778" s="64"/>
      <c r="H778" s="64"/>
      <c r="I778" s="64"/>
      <c r="J778" s="64"/>
      <c r="K778" s="64"/>
    </row>
    <row r="779" spans="4:11">
      <c r="D779" s="64"/>
      <c r="E779" s="64"/>
      <c r="F779" s="64"/>
      <c r="G779" s="64"/>
      <c r="H779" s="64"/>
      <c r="I779" s="64"/>
      <c r="J779" s="64"/>
      <c r="K779" s="64"/>
    </row>
    <row r="780" spans="4:11">
      <c r="D780" s="64"/>
      <c r="E780" s="64"/>
      <c r="F780" s="64"/>
      <c r="G780" s="64"/>
      <c r="H780" s="64"/>
      <c r="I780" s="64"/>
      <c r="J780" s="64"/>
      <c r="K780" s="64"/>
    </row>
    <row r="781" spans="4:11">
      <c r="D781" s="64"/>
      <c r="E781" s="64"/>
      <c r="F781" s="64"/>
      <c r="G781" s="64"/>
      <c r="H781" s="64"/>
      <c r="I781" s="64"/>
      <c r="J781" s="64"/>
      <c r="K781" s="64"/>
    </row>
    <row r="782" spans="4:11">
      <c r="D782" s="64"/>
      <c r="E782" s="64"/>
      <c r="F782" s="64"/>
      <c r="G782" s="64"/>
      <c r="H782" s="64"/>
      <c r="I782" s="64"/>
      <c r="J782" s="64"/>
      <c r="K782" s="64"/>
    </row>
    <row r="783" spans="4:11">
      <c r="D783" s="64"/>
      <c r="E783" s="64"/>
      <c r="F783" s="64"/>
      <c r="G783" s="64"/>
      <c r="H783" s="64"/>
      <c r="I783" s="64"/>
      <c r="J783" s="64"/>
      <c r="K783" s="64"/>
    </row>
    <row r="784" spans="4:11">
      <c r="D784" s="64"/>
      <c r="E784" s="64"/>
      <c r="F784" s="64"/>
      <c r="G784" s="64"/>
      <c r="H784" s="64"/>
      <c r="I784" s="64"/>
      <c r="J784" s="64"/>
      <c r="K784" s="64"/>
    </row>
    <row r="785" spans="4:11">
      <c r="D785" s="64"/>
      <c r="E785" s="64"/>
      <c r="F785" s="64"/>
      <c r="G785" s="64"/>
      <c r="H785" s="64"/>
      <c r="I785" s="64"/>
      <c r="J785" s="64"/>
      <c r="K785" s="64"/>
    </row>
    <row r="786" spans="4:11">
      <c r="D786" s="64"/>
      <c r="E786" s="64"/>
      <c r="F786" s="64"/>
      <c r="G786" s="64"/>
      <c r="H786" s="64"/>
      <c r="I786" s="64"/>
      <c r="J786" s="64"/>
      <c r="K786" s="64"/>
    </row>
    <row r="787" spans="4:11">
      <c r="D787" s="64"/>
      <c r="E787" s="64"/>
      <c r="F787" s="64"/>
      <c r="G787" s="64"/>
      <c r="H787" s="64"/>
      <c r="I787" s="64"/>
      <c r="J787" s="64"/>
      <c r="K787" s="64"/>
    </row>
    <row r="788" spans="4:11">
      <c r="D788" s="64"/>
      <c r="E788" s="64"/>
      <c r="F788" s="64"/>
      <c r="G788" s="64"/>
      <c r="H788" s="64"/>
      <c r="I788" s="64"/>
      <c r="J788" s="64"/>
      <c r="K788" s="64"/>
    </row>
    <row r="789" spans="4:11">
      <c r="D789" s="64"/>
      <c r="E789" s="64"/>
      <c r="F789" s="64"/>
      <c r="G789" s="64"/>
      <c r="H789" s="64"/>
      <c r="I789" s="64"/>
      <c r="J789" s="64"/>
      <c r="K789" s="64"/>
    </row>
    <row r="790" spans="4:11">
      <c r="D790" s="64"/>
      <c r="E790" s="64"/>
      <c r="F790" s="64"/>
      <c r="G790" s="64"/>
      <c r="H790" s="64"/>
      <c r="I790" s="64"/>
      <c r="J790" s="64"/>
      <c r="K790" s="64"/>
    </row>
    <row r="791" spans="4:11">
      <c r="D791" s="64"/>
      <c r="E791" s="64"/>
      <c r="F791" s="64"/>
      <c r="G791" s="64"/>
      <c r="H791" s="64"/>
      <c r="I791" s="64"/>
      <c r="J791" s="64"/>
      <c r="K791" s="64"/>
    </row>
    <row r="792" spans="4:11">
      <c r="D792" s="64"/>
      <c r="E792" s="64"/>
      <c r="F792" s="64"/>
      <c r="G792" s="64"/>
      <c r="H792" s="64"/>
      <c r="I792" s="64"/>
      <c r="J792" s="64"/>
      <c r="K792" s="64"/>
    </row>
    <row r="793" spans="4:11">
      <c r="D793" s="64"/>
      <c r="E793" s="64"/>
      <c r="F793" s="64"/>
      <c r="G793" s="64"/>
      <c r="H793" s="64"/>
      <c r="I793" s="64"/>
      <c r="J793" s="64"/>
      <c r="K793" s="64"/>
    </row>
    <row r="794" spans="4:11">
      <c r="D794" s="64"/>
      <c r="E794" s="64"/>
      <c r="F794" s="64"/>
      <c r="G794" s="64"/>
      <c r="H794" s="64"/>
      <c r="I794" s="64"/>
      <c r="J794" s="64"/>
      <c r="K794" s="64"/>
    </row>
    <row r="795" spans="4:11">
      <c r="D795" s="64"/>
      <c r="E795" s="64"/>
      <c r="F795" s="64"/>
      <c r="G795" s="64"/>
      <c r="H795" s="64"/>
      <c r="I795" s="64"/>
      <c r="J795" s="64"/>
      <c r="K795" s="64"/>
    </row>
    <row r="796" spans="4:11">
      <c r="D796" s="64"/>
      <c r="E796" s="64"/>
      <c r="F796" s="64"/>
      <c r="G796" s="64"/>
      <c r="H796" s="64"/>
      <c r="I796" s="64"/>
      <c r="J796" s="64"/>
      <c r="K796" s="64"/>
    </row>
    <row r="797" spans="4:11">
      <c r="D797" s="64"/>
      <c r="E797" s="64"/>
      <c r="F797" s="64"/>
      <c r="G797" s="64"/>
      <c r="H797" s="64"/>
      <c r="I797" s="64"/>
      <c r="J797" s="64"/>
      <c r="K797" s="64"/>
    </row>
    <row r="798" spans="4:11">
      <c r="D798" s="64"/>
      <c r="E798" s="64"/>
      <c r="F798" s="64"/>
      <c r="G798" s="64"/>
      <c r="H798" s="64"/>
      <c r="I798" s="64"/>
      <c r="J798" s="64"/>
      <c r="K798" s="64"/>
    </row>
    <row r="799" spans="4:11">
      <c r="D799" s="64"/>
      <c r="E799" s="64"/>
      <c r="F799" s="64"/>
      <c r="G799" s="64"/>
      <c r="H799" s="64"/>
      <c r="I799" s="64"/>
      <c r="J799" s="64"/>
      <c r="K799" s="64"/>
    </row>
    <row r="800" spans="4:11">
      <c r="D800" s="64"/>
      <c r="E800" s="64"/>
      <c r="F800" s="64"/>
      <c r="G800" s="64"/>
      <c r="H800" s="64"/>
      <c r="I800" s="64"/>
      <c r="J800" s="64"/>
      <c r="K800" s="64"/>
    </row>
    <row r="801" spans="4:11">
      <c r="D801" s="64"/>
      <c r="E801" s="64"/>
      <c r="F801" s="64"/>
      <c r="G801" s="64"/>
      <c r="H801" s="64"/>
      <c r="I801" s="64"/>
      <c r="J801" s="64"/>
      <c r="K801" s="64"/>
    </row>
    <row r="802" spans="4:11">
      <c r="D802" s="64"/>
      <c r="E802" s="64"/>
      <c r="F802" s="64"/>
      <c r="G802" s="64"/>
      <c r="H802" s="64"/>
      <c r="I802" s="64"/>
      <c r="J802" s="64"/>
      <c r="K802" s="64"/>
    </row>
    <row r="803" spans="4:11">
      <c r="D803" s="64"/>
      <c r="E803" s="64"/>
      <c r="F803" s="64"/>
      <c r="G803" s="64"/>
      <c r="H803" s="64"/>
      <c r="I803" s="64"/>
      <c r="J803" s="64"/>
      <c r="K803" s="64"/>
    </row>
    <row r="804" spans="4:11">
      <c r="D804" s="64"/>
      <c r="E804" s="64"/>
      <c r="F804" s="64"/>
      <c r="G804" s="64"/>
      <c r="H804" s="64"/>
      <c r="I804" s="64"/>
      <c r="J804" s="64"/>
      <c r="K804" s="64"/>
    </row>
    <row r="805" spans="4:11">
      <c r="D805" s="64"/>
      <c r="E805" s="64"/>
      <c r="F805" s="64"/>
      <c r="G805" s="64"/>
      <c r="H805" s="64"/>
      <c r="I805" s="64"/>
      <c r="J805" s="64"/>
      <c r="K805" s="64"/>
    </row>
    <row r="806" spans="4:11">
      <c r="D806" s="64"/>
      <c r="E806" s="64"/>
      <c r="F806" s="64"/>
      <c r="G806" s="64"/>
      <c r="H806" s="64"/>
      <c r="I806" s="64"/>
      <c r="J806" s="64"/>
      <c r="K806" s="64"/>
    </row>
    <row r="807" spans="4:11">
      <c r="D807" s="64"/>
      <c r="E807" s="64"/>
      <c r="F807" s="64"/>
      <c r="G807" s="64"/>
      <c r="H807" s="64"/>
      <c r="I807" s="64"/>
      <c r="J807" s="64"/>
      <c r="K807" s="64"/>
    </row>
    <row r="808" spans="4:11">
      <c r="D808" s="64"/>
      <c r="E808" s="64"/>
      <c r="F808" s="64"/>
      <c r="G808" s="64"/>
      <c r="H808" s="64"/>
      <c r="I808" s="64"/>
      <c r="J808" s="64"/>
      <c r="K808" s="64"/>
    </row>
    <row r="809" spans="4:11">
      <c r="D809" s="64"/>
      <c r="E809" s="64"/>
      <c r="F809" s="64"/>
      <c r="G809" s="64"/>
      <c r="H809" s="64"/>
      <c r="I809" s="64"/>
      <c r="J809" s="64"/>
      <c r="K809" s="64"/>
    </row>
    <row r="810" spans="4:11">
      <c r="D810" s="64"/>
      <c r="E810" s="64"/>
      <c r="F810" s="64"/>
      <c r="G810" s="64"/>
      <c r="H810" s="64"/>
      <c r="I810" s="64"/>
      <c r="J810" s="64"/>
      <c r="K810" s="64"/>
    </row>
    <row r="811" spans="4:11">
      <c r="D811" s="64"/>
      <c r="E811" s="64"/>
      <c r="F811" s="64"/>
      <c r="G811" s="64"/>
      <c r="H811" s="64"/>
      <c r="I811" s="64"/>
      <c r="J811" s="64"/>
      <c r="K811" s="64"/>
    </row>
    <row r="812" spans="4:11">
      <c r="D812" s="64"/>
      <c r="E812" s="64"/>
      <c r="F812" s="64"/>
      <c r="G812" s="64"/>
      <c r="H812" s="64"/>
      <c r="I812" s="64"/>
      <c r="J812" s="64"/>
      <c r="K812" s="64"/>
    </row>
    <row r="813" spans="4:11">
      <c r="D813" s="64"/>
      <c r="E813" s="64"/>
      <c r="F813" s="64"/>
      <c r="G813" s="64"/>
      <c r="H813" s="64"/>
      <c r="I813" s="64"/>
      <c r="J813" s="64"/>
      <c r="K813" s="64"/>
    </row>
    <row r="814" spans="4:11">
      <c r="D814" s="64"/>
      <c r="E814" s="64"/>
      <c r="F814" s="64"/>
      <c r="G814" s="64"/>
      <c r="H814" s="64"/>
      <c r="I814" s="64"/>
      <c r="J814" s="64"/>
      <c r="K814" s="64"/>
    </row>
    <row r="815" spans="4:11">
      <c r="D815" s="64"/>
      <c r="E815" s="64"/>
      <c r="F815" s="64"/>
      <c r="G815" s="64"/>
      <c r="H815" s="64"/>
      <c r="I815" s="64"/>
      <c r="J815" s="64"/>
      <c r="K815" s="64"/>
    </row>
    <row r="816" spans="4:11">
      <c r="D816" s="64"/>
      <c r="E816" s="64"/>
      <c r="F816" s="64"/>
      <c r="G816" s="64"/>
      <c r="H816" s="64"/>
      <c r="I816" s="64"/>
      <c r="J816" s="64"/>
      <c r="K816" s="64"/>
    </row>
    <row r="817" spans="4:11">
      <c r="D817" s="64"/>
      <c r="E817" s="64"/>
      <c r="F817" s="64"/>
      <c r="G817" s="64"/>
      <c r="H817" s="64"/>
      <c r="I817" s="64"/>
      <c r="J817" s="64"/>
      <c r="K817" s="64"/>
    </row>
    <row r="818" spans="4:11">
      <c r="D818" s="64"/>
      <c r="E818" s="64"/>
      <c r="F818" s="64"/>
      <c r="G818" s="64"/>
      <c r="H818" s="64"/>
      <c r="I818" s="64"/>
      <c r="J818" s="64"/>
      <c r="K818" s="64"/>
    </row>
    <row r="819" spans="4:11">
      <c r="D819" s="64"/>
      <c r="E819" s="64"/>
      <c r="F819" s="64"/>
      <c r="G819" s="64"/>
      <c r="H819" s="64"/>
      <c r="I819" s="64"/>
      <c r="J819" s="64"/>
      <c r="K819" s="64"/>
    </row>
    <row r="820" spans="4:11">
      <c r="D820" s="64"/>
      <c r="E820" s="64"/>
      <c r="F820" s="64"/>
      <c r="G820" s="64"/>
      <c r="H820" s="64"/>
      <c r="I820" s="64"/>
      <c r="J820" s="64"/>
      <c r="K820" s="64"/>
    </row>
    <row r="821" spans="4:11">
      <c r="D821" s="64"/>
      <c r="E821" s="64"/>
      <c r="F821" s="64"/>
      <c r="G821" s="64"/>
      <c r="H821" s="64"/>
      <c r="I821" s="64"/>
      <c r="J821" s="64"/>
      <c r="K821" s="64"/>
    </row>
    <row r="822" spans="4:11">
      <c r="D822" s="64"/>
      <c r="E822" s="64"/>
      <c r="F822" s="64"/>
      <c r="G822" s="64"/>
      <c r="H822" s="64"/>
      <c r="I822" s="64"/>
      <c r="J822" s="64"/>
      <c r="K822" s="64"/>
    </row>
    <row r="823" spans="4:11">
      <c r="D823" s="64"/>
      <c r="E823" s="64"/>
      <c r="F823" s="64"/>
      <c r="G823" s="64"/>
      <c r="H823" s="64"/>
      <c r="I823" s="64"/>
      <c r="J823" s="64"/>
      <c r="K823" s="64"/>
    </row>
    <row r="824" spans="4:11">
      <c r="D824" s="64"/>
      <c r="E824" s="64"/>
      <c r="F824" s="64"/>
      <c r="G824" s="64"/>
      <c r="H824" s="64"/>
      <c r="I824" s="64"/>
      <c r="J824" s="64"/>
      <c r="K824" s="64"/>
    </row>
    <row r="825" spans="4:11">
      <c r="D825" s="64"/>
      <c r="E825" s="64"/>
      <c r="F825" s="64"/>
      <c r="G825" s="64"/>
      <c r="H825" s="64"/>
      <c r="I825" s="64"/>
      <c r="J825" s="64"/>
      <c r="K825" s="64"/>
    </row>
    <row r="826" spans="4:11">
      <c r="D826" s="64"/>
      <c r="E826" s="64"/>
      <c r="F826" s="64"/>
      <c r="G826" s="64"/>
      <c r="H826" s="64"/>
      <c r="I826" s="64"/>
      <c r="J826" s="64"/>
      <c r="K826" s="64"/>
    </row>
    <row r="827" spans="4:11">
      <c r="D827" s="64"/>
      <c r="E827" s="64"/>
      <c r="F827" s="64"/>
      <c r="G827" s="64"/>
      <c r="H827" s="64"/>
      <c r="I827" s="64"/>
      <c r="J827" s="64"/>
      <c r="K827" s="64"/>
    </row>
    <row r="828" spans="4:11">
      <c r="D828" s="64"/>
      <c r="E828" s="64"/>
      <c r="F828" s="64"/>
      <c r="G828" s="64"/>
      <c r="H828" s="64"/>
      <c r="I828" s="64"/>
      <c r="J828" s="64"/>
      <c r="K828" s="64"/>
    </row>
    <row r="829" spans="4:11">
      <c r="D829" s="64"/>
      <c r="E829" s="64"/>
      <c r="F829" s="64"/>
      <c r="G829" s="64"/>
      <c r="H829" s="64"/>
      <c r="I829" s="64"/>
      <c r="J829" s="64"/>
      <c r="K829" s="64"/>
    </row>
    <row r="830" spans="4:11">
      <c r="D830" s="64"/>
      <c r="E830" s="64"/>
      <c r="F830" s="64"/>
      <c r="G830" s="64"/>
      <c r="H830" s="64"/>
      <c r="I830" s="64"/>
      <c r="J830" s="64"/>
      <c r="K830" s="64"/>
    </row>
    <row r="831" spans="4:11">
      <c r="D831" s="64"/>
      <c r="E831" s="64"/>
      <c r="F831" s="64"/>
      <c r="G831" s="64"/>
      <c r="H831" s="64"/>
      <c r="I831" s="64"/>
      <c r="J831" s="64"/>
      <c r="K831" s="64"/>
    </row>
    <row r="832" spans="4:11">
      <c r="D832" s="64"/>
      <c r="E832" s="64"/>
      <c r="F832" s="64"/>
      <c r="G832" s="64"/>
      <c r="H832" s="64"/>
      <c r="I832" s="64"/>
      <c r="J832" s="64"/>
      <c r="K832" s="64"/>
    </row>
    <row r="833" spans="4:11">
      <c r="D833" s="64"/>
      <c r="E833" s="64"/>
      <c r="F833" s="64"/>
      <c r="G833" s="64"/>
      <c r="H833" s="64"/>
      <c r="I833" s="64"/>
      <c r="J833" s="64"/>
      <c r="K833" s="64"/>
    </row>
    <row r="834" spans="4:11">
      <c r="D834" s="64"/>
      <c r="E834" s="64"/>
      <c r="F834" s="64"/>
      <c r="G834" s="64"/>
      <c r="H834" s="64"/>
      <c r="I834" s="64"/>
      <c r="J834" s="64"/>
      <c r="K834" s="64"/>
    </row>
    <row r="835" spans="4:11">
      <c r="D835" s="64"/>
      <c r="E835" s="64"/>
      <c r="F835" s="64"/>
      <c r="G835" s="64"/>
      <c r="H835" s="64"/>
      <c r="I835" s="64"/>
      <c r="J835" s="64"/>
      <c r="K835" s="64"/>
    </row>
    <row r="836" spans="4:11">
      <c r="D836" s="64"/>
      <c r="E836" s="64"/>
      <c r="F836" s="64"/>
      <c r="G836" s="64"/>
      <c r="H836" s="64"/>
      <c r="I836" s="64"/>
      <c r="J836" s="64"/>
      <c r="K836" s="64"/>
    </row>
    <row r="837" spans="4:11">
      <c r="D837" s="64"/>
      <c r="E837" s="64"/>
      <c r="F837" s="64"/>
      <c r="G837" s="64"/>
      <c r="H837" s="64"/>
      <c r="I837" s="64"/>
      <c r="J837" s="64"/>
      <c r="K837" s="64"/>
    </row>
    <row r="838" spans="4:11">
      <c r="D838" s="64"/>
      <c r="E838" s="64"/>
      <c r="F838" s="64"/>
      <c r="G838" s="64"/>
      <c r="H838" s="64"/>
      <c r="I838" s="64"/>
      <c r="J838" s="64"/>
      <c r="K838" s="64"/>
    </row>
    <row r="839" spans="4:11">
      <c r="D839" s="64"/>
      <c r="E839" s="64"/>
      <c r="F839" s="64"/>
      <c r="G839" s="64"/>
      <c r="H839" s="64"/>
      <c r="I839" s="64"/>
      <c r="J839" s="64"/>
      <c r="K839" s="64"/>
    </row>
    <row r="840" spans="4:11">
      <c r="D840" s="64"/>
      <c r="E840" s="64"/>
      <c r="F840" s="64"/>
      <c r="G840" s="64"/>
      <c r="H840" s="64"/>
      <c r="I840" s="64"/>
      <c r="J840" s="64"/>
      <c r="K840" s="64"/>
    </row>
    <row r="841" spans="4:11">
      <c r="D841" s="64"/>
      <c r="E841" s="64"/>
      <c r="F841" s="64"/>
      <c r="G841" s="64"/>
      <c r="H841" s="64"/>
      <c r="I841" s="64"/>
      <c r="J841" s="64"/>
      <c r="K841" s="64"/>
    </row>
    <row r="842" spans="4:11">
      <c r="D842" s="64"/>
      <c r="E842" s="64"/>
      <c r="F842" s="64"/>
      <c r="G842" s="64"/>
      <c r="H842" s="64"/>
      <c r="I842" s="64"/>
      <c r="J842" s="64"/>
      <c r="K842" s="64"/>
    </row>
    <row r="843" spans="4:11">
      <c r="D843" s="64"/>
      <c r="E843" s="64"/>
      <c r="F843" s="64"/>
      <c r="G843" s="64"/>
      <c r="H843" s="64"/>
      <c r="I843" s="64"/>
      <c r="J843" s="64"/>
      <c r="K843" s="64"/>
    </row>
    <row r="844" spans="4:11">
      <c r="D844" s="64"/>
      <c r="E844" s="64"/>
      <c r="F844" s="64"/>
      <c r="G844" s="64"/>
      <c r="H844" s="64"/>
      <c r="I844" s="64"/>
      <c r="J844" s="64"/>
      <c r="K844" s="64"/>
    </row>
    <row r="845" spans="4:11">
      <c r="D845" s="64"/>
      <c r="E845" s="64"/>
      <c r="F845" s="64"/>
      <c r="G845" s="64"/>
      <c r="H845" s="64"/>
      <c r="I845" s="64"/>
      <c r="J845" s="64"/>
      <c r="K845" s="64"/>
    </row>
    <row r="846" spans="4:11">
      <c r="D846" s="64"/>
      <c r="E846" s="64"/>
      <c r="F846" s="64"/>
      <c r="G846" s="64"/>
      <c r="H846" s="64"/>
      <c r="I846" s="64"/>
      <c r="J846" s="64"/>
      <c r="K846" s="64"/>
    </row>
    <row r="847" spans="4:11">
      <c r="D847" s="64"/>
      <c r="E847" s="64"/>
      <c r="F847" s="64"/>
      <c r="G847" s="64"/>
      <c r="H847" s="64"/>
      <c r="I847" s="64"/>
      <c r="J847" s="64"/>
      <c r="K847" s="64"/>
    </row>
    <row r="848" spans="4:11">
      <c r="D848" s="64"/>
      <c r="E848" s="64"/>
      <c r="F848" s="64"/>
      <c r="G848" s="64"/>
      <c r="H848" s="64"/>
      <c r="I848" s="64"/>
      <c r="J848" s="64"/>
      <c r="K848" s="64"/>
    </row>
    <row r="849" spans="4:11">
      <c r="D849" s="64"/>
      <c r="E849" s="64"/>
      <c r="F849" s="64"/>
      <c r="G849" s="64"/>
      <c r="H849" s="64"/>
      <c r="I849" s="64"/>
      <c r="J849" s="64"/>
      <c r="K849" s="64"/>
    </row>
    <row r="850" spans="4:11">
      <c r="D850" s="64"/>
      <c r="E850" s="64"/>
      <c r="F850" s="64"/>
      <c r="G850" s="64"/>
      <c r="H850" s="64"/>
      <c r="I850" s="64"/>
      <c r="J850" s="64"/>
      <c r="K850" s="64"/>
    </row>
    <row r="851" spans="4:11">
      <c r="D851" s="64"/>
      <c r="E851" s="64"/>
      <c r="F851" s="64"/>
      <c r="G851" s="64"/>
      <c r="H851" s="64"/>
      <c r="I851" s="64"/>
      <c r="J851" s="64"/>
      <c r="K851" s="64"/>
    </row>
    <row r="852" spans="4:11">
      <c r="D852" s="64"/>
      <c r="E852" s="64"/>
      <c r="F852" s="64"/>
      <c r="G852" s="64"/>
      <c r="H852" s="64"/>
      <c r="I852" s="64"/>
      <c r="J852" s="64"/>
      <c r="K852" s="64"/>
    </row>
    <row r="853" spans="4:11">
      <c r="D853" s="64"/>
      <c r="E853" s="64"/>
      <c r="F853" s="64"/>
      <c r="G853" s="64"/>
      <c r="H853" s="64"/>
      <c r="I853" s="64"/>
      <c r="J853" s="64"/>
      <c r="K853" s="64"/>
    </row>
    <row r="854" spans="4:11">
      <c r="D854" s="64"/>
      <c r="E854" s="64"/>
      <c r="F854" s="64"/>
      <c r="G854" s="64"/>
      <c r="H854" s="64"/>
      <c r="I854" s="64"/>
      <c r="J854" s="64"/>
      <c r="K854" s="64"/>
    </row>
    <row r="855" spans="4:11">
      <c r="D855" s="64"/>
      <c r="E855" s="64"/>
      <c r="F855" s="64"/>
      <c r="G855" s="64"/>
      <c r="H855" s="64"/>
      <c r="I855" s="64"/>
      <c r="J855" s="64"/>
      <c r="K855" s="64"/>
    </row>
    <row r="856" spans="4:11">
      <c r="D856" s="64"/>
      <c r="E856" s="64"/>
      <c r="F856" s="64"/>
      <c r="G856" s="64"/>
      <c r="H856" s="64"/>
      <c r="I856" s="64"/>
      <c r="J856" s="64"/>
      <c r="K856" s="64"/>
    </row>
    <row r="857" spans="4:11">
      <c r="D857" s="64"/>
      <c r="E857" s="64"/>
      <c r="F857" s="64"/>
      <c r="G857" s="64"/>
      <c r="H857" s="64"/>
      <c r="I857" s="64"/>
      <c r="J857" s="64"/>
      <c r="K857" s="64"/>
    </row>
    <row r="858" spans="4:11">
      <c r="D858" s="64"/>
      <c r="E858" s="64"/>
      <c r="F858" s="64"/>
      <c r="G858" s="64"/>
      <c r="H858" s="64"/>
      <c r="I858" s="64"/>
      <c r="J858" s="64"/>
      <c r="K858" s="64"/>
    </row>
    <row r="859" spans="4:11">
      <c r="D859" s="64"/>
      <c r="E859" s="64"/>
      <c r="F859" s="64"/>
      <c r="G859" s="64"/>
      <c r="H859" s="64"/>
      <c r="I859" s="64"/>
      <c r="J859" s="64"/>
      <c r="K859" s="64"/>
    </row>
    <row r="860" spans="4:11">
      <c r="D860" s="64"/>
      <c r="E860" s="64"/>
      <c r="F860" s="64"/>
      <c r="G860" s="64"/>
      <c r="H860" s="64"/>
      <c r="I860" s="64"/>
      <c r="J860" s="64"/>
      <c r="K860" s="64"/>
    </row>
    <row r="861" spans="4:11">
      <c r="D861" s="64"/>
      <c r="E861" s="64"/>
      <c r="F861" s="64"/>
      <c r="G861" s="64"/>
      <c r="H861" s="64"/>
      <c r="I861" s="64"/>
      <c r="J861" s="64"/>
      <c r="K861" s="64"/>
    </row>
    <row r="862" spans="4:11">
      <c r="D862" s="64"/>
      <c r="E862" s="64"/>
      <c r="F862" s="64"/>
      <c r="G862" s="64"/>
      <c r="H862" s="64"/>
      <c r="I862" s="64"/>
      <c r="J862" s="64"/>
      <c r="K862" s="64"/>
    </row>
    <row r="863" spans="4:11">
      <c r="D863" s="64"/>
      <c r="E863" s="64"/>
      <c r="F863" s="64"/>
      <c r="G863" s="64"/>
      <c r="H863" s="64"/>
      <c r="I863" s="64"/>
      <c r="J863" s="64"/>
      <c r="K863" s="64"/>
    </row>
    <row r="864" spans="4:11">
      <c r="D864" s="64"/>
      <c r="E864" s="64"/>
      <c r="F864" s="64"/>
      <c r="G864" s="64"/>
      <c r="H864" s="64"/>
      <c r="I864" s="64"/>
      <c r="J864" s="64"/>
      <c r="K864" s="64"/>
    </row>
    <row r="865" spans="4:11">
      <c r="D865" s="64"/>
      <c r="E865" s="64"/>
      <c r="F865" s="64"/>
      <c r="G865" s="64"/>
      <c r="H865" s="64"/>
      <c r="I865" s="64"/>
      <c r="J865" s="64"/>
      <c r="K865" s="64"/>
    </row>
    <row r="866" spans="4:11">
      <c r="D866" s="64"/>
      <c r="E866" s="64"/>
      <c r="F866" s="64"/>
      <c r="G866" s="64"/>
      <c r="H866" s="64"/>
      <c r="I866" s="64"/>
      <c r="J866" s="64"/>
      <c r="K866" s="64"/>
    </row>
    <row r="867" spans="4:11">
      <c r="D867" s="64"/>
      <c r="E867" s="64"/>
      <c r="F867" s="64"/>
      <c r="G867" s="64"/>
      <c r="H867" s="64"/>
      <c r="I867" s="64"/>
      <c r="J867" s="64"/>
      <c r="K867" s="64"/>
    </row>
    <row r="868" spans="4:11">
      <c r="D868" s="64"/>
      <c r="E868" s="64"/>
      <c r="F868" s="64"/>
      <c r="G868" s="64"/>
      <c r="H868" s="64"/>
      <c r="I868" s="64"/>
      <c r="J868" s="64"/>
      <c r="K868" s="64"/>
    </row>
    <row r="869" spans="4:11">
      <c r="D869" s="64"/>
      <c r="E869" s="64"/>
      <c r="F869" s="64"/>
      <c r="G869" s="64"/>
      <c r="H869" s="64"/>
      <c r="I869" s="64"/>
      <c r="J869" s="64"/>
      <c r="K869" s="64"/>
    </row>
    <row r="870" spans="4:11">
      <c r="D870" s="64"/>
      <c r="E870" s="64"/>
      <c r="F870" s="64"/>
      <c r="G870" s="64"/>
      <c r="H870" s="64"/>
      <c r="I870" s="64"/>
      <c r="J870" s="64"/>
      <c r="K870" s="64"/>
    </row>
    <row r="871" spans="4:11">
      <c r="D871" s="64"/>
      <c r="E871" s="64"/>
      <c r="F871" s="64"/>
      <c r="G871" s="64"/>
      <c r="H871" s="64"/>
      <c r="I871" s="64"/>
      <c r="J871" s="64"/>
      <c r="K871" s="64"/>
    </row>
    <row r="872" spans="4:11">
      <c r="D872" s="64"/>
      <c r="E872" s="64"/>
      <c r="F872" s="64"/>
      <c r="G872" s="64"/>
      <c r="H872" s="64"/>
      <c r="I872" s="64"/>
      <c r="J872" s="64"/>
      <c r="K872" s="64"/>
    </row>
    <row r="873" spans="4:11">
      <c r="D873" s="64"/>
      <c r="E873" s="64"/>
      <c r="F873" s="64"/>
      <c r="G873" s="64"/>
      <c r="H873" s="64"/>
      <c r="I873" s="64"/>
      <c r="J873" s="64"/>
      <c r="K873" s="64"/>
    </row>
    <row r="874" spans="4:11">
      <c r="D874" s="64"/>
      <c r="E874" s="64"/>
      <c r="F874" s="64"/>
      <c r="G874" s="64"/>
      <c r="H874" s="64"/>
      <c r="I874" s="64"/>
      <c r="J874" s="64"/>
      <c r="K874" s="64"/>
    </row>
    <row r="875" spans="4:11">
      <c r="D875" s="64"/>
      <c r="E875" s="64"/>
      <c r="F875" s="64"/>
      <c r="G875" s="64"/>
      <c r="H875" s="64"/>
      <c r="I875" s="64"/>
      <c r="J875" s="64"/>
      <c r="K875" s="64"/>
    </row>
    <row r="876" spans="4:11">
      <c r="D876" s="64"/>
      <c r="E876" s="64"/>
      <c r="F876" s="64"/>
      <c r="G876" s="64"/>
      <c r="H876" s="64"/>
      <c r="I876" s="64"/>
      <c r="J876" s="64"/>
      <c r="K876" s="64"/>
    </row>
    <row r="877" spans="4:11">
      <c r="D877" s="64"/>
      <c r="E877" s="64"/>
      <c r="F877" s="64"/>
      <c r="G877" s="64"/>
      <c r="H877" s="64"/>
      <c r="I877" s="64"/>
      <c r="J877" s="64"/>
      <c r="K877" s="64"/>
    </row>
    <row r="878" spans="4:11">
      <c r="D878" s="64"/>
      <c r="E878" s="64"/>
      <c r="F878" s="64"/>
      <c r="G878" s="64"/>
      <c r="H878" s="64"/>
      <c r="I878" s="64"/>
      <c r="J878" s="64"/>
      <c r="K878" s="64"/>
    </row>
    <row r="879" spans="4:11">
      <c r="D879" s="64"/>
      <c r="E879" s="64"/>
      <c r="F879" s="64"/>
      <c r="G879" s="64"/>
      <c r="H879" s="64"/>
      <c r="I879" s="64"/>
      <c r="J879" s="64"/>
      <c r="K879" s="64"/>
    </row>
    <row r="880" spans="4:11">
      <c r="D880" s="64"/>
      <c r="E880" s="64"/>
      <c r="F880" s="64"/>
      <c r="G880" s="64"/>
      <c r="H880" s="64"/>
      <c r="I880" s="64"/>
      <c r="J880" s="64"/>
      <c r="K880" s="64"/>
    </row>
    <row r="881" spans="4:11">
      <c r="D881" s="64"/>
      <c r="E881" s="64"/>
      <c r="F881" s="64"/>
      <c r="G881" s="64"/>
      <c r="H881" s="64"/>
      <c r="I881" s="64"/>
      <c r="J881" s="64"/>
      <c r="K881" s="64"/>
    </row>
    <row r="882" spans="4:11">
      <c r="D882" s="64"/>
      <c r="E882" s="64"/>
      <c r="F882" s="64"/>
      <c r="G882" s="64"/>
      <c r="H882" s="64"/>
      <c r="I882" s="64"/>
      <c r="J882" s="64"/>
      <c r="K882" s="64"/>
    </row>
    <row r="883" spans="4:11">
      <c r="D883" s="64"/>
      <c r="E883" s="64"/>
      <c r="F883" s="64"/>
      <c r="G883" s="64"/>
      <c r="H883" s="64"/>
      <c r="I883" s="64"/>
      <c r="J883" s="64"/>
      <c r="K883" s="64"/>
    </row>
    <row r="884" spans="4:11">
      <c r="D884" s="64"/>
      <c r="E884" s="64"/>
      <c r="F884" s="64"/>
      <c r="G884" s="64"/>
      <c r="H884" s="64"/>
      <c r="I884" s="64"/>
      <c r="J884" s="64"/>
      <c r="K884" s="64"/>
    </row>
    <row r="885" spans="4:11">
      <c r="D885" s="64"/>
      <c r="E885" s="64"/>
      <c r="F885" s="64"/>
      <c r="G885" s="64"/>
      <c r="H885" s="64"/>
      <c r="I885" s="64"/>
      <c r="J885" s="64"/>
      <c r="K885" s="64"/>
    </row>
    <row r="886" spans="4:11">
      <c r="D886" s="64"/>
      <c r="E886" s="64"/>
      <c r="F886" s="64"/>
      <c r="G886" s="64"/>
      <c r="H886" s="64"/>
      <c r="I886" s="64"/>
      <c r="J886" s="64"/>
      <c r="K886" s="64"/>
    </row>
    <row r="887" spans="4:11">
      <c r="D887" s="64"/>
      <c r="E887" s="64"/>
      <c r="F887" s="64"/>
      <c r="G887" s="64"/>
      <c r="H887" s="64"/>
      <c r="I887" s="64"/>
      <c r="J887" s="64"/>
      <c r="K887" s="64"/>
    </row>
    <row r="888" spans="4:11">
      <c r="D888" s="64"/>
      <c r="E888" s="64"/>
      <c r="F888" s="64"/>
      <c r="G888" s="64"/>
      <c r="H888" s="64"/>
      <c r="I888" s="64"/>
      <c r="J888" s="64"/>
      <c r="K888" s="64"/>
    </row>
    <row r="889" spans="4:11">
      <c r="D889" s="64"/>
      <c r="E889" s="64"/>
      <c r="F889" s="64"/>
      <c r="G889" s="64"/>
      <c r="H889" s="64"/>
      <c r="I889" s="64"/>
      <c r="J889" s="64"/>
      <c r="K889" s="64"/>
    </row>
    <row r="890" spans="4:11">
      <c r="D890" s="64"/>
      <c r="E890" s="64"/>
      <c r="F890" s="64"/>
      <c r="G890" s="64"/>
      <c r="H890" s="64"/>
      <c r="I890" s="64"/>
      <c r="J890" s="64"/>
      <c r="K890" s="64"/>
    </row>
    <row r="891" spans="4:11">
      <c r="D891" s="64"/>
      <c r="E891" s="64"/>
      <c r="F891" s="64"/>
      <c r="G891" s="64"/>
      <c r="H891" s="64"/>
      <c r="I891" s="64"/>
      <c r="J891" s="64"/>
      <c r="K891" s="64"/>
    </row>
    <row r="892" spans="4:11">
      <c r="D892" s="64"/>
      <c r="E892" s="64"/>
      <c r="F892" s="64"/>
      <c r="G892" s="64"/>
      <c r="H892" s="64"/>
      <c r="I892" s="64"/>
      <c r="J892" s="64"/>
      <c r="K892" s="64"/>
    </row>
    <row r="893" spans="4:11">
      <c r="D893" s="64"/>
      <c r="E893" s="64"/>
      <c r="F893" s="64"/>
      <c r="G893" s="64"/>
      <c r="H893" s="64"/>
      <c r="I893" s="64"/>
      <c r="J893" s="64"/>
      <c r="K893" s="64"/>
    </row>
    <row r="894" spans="4:11">
      <c r="D894" s="64"/>
      <c r="E894" s="64"/>
      <c r="F894" s="64"/>
      <c r="G894" s="64"/>
      <c r="H894" s="64"/>
      <c r="I894" s="64"/>
      <c r="J894" s="64"/>
      <c r="K894" s="64"/>
    </row>
    <row r="895" spans="4:11">
      <c r="D895" s="64"/>
      <c r="E895" s="64"/>
      <c r="F895" s="64"/>
      <c r="G895" s="64"/>
      <c r="H895" s="64"/>
      <c r="I895" s="64"/>
      <c r="J895" s="64"/>
      <c r="K895" s="64"/>
    </row>
    <row r="896" spans="4:11">
      <c r="D896" s="64"/>
      <c r="E896" s="64"/>
      <c r="F896" s="64"/>
      <c r="G896" s="64"/>
      <c r="H896" s="64"/>
      <c r="I896" s="64"/>
      <c r="J896" s="64"/>
      <c r="K896" s="64"/>
    </row>
    <row r="897" spans="4:11">
      <c r="D897" s="64"/>
      <c r="E897" s="64"/>
      <c r="F897" s="64"/>
      <c r="G897" s="64"/>
      <c r="H897" s="64"/>
      <c r="I897" s="64"/>
      <c r="J897" s="64"/>
      <c r="K897" s="64"/>
    </row>
    <row r="898" spans="4:11">
      <c r="D898" s="64"/>
      <c r="E898" s="64"/>
      <c r="F898" s="64"/>
      <c r="G898" s="64"/>
      <c r="H898" s="64"/>
      <c r="I898" s="64"/>
      <c r="J898" s="64"/>
      <c r="K898" s="64"/>
    </row>
    <row r="899" spans="4:11">
      <c r="D899" s="64"/>
      <c r="E899" s="64"/>
      <c r="F899" s="64"/>
      <c r="G899" s="64"/>
      <c r="H899" s="64"/>
      <c r="I899" s="64"/>
      <c r="J899" s="64"/>
      <c r="K899" s="64"/>
    </row>
    <row r="900" spans="4:11">
      <c r="D900" s="64"/>
      <c r="E900" s="64"/>
      <c r="F900" s="64"/>
      <c r="G900" s="64"/>
      <c r="H900" s="64"/>
      <c r="I900" s="64"/>
      <c r="J900" s="64"/>
      <c r="K900" s="64"/>
    </row>
    <row r="901" spans="4:11">
      <c r="D901" s="64"/>
      <c r="E901" s="64"/>
      <c r="F901" s="64"/>
      <c r="G901" s="64"/>
      <c r="H901" s="64"/>
      <c r="I901" s="64"/>
      <c r="J901" s="64"/>
      <c r="K901" s="64"/>
    </row>
    <row r="902" spans="4:11">
      <c r="D902" s="64"/>
      <c r="E902" s="64"/>
      <c r="F902" s="64"/>
      <c r="G902" s="64"/>
      <c r="H902" s="64"/>
      <c r="I902" s="64"/>
      <c r="J902" s="64"/>
      <c r="K902" s="64"/>
    </row>
    <row r="903" spans="4:11">
      <c r="D903" s="64"/>
      <c r="E903" s="64"/>
      <c r="F903" s="64"/>
      <c r="G903" s="64"/>
      <c r="H903" s="64"/>
      <c r="I903" s="64"/>
      <c r="J903" s="64"/>
      <c r="K903" s="64"/>
    </row>
    <row r="904" spans="4:11">
      <c r="D904" s="64"/>
      <c r="E904" s="64"/>
      <c r="F904" s="64"/>
      <c r="G904" s="64"/>
      <c r="H904" s="64"/>
      <c r="I904" s="64"/>
      <c r="J904" s="64"/>
      <c r="K904" s="64"/>
    </row>
    <row r="905" spans="4:11">
      <c r="D905" s="64"/>
      <c r="E905" s="64"/>
      <c r="F905" s="64"/>
      <c r="G905" s="64"/>
      <c r="H905" s="64"/>
      <c r="I905" s="64"/>
      <c r="J905" s="64"/>
      <c r="K905" s="64"/>
    </row>
    <row r="906" spans="4:11">
      <c r="D906" s="64"/>
      <c r="E906" s="64"/>
      <c r="F906" s="64"/>
      <c r="G906" s="64"/>
      <c r="H906" s="64"/>
      <c r="I906" s="64"/>
      <c r="J906" s="64"/>
      <c r="K906" s="64"/>
    </row>
    <row r="907" spans="4:11">
      <c r="D907" s="64"/>
      <c r="E907" s="64"/>
      <c r="F907" s="64"/>
      <c r="G907" s="64"/>
      <c r="H907" s="64"/>
      <c r="I907" s="64"/>
      <c r="J907" s="64"/>
      <c r="K907" s="64"/>
    </row>
    <row r="908" spans="4:11">
      <c r="D908" s="64"/>
      <c r="E908" s="64"/>
      <c r="F908" s="64"/>
      <c r="G908" s="64"/>
      <c r="H908" s="64"/>
      <c r="I908" s="64"/>
      <c r="J908" s="64"/>
      <c r="K908" s="64"/>
    </row>
    <row r="909" spans="4:11">
      <c r="D909" s="64"/>
      <c r="E909" s="64"/>
      <c r="F909" s="64"/>
      <c r="G909" s="64"/>
      <c r="H909" s="64"/>
      <c r="I909" s="64"/>
      <c r="J909" s="64"/>
      <c r="K909" s="64"/>
    </row>
    <row r="910" spans="4:11">
      <c r="D910" s="64"/>
      <c r="E910" s="64"/>
      <c r="F910" s="64"/>
      <c r="G910" s="64"/>
      <c r="H910" s="64"/>
      <c r="I910" s="64"/>
      <c r="J910" s="64"/>
      <c r="K910" s="64"/>
    </row>
    <row r="911" spans="4:11">
      <c r="D911" s="64"/>
      <c r="E911" s="64"/>
      <c r="F911" s="64"/>
      <c r="G911" s="64"/>
      <c r="H911" s="64"/>
      <c r="I911" s="64"/>
      <c r="J911" s="64"/>
      <c r="K911" s="64"/>
    </row>
    <row r="912" spans="4:11">
      <c r="D912" s="64"/>
      <c r="E912" s="64"/>
      <c r="F912" s="64"/>
      <c r="G912" s="64"/>
      <c r="H912" s="64"/>
      <c r="I912" s="64"/>
      <c r="J912" s="64"/>
      <c r="K912" s="64"/>
    </row>
    <row r="913" spans="4:11">
      <c r="D913" s="64"/>
      <c r="E913" s="64"/>
      <c r="F913" s="64"/>
      <c r="G913" s="64"/>
      <c r="H913" s="64"/>
      <c r="I913" s="64"/>
      <c r="J913" s="64"/>
      <c r="K913" s="64"/>
    </row>
    <row r="914" spans="4:11">
      <c r="D914" s="64"/>
      <c r="E914" s="64"/>
      <c r="F914" s="64"/>
      <c r="G914" s="64"/>
      <c r="H914" s="64"/>
      <c r="I914" s="64"/>
      <c r="J914" s="64"/>
      <c r="K914" s="64"/>
    </row>
    <row r="915" spans="4:11">
      <c r="D915" s="64"/>
      <c r="E915" s="64"/>
      <c r="F915" s="64"/>
      <c r="G915" s="64"/>
      <c r="H915" s="64"/>
      <c r="I915" s="64"/>
      <c r="J915" s="64"/>
      <c r="K915" s="64"/>
    </row>
    <row r="916" spans="4:11">
      <c r="D916" s="64"/>
      <c r="E916" s="64"/>
      <c r="F916" s="64"/>
      <c r="G916" s="64"/>
      <c r="H916" s="64"/>
      <c r="I916" s="64"/>
      <c r="J916" s="64"/>
      <c r="K916" s="64"/>
    </row>
    <row r="917" spans="4:11">
      <c r="D917" s="64"/>
      <c r="E917" s="64"/>
      <c r="F917" s="64"/>
      <c r="G917" s="64"/>
      <c r="H917" s="64"/>
      <c r="I917" s="64"/>
      <c r="J917" s="64"/>
      <c r="K917" s="64"/>
    </row>
    <row r="918" spans="4:11">
      <c r="D918" s="64"/>
      <c r="E918" s="64"/>
      <c r="F918" s="64"/>
      <c r="G918" s="64"/>
      <c r="H918" s="64"/>
      <c r="I918" s="64"/>
      <c r="J918" s="64"/>
      <c r="K918" s="64"/>
    </row>
    <row r="919" spans="4:11">
      <c r="D919" s="64"/>
      <c r="E919" s="64"/>
      <c r="F919" s="64"/>
      <c r="G919" s="64"/>
      <c r="H919" s="64"/>
      <c r="I919" s="64"/>
      <c r="J919" s="64"/>
      <c r="K919" s="64"/>
    </row>
    <row r="920" spans="4:11">
      <c r="D920" s="64"/>
      <c r="E920" s="64"/>
      <c r="F920" s="64"/>
      <c r="G920" s="64"/>
      <c r="H920" s="64"/>
      <c r="I920" s="64"/>
      <c r="J920" s="64"/>
      <c r="K920" s="64"/>
    </row>
    <row r="921" spans="4:11">
      <c r="D921" s="64"/>
      <c r="E921" s="64"/>
      <c r="F921" s="64"/>
      <c r="G921" s="64"/>
      <c r="H921" s="64"/>
      <c r="I921" s="64"/>
      <c r="J921" s="64"/>
      <c r="K921" s="64"/>
    </row>
    <row r="922" spans="4:11">
      <c r="D922" s="64"/>
      <c r="E922" s="64"/>
      <c r="F922" s="64"/>
      <c r="G922" s="64"/>
      <c r="H922" s="64"/>
      <c r="I922" s="64"/>
      <c r="J922" s="64"/>
      <c r="K922" s="64"/>
    </row>
    <row r="923" spans="4:11">
      <c r="D923" s="64"/>
      <c r="E923" s="64"/>
      <c r="F923" s="64"/>
      <c r="G923" s="64"/>
      <c r="H923" s="64"/>
      <c r="I923" s="64"/>
      <c r="J923" s="64"/>
      <c r="K923" s="64"/>
    </row>
    <row r="924" spans="4:11">
      <c r="D924" s="64"/>
      <c r="E924" s="64"/>
      <c r="F924" s="64"/>
      <c r="G924" s="64"/>
      <c r="H924" s="64"/>
      <c r="I924" s="64"/>
      <c r="J924" s="64"/>
      <c r="K924" s="64"/>
    </row>
    <row r="925" spans="4:11">
      <c r="D925" s="64"/>
      <c r="E925" s="64"/>
      <c r="F925" s="64"/>
      <c r="G925" s="64"/>
      <c r="H925" s="64"/>
      <c r="I925" s="64"/>
      <c r="J925" s="64"/>
      <c r="K925" s="64"/>
    </row>
    <row r="926" spans="4:11">
      <c r="D926" s="64"/>
      <c r="E926" s="64"/>
      <c r="F926" s="64"/>
      <c r="G926" s="64"/>
      <c r="H926" s="64"/>
      <c r="I926" s="64"/>
      <c r="J926" s="64"/>
      <c r="K926" s="64"/>
    </row>
    <row r="927" spans="4:11">
      <c r="D927" s="64"/>
      <c r="E927" s="64"/>
      <c r="F927" s="64"/>
      <c r="G927" s="64"/>
      <c r="H927" s="64"/>
      <c r="I927" s="64"/>
      <c r="J927" s="64"/>
      <c r="K927" s="64"/>
    </row>
    <row r="928" spans="4:11">
      <c r="D928" s="64"/>
      <c r="E928" s="64"/>
      <c r="F928" s="64"/>
      <c r="G928" s="64"/>
      <c r="H928" s="64"/>
      <c r="I928" s="64"/>
      <c r="J928" s="64"/>
      <c r="K928" s="64"/>
    </row>
    <row r="929" spans="4:11">
      <c r="D929" s="64"/>
      <c r="E929" s="64"/>
      <c r="F929" s="64"/>
      <c r="G929" s="64"/>
      <c r="H929" s="64"/>
      <c r="I929" s="64"/>
      <c r="J929" s="64"/>
      <c r="K929" s="64"/>
    </row>
    <row r="930" spans="4:11">
      <c r="D930" s="64"/>
      <c r="E930" s="64"/>
      <c r="F930" s="64"/>
      <c r="G930" s="64"/>
      <c r="H930" s="64"/>
      <c r="I930" s="64"/>
      <c r="J930" s="64"/>
      <c r="K930" s="64"/>
    </row>
    <row r="931" spans="4:11">
      <c r="D931" s="64"/>
      <c r="E931" s="64"/>
      <c r="F931" s="64"/>
      <c r="G931" s="64"/>
      <c r="H931" s="64"/>
      <c r="I931" s="64"/>
      <c r="J931" s="64"/>
      <c r="K931" s="64"/>
    </row>
    <row r="932" spans="4:11">
      <c r="D932" s="64"/>
      <c r="E932" s="64"/>
      <c r="F932" s="64"/>
      <c r="G932" s="64"/>
      <c r="H932" s="64"/>
      <c r="I932" s="64"/>
      <c r="J932" s="64"/>
      <c r="K932" s="64"/>
    </row>
    <row r="933" spans="4:11">
      <c r="D933" s="64"/>
      <c r="E933" s="64"/>
      <c r="F933" s="64"/>
      <c r="G933" s="64"/>
      <c r="H933" s="64"/>
      <c r="I933" s="64"/>
      <c r="J933" s="64"/>
      <c r="K933" s="64"/>
    </row>
    <row r="934" spans="4:11">
      <c r="D934" s="64"/>
      <c r="E934" s="64"/>
      <c r="F934" s="64"/>
      <c r="G934" s="64"/>
      <c r="H934" s="64"/>
      <c r="I934" s="64"/>
      <c r="J934" s="64"/>
      <c r="K934" s="64"/>
    </row>
    <row r="935" spans="4:11">
      <c r="D935" s="64"/>
      <c r="E935" s="64"/>
      <c r="F935" s="64"/>
      <c r="G935" s="64"/>
      <c r="H935" s="64"/>
      <c r="I935" s="64"/>
      <c r="J935" s="64"/>
      <c r="K935" s="64"/>
    </row>
    <row r="936" spans="4:11">
      <c r="D936" s="64"/>
      <c r="E936" s="64"/>
      <c r="F936" s="64"/>
      <c r="G936" s="64"/>
      <c r="H936" s="64"/>
      <c r="I936" s="64"/>
      <c r="J936" s="64"/>
      <c r="K936" s="64"/>
    </row>
    <row r="937" spans="4:11">
      <c r="D937" s="64"/>
      <c r="E937" s="64"/>
      <c r="F937" s="64"/>
      <c r="G937" s="64"/>
      <c r="H937" s="64"/>
      <c r="I937" s="64"/>
      <c r="J937" s="64"/>
      <c r="K937" s="64"/>
    </row>
    <row r="938" spans="4:11">
      <c r="D938" s="64"/>
      <c r="E938" s="64"/>
      <c r="F938" s="64"/>
      <c r="G938" s="64"/>
      <c r="H938" s="64"/>
      <c r="I938" s="64"/>
      <c r="J938" s="64"/>
      <c r="K938" s="64"/>
    </row>
    <row r="939" spans="4:11">
      <c r="D939" s="64"/>
      <c r="E939" s="64"/>
      <c r="F939" s="64"/>
      <c r="G939" s="64"/>
      <c r="H939" s="64"/>
      <c r="I939" s="64"/>
      <c r="J939" s="64"/>
      <c r="K939" s="64"/>
    </row>
    <row r="940" spans="4:11">
      <c r="D940" s="64"/>
      <c r="E940" s="64"/>
      <c r="F940" s="64"/>
      <c r="G940" s="64"/>
      <c r="H940" s="64"/>
      <c r="I940" s="64"/>
      <c r="J940" s="64"/>
      <c r="K940" s="64"/>
    </row>
    <row r="941" spans="4:11">
      <c r="D941" s="64"/>
      <c r="E941" s="64"/>
      <c r="F941" s="64"/>
      <c r="G941" s="64"/>
      <c r="H941" s="64"/>
      <c r="I941" s="64"/>
      <c r="J941" s="64"/>
      <c r="K941" s="64"/>
    </row>
    <row r="942" spans="4:11">
      <c r="D942" s="64"/>
      <c r="E942" s="64"/>
      <c r="F942" s="64"/>
      <c r="G942" s="64"/>
      <c r="H942" s="64"/>
      <c r="I942" s="64"/>
      <c r="J942" s="64"/>
      <c r="K942" s="64"/>
    </row>
    <row r="943" spans="4:11">
      <c r="D943" s="64"/>
      <c r="E943" s="64"/>
      <c r="F943" s="64"/>
      <c r="G943" s="64"/>
      <c r="H943" s="64"/>
      <c r="I943" s="64"/>
      <c r="J943" s="64"/>
      <c r="K943" s="64"/>
    </row>
    <row r="944" spans="4:11">
      <c r="D944" s="64"/>
      <c r="E944" s="64"/>
      <c r="F944" s="64"/>
      <c r="G944" s="64"/>
      <c r="H944" s="64"/>
      <c r="I944" s="64"/>
      <c r="J944" s="64"/>
      <c r="K944" s="64"/>
    </row>
    <row r="945" spans="4:11">
      <c r="D945" s="64"/>
      <c r="E945" s="64"/>
      <c r="F945" s="64"/>
      <c r="G945" s="64"/>
      <c r="H945" s="64"/>
      <c r="I945" s="64"/>
      <c r="J945" s="64"/>
      <c r="K945" s="64"/>
    </row>
    <row r="946" spans="4:11">
      <c r="D946" s="64"/>
      <c r="E946" s="64"/>
      <c r="F946" s="64"/>
      <c r="G946" s="64"/>
      <c r="H946" s="64"/>
      <c r="I946" s="64"/>
      <c r="J946" s="64"/>
      <c r="K946" s="64"/>
    </row>
    <row r="947" spans="4:11">
      <c r="D947" s="64"/>
      <c r="E947" s="64"/>
      <c r="F947" s="64"/>
      <c r="G947" s="64"/>
      <c r="H947" s="64"/>
      <c r="I947" s="64"/>
      <c r="J947" s="64"/>
      <c r="K947" s="64"/>
    </row>
    <row r="948" spans="4:11">
      <c r="D948" s="64"/>
      <c r="E948" s="64"/>
      <c r="F948" s="64"/>
      <c r="G948" s="64"/>
      <c r="H948" s="64"/>
      <c r="I948" s="64"/>
      <c r="J948" s="64"/>
      <c r="K948" s="64"/>
    </row>
    <row r="949" spans="4:11">
      <c r="D949" s="64"/>
      <c r="E949" s="64"/>
      <c r="F949" s="64"/>
      <c r="G949" s="64"/>
      <c r="H949" s="64"/>
      <c r="I949" s="64"/>
      <c r="J949" s="64"/>
      <c r="K949" s="64"/>
    </row>
    <row r="950" spans="4:11">
      <c r="D950" s="64"/>
      <c r="E950" s="64"/>
      <c r="F950" s="64"/>
      <c r="G950" s="64"/>
      <c r="H950" s="64"/>
      <c r="I950" s="64"/>
      <c r="J950" s="64"/>
      <c r="K950" s="64"/>
    </row>
    <row r="951" spans="4:11">
      <c r="D951" s="64"/>
      <c r="E951" s="64"/>
      <c r="F951" s="64"/>
      <c r="G951" s="64"/>
      <c r="H951" s="64"/>
      <c r="I951" s="64"/>
      <c r="J951" s="64"/>
      <c r="K951" s="64"/>
    </row>
    <row r="952" spans="4:11">
      <c r="D952" s="64"/>
      <c r="E952" s="64"/>
      <c r="F952" s="64"/>
      <c r="G952" s="64"/>
      <c r="H952" s="64"/>
      <c r="I952" s="64"/>
      <c r="J952" s="64"/>
      <c r="K952" s="64"/>
    </row>
    <row r="953" spans="4:11">
      <c r="D953" s="64"/>
      <c r="E953" s="64"/>
      <c r="F953" s="64"/>
      <c r="G953" s="64"/>
      <c r="H953" s="64"/>
      <c r="I953" s="64"/>
      <c r="J953" s="64"/>
      <c r="K953" s="64"/>
    </row>
    <row r="954" spans="4:11">
      <c r="D954" s="64"/>
      <c r="E954" s="64"/>
      <c r="F954" s="64"/>
      <c r="G954" s="64"/>
      <c r="H954" s="64"/>
      <c r="I954" s="64"/>
      <c r="J954" s="64"/>
      <c r="K954" s="64"/>
    </row>
    <row r="955" spans="4:11">
      <c r="D955" s="64"/>
      <c r="E955" s="64"/>
      <c r="F955" s="64"/>
      <c r="G955" s="64"/>
      <c r="H955" s="64"/>
      <c r="I955" s="64"/>
      <c r="J955" s="64"/>
      <c r="K955" s="64"/>
    </row>
    <row r="956" spans="4:11">
      <c r="D956" s="64"/>
      <c r="E956" s="64"/>
      <c r="F956" s="64"/>
      <c r="G956" s="64"/>
      <c r="H956" s="64"/>
      <c r="I956" s="64"/>
      <c r="J956" s="64"/>
      <c r="K956" s="64"/>
    </row>
    <row r="957" spans="4:11">
      <c r="D957" s="64"/>
      <c r="E957" s="64"/>
      <c r="F957" s="64"/>
      <c r="G957" s="64"/>
      <c r="H957" s="64"/>
      <c r="I957" s="64"/>
      <c r="J957" s="64"/>
      <c r="K957" s="64"/>
    </row>
    <row r="958" spans="4:11">
      <c r="D958" s="64"/>
      <c r="E958" s="64"/>
      <c r="F958" s="64"/>
      <c r="G958" s="64"/>
      <c r="H958" s="64"/>
      <c r="I958" s="64"/>
      <c r="J958" s="64"/>
      <c r="K958" s="64"/>
    </row>
    <row r="959" spans="4:11">
      <c r="D959" s="64"/>
      <c r="E959" s="64"/>
      <c r="F959" s="64"/>
      <c r="G959" s="64"/>
      <c r="H959" s="64"/>
      <c r="I959" s="64"/>
      <c r="J959" s="64"/>
      <c r="K959" s="64"/>
    </row>
    <row r="960" spans="4:11">
      <c r="D960" s="64"/>
      <c r="E960" s="64"/>
      <c r="F960" s="64"/>
      <c r="G960" s="64"/>
      <c r="H960" s="64"/>
      <c r="I960" s="64"/>
      <c r="J960" s="64"/>
      <c r="K960" s="64"/>
    </row>
    <row r="961" spans="4:11">
      <c r="D961" s="64"/>
      <c r="E961" s="64"/>
      <c r="F961" s="64"/>
      <c r="G961" s="64"/>
      <c r="H961" s="64"/>
      <c r="I961" s="64"/>
      <c r="J961" s="64"/>
      <c r="K961" s="64"/>
    </row>
    <row r="962" spans="4:11">
      <c r="D962" s="64"/>
      <c r="E962" s="64"/>
      <c r="F962" s="64"/>
      <c r="G962" s="64"/>
      <c r="H962" s="64"/>
      <c r="I962" s="64"/>
      <c r="J962" s="64"/>
      <c r="K962" s="64"/>
    </row>
    <row r="963" spans="4:11">
      <c r="D963" s="64"/>
      <c r="E963" s="64"/>
      <c r="F963" s="64"/>
      <c r="G963" s="64"/>
      <c r="H963" s="64"/>
      <c r="I963" s="64"/>
      <c r="J963" s="64"/>
      <c r="K963" s="64"/>
    </row>
    <row r="964" spans="4:11">
      <c r="D964" s="64"/>
      <c r="E964" s="64"/>
      <c r="F964" s="64"/>
      <c r="G964" s="64"/>
      <c r="H964" s="64"/>
      <c r="I964" s="64"/>
      <c r="J964" s="64"/>
      <c r="K964" s="64"/>
    </row>
    <row r="965" spans="4:11">
      <c r="D965" s="64"/>
      <c r="E965" s="64"/>
      <c r="F965" s="64"/>
      <c r="G965" s="64"/>
      <c r="H965" s="64"/>
      <c r="I965" s="64"/>
      <c r="J965" s="64"/>
      <c r="K965" s="64"/>
    </row>
    <row r="966" spans="4:11">
      <c r="D966" s="64"/>
      <c r="E966" s="64"/>
      <c r="F966" s="64"/>
      <c r="G966" s="64"/>
      <c r="H966" s="64"/>
      <c r="I966" s="64"/>
      <c r="J966" s="64"/>
      <c r="K966" s="64"/>
    </row>
    <row r="967" spans="4:11">
      <c r="D967" s="64"/>
      <c r="E967" s="64"/>
      <c r="F967" s="64"/>
      <c r="G967" s="64"/>
      <c r="H967" s="64"/>
      <c r="I967" s="64"/>
      <c r="J967" s="64"/>
      <c r="K967" s="64"/>
    </row>
    <row r="968" spans="4:11">
      <c r="D968" s="64"/>
      <c r="E968" s="64"/>
      <c r="F968" s="64"/>
      <c r="G968" s="64"/>
      <c r="H968" s="64"/>
      <c r="I968" s="64"/>
      <c r="J968" s="64"/>
      <c r="K968" s="64"/>
    </row>
    <row r="969" spans="4:11">
      <c r="D969" s="64"/>
      <c r="E969" s="64"/>
      <c r="F969" s="64"/>
      <c r="G969" s="64"/>
      <c r="H969" s="64"/>
      <c r="I969" s="64"/>
      <c r="J969" s="64"/>
      <c r="K969" s="64"/>
    </row>
    <row r="970" spans="4:11">
      <c r="D970" s="64"/>
      <c r="E970" s="64"/>
      <c r="F970" s="64"/>
      <c r="G970" s="64"/>
      <c r="H970" s="64"/>
      <c r="I970" s="64"/>
      <c r="J970" s="64"/>
      <c r="K970" s="64"/>
    </row>
    <row r="971" spans="4:11">
      <c r="D971" s="64"/>
      <c r="E971" s="64"/>
      <c r="F971" s="64"/>
      <c r="G971" s="64"/>
      <c r="H971" s="64"/>
      <c r="I971" s="64"/>
      <c r="J971" s="64"/>
      <c r="K971" s="64"/>
    </row>
    <row r="972" spans="4:11">
      <c r="D972" s="64"/>
      <c r="E972" s="64"/>
      <c r="F972" s="64"/>
      <c r="G972" s="64"/>
      <c r="H972" s="64"/>
      <c r="I972" s="64"/>
      <c r="J972" s="64"/>
      <c r="K972" s="64"/>
    </row>
    <row r="973" spans="4:11">
      <c r="D973" s="64"/>
      <c r="E973" s="64"/>
      <c r="F973" s="64"/>
      <c r="G973" s="64"/>
      <c r="H973" s="64"/>
      <c r="I973" s="64"/>
      <c r="J973" s="64"/>
      <c r="K973" s="64"/>
    </row>
    <row r="974" spans="4:11">
      <c r="D974" s="64"/>
      <c r="E974" s="64"/>
      <c r="F974" s="64"/>
      <c r="G974" s="64"/>
      <c r="H974" s="64"/>
      <c r="I974" s="64"/>
      <c r="J974" s="64"/>
      <c r="K974" s="64"/>
    </row>
    <row r="975" spans="4:11">
      <c r="D975" s="64"/>
      <c r="E975" s="64"/>
      <c r="F975" s="64"/>
      <c r="G975" s="64"/>
      <c r="H975" s="64"/>
      <c r="I975" s="64"/>
      <c r="J975" s="64"/>
      <c r="K975" s="64"/>
    </row>
    <row r="976" spans="4:11">
      <c r="D976" s="64"/>
      <c r="E976" s="64"/>
      <c r="F976" s="64"/>
      <c r="G976" s="64"/>
      <c r="H976" s="64"/>
      <c r="I976" s="64"/>
      <c r="J976" s="64"/>
      <c r="K976" s="64"/>
    </row>
    <row r="977" spans="4:11">
      <c r="D977" s="64"/>
      <c r="E977" s="64"/>
      <c r="F977" s="64"/>
      <c r="G977" s="64"/>
      <c r="H977" s="64"/>
      <c r="I977" s="64"/>
      <c r="J977" s="64"/>
      <c r="K977" s="64"/>
    </row>
    <row r="978" spans="4:11">
      <c r="D978" s="64"/>
      <c r="E978" s="64"/>
      <c r="F978" s="64"/>
      <c r="G978" s="64"/>
      <c r="H978" s="64"/>
      <c r="I978" s="64"/>
      <c r="J978" s="64"/>
      <c r="K978" s="64"/>
    </row>
    <row r="979" spans="4:11">
      <c r="D979" s="64"/>
      <c r="E979" s="64"/>
      <c r="F979" s="64"/>
      <c r="G979" s="64"/>
      <c r="H979" s="64"/>
      <c r="I979" s="64"/>
      <c r="J979" s="64"/>
      <c r="K979" s="64"/>
    </row>
    <row r="980" spans="4:11">
      <c r="D980" s="64"/>
      <c r="E980" s="64"/>
      <c r="F980" s="64"/>
      <c r="G980" s="64"/>
      <c r="H980" s="64"/>
      <c r="I980" s="64"/>
      <c r="J980" s="64"/>
      <c r="K980" s="64"/>
    </row>
    <row r="981" spans="4:11">
      <c r="D981" s="64"/>
      <c r="E981" s="64"/>
      <c r="F981" s="64"/>
      <c r="G981" s="64"/>
      <c r="H981" s="64"/>
      <c r="I981" s="64"/>
      <c r="J981" s="64"/>
      <c r="K981" s="64"/>
    </row>
    <row r="982" spans="4:11">
      <c r="D982" s="64"/>
      <c r="E982" s="64"/>
      <c r="F982" s="64"/>
      <c r="G982" s="64"/>
      <c r="H982" s="64"/>
      <c r="I982" s="64"/>
      <c r="J982" s="64"/>
      <c r="K982" s="64"/>
    </row>
    <row r="983" spans="4:11">
      <c r="D983" s="64"/>
      <c r="E983" s="64"/>
      <c r="F983" s="64"/>
      <c r="G983" s="64"/>
      <c r="H983" s="64"/>
      <c r="I983" s="64"/>
      <c r="J983" s="64"/>
      <c r="K983" s="64"/>
    </row>
    <row r="984" spans="4:11">
      <c r="D984" s="64"/>
      <c r="E984" s="64"/>
      <c r="F984" s="64"/>
      <c r="G984" s="64"/>
      <c r="H984" s="64"/>
      <c r="I984" s="64"/>
      <c r="J984" s="64"/>
      <c r="K984" s="64"/>
    </row>
    <row r="985" spans="4:11">
      <c r="D985" s="64"/>
      <c r="E985" s="64"/>
      <c r="F985" s="64"/>
      <c r="G985" s="64"/>
      <c r="H985" s="64"/>
      <c r="I985" s="64"/>
      <c r="J985" s="64"/>
      <c r="K985" s="64"/>
    </row>
    <row r="986" spans="4:11">
      <c r="D986" s="64"/>
      <c r="E986" s="64"/>
      <c r="F986" s="64"/>
      <c r="G986" s="64"/>
      <c r="H986" s="64"/>
      <c r="I986" s="64"/>
      <c r="J986" s="64"/>
      <c r="K986" s="64"/>
    </row>
    <row r="987" spans="4:11">
      <c r="D987" s="64"/>
      <c r="E987" s="64"/>
      <c r="F987" s="64"/>
      <c r="G987" s="64"/>
      <c r="H987" s="64"/>
      <c r="I987" s="64"/>
      <c r="J987" s="64"/>
      <c r="K987" s="64"/>
    </row>
    <row r="988" spans="4:11">
      <c r="D988" s="64"/>
      <c r="E988" s="64"/>
      <c r="F988" s="64"/>
      <c r="G988" s="64"/>
      <c r="H988" s="64"/>
      <c r="I988" s="64"/>
      <c r="J988" s="64"/>
      <c r="K988" s="64"/>
    </row>
    <row r="989" spans="4:11">
      <c r="D989" s="64"/>
      <c r="E989" s="64"/>
      <c r="F989" s="64"/>
      <c r="G989" s="64"/>
      <c r="H989" s="64"/>
      <c r="I989" s="64"/>
      <c r="J989" s="64"/>
      <c r="K989" s="64"/>
    </row>
    <row r="990" spans="4:11">
      <c r="D990" s="64"/>
      <c r="E990" s="64"/>
      <c r="F990" s="64"/>
      <c r="G990" s="64"/>
      <c r="H990" s="64"/>
      <c r="I990" s="64"/>
      <c r="J990" s="64"/>
      <c r="K990" s="64"/>
    </row>
    <row r="991" spans="4:11">
      <c r="D991" s="64"/>
      <c r="E991" s="64"/>
      <c r="F991" s="64"/>
      <c r="G991" s="64"/>
      <c r="H991" s="64"/>
      <c r="I991" s="64"/>
      <c r="J991" s="64"/>
      <c r="K991" s="64"/>
    </row>
    <row r="992" spans="4:11">
      <c r="D992" s="64"/>
      <c r="E992" s="64"/>
      <c r="F992" s="64"/>
      <c r="G992" s="64"/>
      <c r="H992" s="64"/>
      <c r="I992" s="64"/>
      <c r="J992" s="64"/>
      <c r="K992" s="64"/>
    </row>
    <row r="993" spans="4:11">
      <c r="D993" s="64"/>
      <c r="E993" s="64"/>
      <c r="F993" s="64"/>
      <c r="G993" s="64"/>
      <c r="H993" s="64"/>
      <c r="I993" s="64"/>
      <c r="J993" s="64"/>
      <c r="K993" s="64"/>
    </row>
    <row r="994" spans="4:11">
      <c r="D994" s="64"/>
      <c r="E994" s="64"/>
      <c r="F994" s="64"/>
      <c r="G994" s="64"/>
      <c r="H994" s="64"/>
      <c r="I994" s="64"/>
      <c r="J994" s="64"/>
      <c r="K994" s="64"/>
    </row>
    <row r="995" spans="4:11">
      <c r="D995" s="64"/>
      <c r="E995" s="64"/>
      <c r="F995" s="64"/>
      <c r="G995" s="64"/>
      <c r="H995" s="64"/>
      <c r="I995" s="64"/>
      <c r="J995" s="64"/>
      <c r="K995" s="64"/>
    </row>
    <row r="996" spans="4:11">
      <c r="D996" s="64"/>
      <c r="E996" s="64"/>
      <c r="F996" s="64"/>
      <c r="G996" s="64"/>
      <c r="H996" s="64"/>
      <c r="I996" s="64"/>
      <c r="J996" s="64"/>
      <c r="K996" s="64"/>
    </row>
    <row r="997" spans="4:11">
      <c r="D997" s="64"/>
      <c r="E997" s="64"/>
      <c r="F997" s="64"/>
      <c r="G997" s="64"/>
      <c r="H997" s="64"/>
      <c r="I997" s="64"/>
      <c r="J997" s="64"/>
      <c r="K997" s="64"/>
    </row>
    <row r="998" spans="4:11">
      <c r="D998" s="64"/>
      <c r="E998" s="64"/>
      <c r="F998" s="64"/>
      <c r="G998" s="64"/>
      <c r="H998" s="64"/>
      <c r="I998" s="64"/>
      <c r="J998" s="64"/>
      <c r="K998" s="64"/>
    </row>
    <row r="999" spans="4:11">
      <c r="D999" s="64"/>
      <c r="E999" s="64"/>
      <c r="F999" s="64"/>
      <c r="G999" s="64"/>
      <c r="H999" s="64"/>
      <c r="I999" s="64"/>
      <c r="J999" s="64"/>
      <c r="K999" s="64"/>
    </row>
    <row r="1000" spans="4:11">
      <c r="D1000" s="64"/>
      <c r="E1000" s="64"/>
      <c r="F1000" s="64"/>
      <c r="G1000" s="64"/>
      <c r="H1000" s="64"/>
      <c r="I1000" s="64"/>
      <c r="J1000" s="64"/>
      <c r="K1000" s="64"/>
    </row>
    <row r="1001" spans="4:11">
      <c r="D1001" s="64"/>
      <c r="E1001" s="64"/>
      <c r="F1001" s="64"/>
      <c r="G1001" s="64"/>
      <c r="H1001" s="64"/>
      <c r="I1001" s="64"/>
      <c r="J1001" s="64"/>
      <c r="K1001" s="64"/>
    </row>
    <row r="1002" spans="4:11">
      <c r="D1002" s="64"/>
      <c r="E1002" s="64"/>
      <c r="F1002" s="64"/>
      <c r="G1002" s="64"/>
      <c r="H1002" s="64"/>
      <c r="I1002" s="64"/>
      <c r="J1002" s="64"/>
      <c r="K1002" s="64"/>
    </row>
    <row r="1003" spans="4:11">
      <c r="D1003" s="64"/>
      <c r="E1003" s="64"/>
      <c r="F1003" s="64"/>
      <c r="G1003" s="64"/>
      <c r="H1003" s="64"/>
      <c r="I1003" s="64"/>
      <c r="J1003" s="64"/>
      <c r="K1003" s="64"/>
    </row>
    <row r="1004" spans="4:11">
      <c r="D1004" s="64"/>
      <c r="E1004" s="64"/>
      <c r="F1004" s="64"/>
      <c r="G1004" s="64"/>
      <c r="H1004" s="64"/>
      <c r="I1004" s="64"/>
      <c r="J1004" s="64"/>
      <c r="K1004" s="64"/>
    </row>
    <row r="1005" spans="4:11">
      <c r="D1005" s="64"/>
      <c r="E1005" s="64"/>
      <c r="F1005" s="64"/>
      <c r="G1005" s="64"/>
      <c r="H1005" s="64"/>
      <c r="I1005" s="64"/>
      <c r="J1005" s="64"/>
      <c r="K1005" s="64"/>
    </row>
    <row r="1006" spans="4:11">
      <c r="D1006" s="64"/>
      <c r="E1006" s="64"/>
      <c r="F1006" s="64"/>
      <c r="G1006" s="64"/>
      <c r="H1006" s="64"/>
      <c r="I1006" s="64"/>
      <c r="J1006" s="64"/>
      <c r="K1006" s="64"/>
    </row>
    <row r="1007" spans="4:11">
      <c r="D1007" s="64"/>
      <c r="E1007" s="64"/>
      <c r="F1007" s="64"/>
      <c r="G1007" s="64"/>
      <c r="H1007" s="64"/>
      <c r="I1007" s="64"/>
      <c r="J1007" s="64"/>
      <c r="K1007" s="64"/>
    </row>
    <row r="1008" spans="4:11">
      <c r="D1008" s="64"/>
      <c r="E1008" s="64"/>
      <c r="F1008" s="64"/>
      <c r="G1008" s="64"/>
      <c r="H1008" s="64"/>
      <c r="I1008" s="64"/>
      <c r="J1008" s="64"/>
      <c r="K1008" s="64"/>
    </row>
    <row r="1009" spans="4:11">
      <c r="D1009" s="64"/>
      <c r="E1009" s="64"/>
      <c r="F1009" s="64"/>
      <c r="G1009" s="64"/>
      <c r="H1009" s="64"/>
      <c r="I1009" s="64"/>
      <c r="J1009" s="64"/>
      <c r="K1009" s="64"/>
    </row>
    <row r="1010" spans="4:11">
      <c r="D1010" s="64"/>
      <c r="E1010" s="64"/>
      <c r="F1010" s="64"/>
      <c r="G1010" s="64"/>
      <c r="H1010" s="64"/>
      <c r="I1010" s="64"/>
      <c r="J1010" s="64"/>
      <c r="K1010" s="64"/>
    </row>
    <row r="1011" spans="4:11">
      <c r="D1011" s="64"/>
      <c r="E1011" s="64"/>
      <c r="F1011" s="64"/>
      <c r="G1011" s="64"/>
      <c r="H1011" s="64"/>
      <c r="I1011" s="64"/>
      <c r="J1011" s="64"/>
      <c r="K1011" s="64"/>
    </row>
    <row r="1012" spans="4:11">
      <c r="D1012" s="64"/>
      <c r="E1012" s="64"/>
      <c r="F1012" s="64"/>
      <c r="G1012" s="64"/>
      <c r="H1012" s="64"/>
      <c r="I1012" s="64"/>
      <c r="J1012" s="64"/>
      <c r="K1012" s="64"/>
    </row>
    <row r="1013" spans="4:11">
      <c r="D1013" s="64"/>
      <c r="E1013" s="64"/>
      <c r="F1013" s="64"/>
      <c r="G1013" s="64"/>
      <c r="H1013" s="64"/>
      <c r="I1013" s="64"/>
      <c r="J1013" s="64"/>
      <c r="K1013" s="64"/>
    </row>
    <row r="1014" spans="4:11">
      <c r="D1014" s="64"/>
      <c r="E1014" s="64"/>
      <c r="F1014" s="64"/>
      <c r="G1014" s="64"/>
      <c r="H1014" s="64"/>
      <c r="I1014" s="64"/>
      <c r="J1014" s="64"/>
      <c r="K1014" s="64"/>
    </row>
    <row r="1015" spans="4:11">
      <c r="D1015" s="64"/>
      <c r="E1015" s="64"/>
      <c r="F1015" s="64"/>
      <c r="G1015" s="64"/>
      <c r="H1015" s="64"/>
      <c r="I1015" s="64"/>
      <c r="J1015" s="64"/>
      <c r="K1015" s="64"/>
    </row>
    <row r="1016" spans="4:11">
      <c r="D1016" s="64"/>
      <c r="E1016" s="64"/>
      <c r="F1016" s="64"/>
      <c r="G1016" s="64"/>
      <c r="H1016" s="64"/>
      <c r="I1016" s="64"/>
      <c r="J1016" s="64"/>
      <c r="K1016" s="64"/>
    </row>
    <row r="1017" spans="4:11">
      <c r="D1017" s="64"/>
      <c r="E1017" s="64"/>
      <c r="F1017" s="64"/>
      <c r="G1017" s="64"/>
      <c r="H1017" s="64"/>
      <c r="I1017" s="64"/>
      <c r="J1017" s="64"/>
      <c r="K1017" s="64"/>
    </row>
    <row r="1018" spans="4:11">
      <c r="D1018" s="64"/>
      <c r="E1018" s="64"/>
      <c r="F1018" s="64"/>
      <c r="G1018" s="64"/>
      <c r="H1018" s="64"/>
      <c r="I1018" s="64"/>
      <c r="J1018" s="64"/>
      <c r="K1018" s="64"/>
    </row>
    <row r="1019" spans="4:11">
      <c r="D1019" s="64"/>
      <c r="E1019" s="64"/>
      <c r="F1019" s="64"/>
      <c r="G1019" s="64"/>
      <c r="H1019" s="64"/>
      <c r="I1019" s="64"/>
      <c r="J1019" s="64"/>
      <c r="K1019" s="64"/>
    </row>
    <row r="1020" spans="4:11">
      <c r="D1020" s="64"/>
      <c r="E1020" s="64"/>
      <c r="F1020" s="64"/>
      <c r="G1020" s="64"/>
      <c r="H1020" s="64"/>
      <c r="I1020" s="64"/>
      <c r="J1020" s="64"/>
      <c r="K1020" s="64"/>
    </row>
    <row r="1021" spans="4:11">
      <c r="D1021" s="64"/>
      <c r="E1021" s="64"/>
      <c r="F1021" s="64"/>
      <c r="G1021" s="64"/>
      <c r="H1021" s="64"/>
      <c r="I1021" s="64"/>
      <c r="J1021" s="64"/>
      <c r="K1021" s="64"/>
    </row>
    <row r="1022" spans="4:11">
      <c r="D1022" s="64"/>
      <c r="E1022" s="64"/>
      <c r="F1022" s="64"/>
      <c r="G1022" s="64"/>
      <c r="H1022" s="64"/>
      <c r="I1022" s="64"/>
      <c r="J1022" s="64"/>
      <c r="K1022" s="64"/>
    </row>
    <row r="1023" spans="4:11">
      <c r="D1023" s="64"/>
      <c r="E1023" s="64"/>
      <c r="F1023" s="64"/>
      <c r="G1023" s="64"/>
      <c r="H1023" s="64"/>
      <c r="I1023" s="64"/>
      <c r="J1023" s="64"/>
      <c r="K1023" s="64"/>
    </row>
    <row r="1024" spans="4:11">
      <c r="D1024" s="64"/>
      <c r="E1024" s="64"/>
      <c r="F1024" s="64"/>
      <c r="G1024" s="64"/>
      <c r="H1024" s="64"/>
      <c r="I1024" s="64"/>
      <c r="J1024" s="64"/>
      <c r="K1024" s="64"/>
    </row>
    <row r="1025" spans="4:11">
      <c r="D1025" s="64"/>
      <c r="E1025" s="64"/>
      <c r="F1025" s="64"/>
      <c r="G1025" s="64"/>
      <c r="H1025" s="64"/>
      <c r="I1025" s="64"/>
      <c r="J1025" s="64"/>
      <c r="K1025" s="64"/>
    </row>
    <row r="1026" spans="4:11">
      <c r="D1026" s="64"/>
      <c r="E1026" s="64"/>
      <c r="F1026" s="64"/>
      <c r="G1026" s="64"/>
      <c r="H1026" s="64"/>
      <c r="I1026" s="64"/>
      <c r="J1026" s="64"/>
      <c r="K1026" s="64"/>
    </row>
    <row r="1027" spans="4:11">
      <c r="D1027" s="64"/>
      <c r="E1027" s="64"/>
      <c r="F1027" s="64"/>
      <c r="G1027" s="64"/>
      <c r="H1027" s="64"/>
      <c r="I1027" s="64"/>
      <c r="J1027" s="64"/>
      <c r="K1027" s="64"/>
    </row>
    <row r="1028" spans="4:11">
      <c r="D1028" s="64"/>
      <c r="E1028" s="64"/>
      <c r="F1028" s="64"/>
      <c r="G1028" s="64"/>
      <c r="H1028" s="64"/>
      <c r="I1028" s="64"/>
      <c r="J1028" s="64"/>
      <c r="K1028" s="64"/>
    </row>
    <row r="1029" spans="4:11">
      <c r="D1029" s="64"/>
      <c r="E1029" s="64"/>
      <c r="F1029" s="64"/>
      <c r="G1029" s="64"/>
      <c r="H1029" s="64"/>
      <c r="I1029" s="64"/>
      <c r="J1029" s="64"/>
      <c r="K1029" s="64"/>
    </row>
    <row r="1030" spans="4:11">
      <c r="D1030" s="64"/>
      <c r="E1030" s="64"/>
      <c r="F1030" s="64"/>
      <c r="G1030" s="64"/>
      <c r="H1030" s="64"/>
      <c r="I1030" s="64"/>
      <c r="J1030" s="64"/>
      <c r="K1030" s="64"/>
    </row>
    <row r="1031" spans="4:11">
      <c r="D1031" s="64"/>
      <c r="E1031" s="64"/>
      <c r="F1031" s="64"/>
      <c r="G1031" s="64"/>
      <c r="H1031" s="64"/>
      <c r="I1031" s="64"/>
      <c r="J1031" s="64"/>
      <c r="K1031" s="64"/>
    </row>
    <row r="1032" spans="4:11">
      <c r="D1032" s="64"/>
      <c r="E1032" s="64"/>
      <c r="F1032" s="64"/>
      <c r="G1032" s="64"/>
      <c r="H1032" s="64"/>
      <c r="I1032" s="64"/>
      <c r="J1032" s="64"/>
      <c r="K1032" s="64"/>
    </row>
    <row r="1033" spans="4:11">
      <c r="D1033" s="64"/>
      <c r="E1033" s="64"/>
      <c r="F1033" s="64"/>
      <c r="G1033" s="64"/>
      <c r="H1033" s="64"/>
      <c r="I1033" s="64"/>
      <c r="J1033" s="64"/>
      <c r="K1033" s="64"/>
    </row>
    <row r="1034" spans="4:11">
      <c r="D1034" s="64"/>
      <c r="E1034" s="64"/>
      <c r="F1034" s="64"/>
      <c r="G1034" s="64"/>
      <c r="H1034" s="64"/>
      <c r="I1034" s="64"/>
      <c r="J1034" s="64"/>
      <c r="K1034" s="64"/>
    </row>
    <row r="1035" spans="4:11">
      <c r="D1035" s="64"/>
      <c r="E1035" s="64"/>
      <c r="F1035" s="64"/>
      <c r="G1035" s="64"/>
      <c r="H1035" s="64"/>
      <c r="I1035" s="64"/>
      <c r="J1035" s="64"/>
      <c r="K1035" s="64"/>
    </row>
    <row r="1036" spans="4:11">
      <c r="D1036" s="64"/>
      <c r="E1036" s="64"/>
      <c r="F1036" s="64"/>
      <c r="G1036" s="64"/>
      <c r="H1036" s="64"/>
      <c r="I1036" s="64"/>
      <c r="J1036" s="64"/>
      <c r="K1036" s="64"/>
    </row>
    <row r="1037" spans="4:11">
      <c r="D1037" s="64"/>
      <c r="E1037" s="64"/>
      <c r="F1037" s="64"/>
      <c r="G1037" s="64"/>
      <c r="H1037" s="64"/>
      <c r="I1037" s="64"/>
      <c r="J1037" s="64"/>
      <c r="K1037" s="64"/>
    </row>
    <row r="1038" spans="4:11">
      <c r="D1038" s="64"/>
      <c r="E1038" s="64"/>
      <c r="F1038" s="64"/>
      <c r="G1038" s="64"/>
      <c r="H1038" s="64"/>
      <c r="I1038" s="64"/>
      <c r="J1038" s="64"/>
      <c r="K1038" s="64"/>
    </row>
    <row r="1039" spans="4:11">
      <c r="D1039" s="64"/>
      <c r="E1039" s="64"/>
      <c r="F1039" s="64"/>
      <c r="G1039" s="64"/>
      <c r="H1039" s="64"/>
      <c r="I1039" s="64"/>
      <c r="J1039" s="64"/>
      <c r="K1039" s="64"/>
    </row>
    <row r="1040" spans="4:11">
      <c r="D1040" s="64"/>
      <c r="E1040" s="64"/>
      <c r="F1040" s="64"/>
      <c r="G1040" s="64"/>
      <c r="H1040" s="64"/>
      <c r="I1040" s="64"/>
      <c r="J1040" s="64"/>
      <c r="K1040" s="64"/>
    </row>
    <row r="1041" spans="4:11">
      <c r="D1041" s="64"/>
      <c r="E1041" s="64"/>
      <c r="F1041" s="64"/>
      <c r="G1041" s="64"/>
      <c r="H1041" s="64"/>
      <c r="I1041" s="64"/>
      <c r="J1041" s="64"/>
      <c r="K1041" s="64"/>
    </row>
    <row r="1042" spans="4:11">
      <c r="D1042" s="64"/>
      <c r="E1042" s="64"/>
      <c r="F1042" s="64"/>
      <c r="G1042" s="64"/>
      <c r="H1042" s="64"/>
      <c r="I1042" s="64"/>
      <c r="J1042" s="64"/>
      <c r="K1042" s="64"/>
    </row>
    <row r="1043" spans="4:11">
      <c r="D1043" s="64"/>
      <c r="E1043" s="64"/>
      <c r="F1043" s="64"/>
      <c r="G1043" s="64"/>
      <c r="H1043" s="64"/>
      <c r="I1043" s="64"/>
      <c r="J1043" s="64"/>
      <c r="K1043" s="64"/>
    </row>
    <row r="1044" spans="4:11">
      <c r="D1044" s="64"/>
      <c r="E1044" s="64"/>
      <c r="F1044" s="64"/>
      <c r="G1044" s="64"/>
      <c r="H1044" s="64"/>
      <c r="I1044" s="64"/>
      <c r="J1044" s="64"/>
      <c r="K1044" s="64"/>
    </row>
    <row r="1045" spans="4:11">
      <c r="D1045" s="64"/>
      <c r="E1045" s="64"/>
      <c r="F1045" s="64"/>
      <c r="G1045" s="64"/>
      <c r="H1045" s="64"/>
      <c r="I1045" s="64"/>
      <c r="J1045" s="64"/>
      <c r="K1045" s="64"/>
    </row>
    <row r="1046" spans="4:11">
      <c r="D1046" s="64"/>
      <c r="E1046" s="64"/>
      <c r="F1046" s="64"/>
      <c r="G1046" s="64"/>
      <c r="H1046" s="64"/>
      <c r="I1046" s="64"/>
      <c r="J1046" s="64"/>
      <c r="K1046" s="64"/>
    </row>
    <row r="1047" spans="4:11">
      <c r="D1047" s="64"/>
      <c r="E1047" s="64"/>
      <c r="F1047" s="64"/>
      <c r="G1047" s="64"/>
      <c r="H1047" s="64"/>
      <c r="I1047" s="64"/>
      <c r="J1047" s="64"/>
      <c r="K1047" s="64"/>
    </row>
    <row r="1048" spans="4:11">
      <c r="D1048" s="64"/>
      <c r="E1048" s="64"/>
      <c r="F1048" s="64"/>
      <c r="G1048" s="64"/>
      <c r="H1048" s="64"/>
      <c r="I1048" s="64"/>
      <c r="J1048" s="64"/>
      <c r="K1048" s="64"/>
    </row>
    <row r="1049" spans="4:11">
      <c r="D1049" s="64"/>
      <c r="E1049" s="64"/>
      <c r="F1049" s="64"/>
      <c r="G1049" s="64"/>
      <c r="H1049" s="64"/>
      <c r="I1049" s="64"/>
      <c r="J1049" s="64"/>
      <c r="K1049" s="64"/>
    </row>
    <row r="1050" spans="4:11">
      <c r="D1050" s="64"/>
      <c r="E1050" s="64"/>
      <c r="F1050" s="64"/>
      <c r="G1050" s="64"/>
      <c r="H1050" s="64"/>
      <c r="I1050" s="64"/>
      <c r="J1050" s="64"/>
      <c r="K1050" s="64"/>
    </row>
    <row r="1051" spans="4:11">
      <c r="D1051" s="64"/>
      <c r="E1051" s="64"/>
      <c r="F1051" s="64"/>
      <c r="G1051" s="64"/>
      <c r="H1051" s="64"/>
      <c r="I1051" s="64"/>
      <c r="J1051" s="64"/>
      <c r="K1051" s="64"/>
    </row>
    <row r="1052" spans="4:11">
      <c r="D1052" s="64"/>
      <c r="E1052" s="64"/>
      <c r="F1052" s="64"/>
      <c r="G1052" s="64"/>
      <c r="H1052" s="64"/>
      <c r="I1052" s="64"/>
      <c r="J1052" s="64"/>
      <c r="K1052" s="64"/>
    </row>
    <row r="1053" spans="4:11">
      <c r="D1053" s="64"/>
      <c r="E1053" s="64"/>
      <c r="F1053" s="64"/>
      <c r="G1053" s="64"/>
      <c r="H1053" s="64"/>
      <c r="I1053" s="64"/>
      <c r="J1053" s="64"/>
      <c r="K1053" s="64"/>
    </row>
    <row r="1054" spans="4:11">
      <c r="D1054" s="64"/>
      <c r="E1054" s="64"/>
      <c r="F1054" s="64"/>
      <c r="G1054" s="64"/>
      <c r="H1054" s="64"/>
      <c r="I1054" s="64"/>
      <c r="J1054" s="64"/>
      <c r="K1054" s="64"/>
    </row>
    <row r="1055" spans="4:11">
      <c r="D1055" s="64"/>
      <c r="E1055" s="64"/>
      <c r="F1055" s="64"/>
      <c r="G1055" s="64"/>
      <c r="H1055" s="64"/>
      <c r="I1055" s="64"/>
      <c r="J1055" s="64"/>
      <c r="K1055" s="64"/>
    </row>
    <row r="1056" spans="4:11">
      <c r="D1056" s="64"/>
      <c r="E1056" s="64"/>
      <c r="F1056" s="64"/>
      <c r="G1056" s="64"/>
      <c r="H1056" s="64"/>
      <c r="I1056" s="64"/>
      <c r="J1056" s="64"/>
      <c r="K1056" s="64"/>
    </row>
    <row r="1057" spans="4:11">
      <c r="D1057" s="64"/>
      <c r="E1057" s="64"/>
      <c r="F1057" s="64"/>
      <c r="G1057" s="64"/>
      <c r="H1057" s="64"/>
      <c r="I1057" s="64"/>
      <c r="J1057" s="64"/>
      <c r="K1057" s="64"/>
    </row>
    <row r="1058" spans="4:11">
      <c r="D1058" s="64"/>
      <c r="E1058" s="64"/>
      <c r="F1058" s="64"/>
      <c r="G1058" s="64"/>
      <c r="H1058" s="64"/>
      <c r="I1058" s="64"/>
      <c r="J1058" s="64"/>
      <c r="K1058" s="64"/>
    </row>
    <row r="1059" spans="4:11">
      <c r="D1059" s="64"/>
      <c r="E1059" s="64"/>
      <c r="F1059" s="64"/>
      <c r="G1059" s="64"/>
      <c r="H1059" s="64"/>
      <c r="I1059" s="64"/>
      <c r="J1059" s="64"/>
      <c r="K1059" s="64"/>
    </row>
    <row r="1060" spans="4:11">
      <c r="D1060" s="64"/>
      <c r="E1060" s="64"/>
      <c r="F1060" s="64"/>
      <c r="G1060" s="64"/>
      <c r="H1060" s="64"/>
      <c r="I1060" s="64"/>
      <c r="J1060" s="64"/>
      <c r="K1060" s="64"/>
    </row>
    <row r="1061" spans="4:11">
      <c r="D1061" s="64"/>
      <c r="E1061" s="64"/>
      <c r="F1061" s="64"/>
      <c r="G1061" s="64"/>
      <c r="H1061" s="64"/>
      <c r="I1061" s="64"/>
      <c r="J1061" s="64"/>
      <c r="K1061" s="64"/>
    </row>
    <row r="1062" spans="4:11">
      <c r="D1062" s="64"/>
      <c r="E1062" s="64"/>
      <c r="F1062" s="64"/>
      <c r="G1062" s="64"/>
      <c r="H1062" s="64"/>
      <c r="I1062" s="64"/>
      <c r="J1062" s="64"/>
      <c r="K1062" s="64"/>
    </row>
    <row r="1063" spans="4:11">
      <c r="D1063" s="64"/>
      <c r="E1063" s="64"/>
      <c r="F1063" s="64"/>
      <c r="G1063" s="64"/>
      <c r="H1063" s="64"/>
      <c r="I1063" s="64"/>
      <c r="J1063" s="64"/>
      <c r="K1063" s="64"/>
    </row>
    <row r="1064" spans="4:11">
      <c r="D1064" s="64"/>
      <c r="E1064" s="64"/>
      <c r="F1064" s="64"/>
      <c r="G1064" s="64"/>
      <c r="H1064" s="64"/>
      <c r="I1064" s="64"/>
      <c r="J1064" s="64"/>
      <c r="K1064" s="64"/>
    </row>
    <row r="1065" spans="4:11">
      <c r="D1065" s="64"/>
      <c r="E1065" s="64"/>
      <c r="F1065" s="64"/>
      <c r="G1065" s="64"/>
      <c r="H1065" s="64"/>
      <c r="I1065" s="64"/>
      <c r="J1065" s="64"/>
      <c r="K1065" s="64"/>
    </row>
    <row r="1066" spans="4:11">
      <c r="D1066" s="64"/>
      <c r="E1066" s="64"/>
      <c r="F1066" s="64"/>
      <c r="G1066" s="64"/>
      <c r="H1066" s="64"/>
      <c r="I1066" s="64"/>
      <c r="J1066" s="64"/>
      <c r="K1066" s="64"/>
    </row>
    <row r="1067" spans="4:11">
      <c r="D1067" s="64"/>
      <c r="E1067" s="64"/>
      <c r="F1067" s="64"/>
      <c r="G1067" s="64"/>
      <c r="H1067" s="64"/>
      <c r="I1067" s="64"/>
      <c r="J1067" s="64"/>
      <c r="K1067" s="64"/>
    </row>
    <row r="1068" spans="4:11">
      <c r="D1068" s="64"/>
      <c r="E1068" s="64"/>
      <c r="F1068" s="64"/>
      <c r="G1068" s="64"/>
      <c r="H1068" s="64"/>
      <c r="I1068" s="64"/>
      <c r="J1068" s="64"/>
      <c r="K1068" s="64"/>
    </row>
    <row r="1069" spans="4:11">
      <c r="D1069" s="64"/>
      <c r="E1069" s="64"/>
      <c r="F1069" s="64"/>
      <c r="G1069" s="64"/>
      <c r="H1069" s="64"/>
      <c r="I1069" s="64"/>
      <c r="J1069" s="64"/>
      <c r="K1069" s="64"/>
    </row>
    <row r="1070" spans="4:11">
      <c r="D1070" s="64"/>
      <c r="E1070" s="64"/>
      <c r="F1070" s="64"/>
      <c r="G1070" s="64"/>
      <c r="H1070" s="64"/>
      <c r="I1070" s="64"/>
      <c r="J1070" s="64"/>
      <c r="K1070" s="64"/>
    </row>
    <row r="1071" spans="4:11">
      <c r="D1071" s="64"/>
      <c r="E1071" s="64"/>
      <c r="F1071" s="64"/>
      <c r="G1071" s="64"/>
      <c r="H1071" s="64"/>
      <c r="I1071" s="64"/>
      <c r="J1071" s="64"/>
      <c r="K1071" s="64"/>
    </row>
    <row r="1072" spans="4:11">
      <c r="D1072" s="64"/>
      <c r="E1072" s="64"/>
      <c r="F1072" s="64"/>
      <c r="G1072" s="64"/>
      <c r="H1072" s="64"/>
      <c r="I1072" s="64"/>
      <c r="J1072" s="64"/>
      <c r="K1072" s="64"/>
    </row>
    <row r="1073" spans="4:11">
      <c r="D1073" s="64"/>
      <c r="E1073" s="64"/>
      <c r="F1073" s="64"/>
      <c r="G1073" s="64"/>
      <c r="H1073" s="64"/>
      <c r="I1073" s="64"/>
      <c r="J1073" s="64"/>
      <c r="K1073" s="64"/>
    </row>
    <row r="1074" spans="4:11">
      <c r="D1074" s="64"/>
      <c r="E1074" s="64"/>
      <c r="F1074" s="64"/>
      <c r="G1074" s="64"/>
      <c r="H1074" s="64"/>
      <c r="I1074" s="64"/>
      <c r="J1074" s="64"/>
      <c r="K1074" s="64"/>
    </row>
    <row r="1075" spans="4:11">
      <c r="D1075" s="64"/>
      <c r="E1075" s="64"/>
      <c r="F1075" s="64"/>
      <c r="G1075" s="64"/>
      <c r="H1075" s="64"/>
      <c r="I1075" s="64"/>
      <c r="J1075" s="64"/>
      <c r="K1075" s="64"/>
    </row>
    <row r="1076" spans="4:11">
      <c r="D1076" s="64"/>
      <c r="E1076" s="64"/>
      <c r="F1076" s="64"/>
      <c r="G1076" s="64"/>
      <c r="H1076" s="64"/>
      <c r="I1076" s="64"/>
      <c r="J1076" s="64"/>
      <c r="K1076" s="64"/>
    </row>
    <row r="1077" spans="4:11">
      <c r="D1077" s="64"/>
      <c r="E1077" s="64"/>
      <c r="F1077" s="64"/>
      <c r="G1077" s="64"/>
      <c r="H1077" s="64"/>
      <c r="I1077" s="64"/>
      <c r="J1077" s="64"/>
      <c r="K1077" s="64"/>
    </row>
    <row r="1078" spans="4:11">
      <c r="D1078" s="64"/>
      <c r="E1078" s="64"/>
      <c r="F1078" s="64"/>
      <c r="G1078" s="64"/>
      <c r="H1078" s="64"/>
      <c r="I1078" s="64"/>
      <c r="J1078" s="64"/>
      <c r="K1078" s="64"/>
    </row>
    <row r="1079" spans="4:11">
      <c r="D1079" s="64"/>
      <c r="E1079" s="64"/>
      <c r="F1079" s="64"/>
      <c r="G1079" s="64"/>
      <c r="H1079" s="64"/>
      <c r="I1079" s="64"/>
      <c r="J1079" s="64"/>
      <c r="K1079" s="64"/>
    </row>
    <row r="1080" spans="4:11">
      <c r="D1080" s="64"/>
      <c r="E1080" s="64"/>
      <c r="F1080" s="64"/>
      <c r="G1080" s="64"/>
      <c r="H1080" s="64"/>
      <c r="I1080" s="64"/>
      <c r="J1080" s="64"/>
      <c r="K1080" s="64"/>
    </row>
    <row r="1081" spans="4:11">
      <c r="D1081" s="64"/>
      <c r="E1081" s="64"/>
      <c r="F1081" s="64"/>
      <c r="G1081" s="64"/>
      <c r="H1081" s="64"/>
      <c r="I1081" s="64"/>
      <c r="J1081" s="64"/>
      <c r="K1081" s="64"/>
    </row>
    <row r="1082" spans="4:11">
      <c r="D1082" s="64"/>
      <c r="E1082" s="64"/>
      <c r="F1082" s="64"/>
      <c r="G1082" s="64"/>
      <c r="H1082" s="64"/>
      <c r="I1082" s="64"/>
      <c r="J1082" s="64"/>
      <c r="K1082" s="64"/>
    </row>
    <row r="1083" spans="4:11">
      <c r="D1083" s="64"/>
      <c r="E1083" s="64"/>
      <c r="F1083" s="64"/>
      <c r="G1083" s="64"/>
      <c r="H1083" s="64"/>
      <c r="I1083" s="64"/>
      <c r="J1083" s="64"/>
      <c r="K1083" s="64"/>
    </row>
    <row r="1084" spans="4:11">
      <c r="D1084" s="64"/>
      <c r="E1084" s="64"/>
      <c r="F1084" s="64"/>
      <c r="G1084" s="64"/>
      <c r="H1084" s="64"/>
      <c r="I1084" s="64"/>
      <c r="J1084" s="64"/>
      <c r="K1084" s="64"/>
    </row>
    <row r="1085" spans="4:11">
      <c r="D1085" s="64"/>
      <c r="E1085" s="64"/>
      <c r="F1085" s="64"/>
      <c r="G1085" s="64"/>
      <c r="H1085" s="64"/>
      <c r="I1085" s="64"/>
      <c r="J1085" s="64"/>
      <c r="K1085" s="64"/>
    </row>
    <row r="1086" spans="4:11">
      <c r="D1086" s="64"/>
      <c r="E1086" s="64"/>
      <c r="F1086" s="64"/>
      <c r="G1086" s="64"/>
      <c r="H1086" s="64"/>
      <c r="I1086" s="64"/>
      <c r="J1086" s="64"/>
      <c r="K1086" s="64"/>
    </row>
    <row r="1087" spans="4:11">
      <c r="D1087" s="64"/>
      <c r="E1087" s="64"/>
      <c r="F1087" s="64"/>
      <c r="G1087" s="64"/>
      <c r="H1087" s="64"/>
      <c r="I1087" s="64"/>
      <c r="J1087" s="64"/>
      <c r="K1087" s="64"/>
    </row>
    <row r="1088" spans="4:11">
      <c r="D1088" s="64"/>
      <c r="E1088" s="64"/>
      <c r="F1088" s="64"/>
      <c r="G1088" s="64"/>
      <c r="H1088" s="64"/>
      <c r="I1088" s="64"/>
      <c r="J1088" s="64"/>
      <c r="K1088" s="64"/>
    </row>
    <row r="1089" spans="4:11">
      <c r="D1089" s="64"/>
      <c r="E1089" s="64"/>
      <c r="F1089" s="64"/>
      <c r="G1089" s="64"/>
      <c r="H1089" s="64"/>
      <c r="I1089" s="64"/>
      <c r="J1089" s="64"/>
      <c r="K1089" s="64"/>
    </row>
    <row r="1090" spans="4:11">
      <c r="D1090" s="64"/>
      <c r="E1090" s="64"/>
      <c r="F1090" s="64"/>
      <c r="G1090" s="64"/>
      <c r="H1090" s="64"/>
      <c r="I1090" s="64"/>
      <c r="J1090" s="64"/>
      <c r="K1090" s="64"/>
    </row>
    <row r="1091" spans="4:11">
      <c r="D1091" s="64"/>
      <c r="E1091" s="64"/>
      <c r="F1091" s="64"/>
      <c r="G1091" s="64"/>
      <c r="H1091" s="64"/>
      <c r="I1091" s="64"/>
      <c r="J1091" s="64"/>
      <c r="K1091" s="64"/>
    </row>
    <row r="1092" spans="4:11">
      <c r="D1092" s="64"/>
      <c r="E1092" s="64"/>
      <c r="F1092" s="64"/>
      <c r="G1092" s="64"/>
      <c r="H1092" s="64"/>
      <c r="I1092" s="64"/>
      <c r="J1092" s="64"/>
      <c r="K1092" s="64"/>
    </row>
    <row r="1093" spans="4:11">
      <c r="D1093" s="64"/>
      <c r="E1093" s="64"/>
      <c r="F1093" s="64"/>
      <c r="G1093" s="64"/>
      <c r="H1093" s="64"/>
      <c r="I1093" s="64"/>
      <c r="J1093" s="64"/>
      <c r="K1093" s="64"/>
    </row>
    <row r="1094" spans="4:11">
      <c r="D1094" s="64"/>
      <c r="E1094" s="64"/>
      <c r="F1094" s="64"/>
      <c r="G1094" s="64"/>
      <c r="H1094" s="64"/>
      <c r="I1094" s="64"/>
      <c r="J1094" s="64"/>
      <c r="K1094" s="64"/>
    </row>
    <row r="1095" spans="4:11">
      <c r="D1095" s="64"/>
      <c r="E1095" s="64"/>
      <c r="F1095" s="64"/>
      <c r="G1095" s="64"/>
      <c r="H1095" s="64"/>
      <c r="I1095" s="64"/>
      <c r="J1095" s="64"/>
      <c r="K1095" s="64"/>
    </row>
    <row r="1096" spans="4:11">
      <c r="D1096" s="64"/>
      <c r="E1096" s="64"/>
      <c r="F1096" s="64"/>
      <c r="G1096" s="64"/>
      <c r="H1096" s="64"/>
      <c r="I1096" s="64"/>
      <c r="J1096" s="64"/>
      <c r="K1096" s="64"/>
    </row>
    <row r="1097" spans="4:11">
      <c r="D1097" s="64"/>
      <c r="E1097" s="64"/>
      <c r="F1097" s="64"/>
      <c r="G1097" s="64"/>
      <c r="H1097" s="64"/>
      <c r="I1097" s="64"/>
      <c r="J1097" s="64"/>
      <c r="K1097" s="64"/>
    </row>
    <row r="1098" spans="4:11">
      <c r="D1098" s="64"/>
      <c r="E1098" s="64"/>
      <c r="F1098" s="64"/>
      <c r="G1098" s="64"/>
      <c r="H1098" s="64"/>
      <c r="I1098" s="64"/>
      <c r="J1098" s="64"/>
      <c r="K1098" s="64"/>
    </row>
    <row r="1099" spans="4:11">
      <c r="D1099" s="64"/>
      <c r="E1099" s="64"/>
      <c r="F1099" s="64"/>
      <c r="G1099" s="64"/>
      <c r="H1099" s="64"/>
      <c r="I1099" s="64"/>
      <c r="J1099" s="64"/>
      <c r="K1099" s="64"/>
    </row>
    <row r="1100" spans="4:11">
      <c r="D1100" s="64"/>
      <c r="E1100" s="64"/>
      <c r="F1100" s="64"/>
      <c r="G1100" s="64"/>
      <c r="H1100" s="64"/>
      <c r="I1100" s="64"/>
      <c r="J1100" s="64"/>
      <c r="K1100" s="64"/>
    </row>
    <row r="1101" spans="4:11">
      <c r="D1101" s="64"/>
      <c r="E1101" s="64"/>
      <c r="F1101" s="64"/>
      <c r="G1101" s="64"/>
      <c r="H1101" s="64"/>
      <c r="I1101" s="64"/>
      <c r="J1101" s="64"/>
      <c r="K1101" s="64"/>
    </row>
    <row r="1102" spans="4:11">
      <c r="D1102" s="64"/>
      <c r="E1102" s="64"/>
      <c r="F1102" s="64"/>
      <c r="G1102" s="64"/>
      <c r="H1102" s="64"/>
      <c r="I1102" s="64"/>
      <c r="J1102" s="64"/>
      <c r="K1102" s="64"/>
    </row>
    <row r="1103" spans="4:11">
      <c r="D1103" s="64"/>
      <c r="E1103" s="64"/>
      <c r="F1103" s="64"/>
      <c r="G1103" s="64"/>
      <c r="H1103" s="64"/>
      <c r="I1103" s="64"/>
      <c r="J1103" s="64"/>
      <c r="K1103" s="64"/>
    </row>
    <row r="1104" spans="4:11">
      <c r="D1104" s="64"/>
      <c r="E1104" s="64"/>
      <c r="F1104" s="64"/>
      <c r="G1104" s="64"/>
      <c r="H1104" s="64"/>
      <c r="I1104" s="64"/>
      <c r="J1104" s="64"/>
      <c r="K1104" s="64"/>
    </row>
    <row r="1105" spans="4:11">
      <c r="D1105" s="64"/>
      <c r="E1105" s="64"/>
      <c r="F1105" s="64"/>
      <c r="G1105" s="64"/>
      <c r="H1105" s="64"/>
      <c r="I1105" s="64"/>
      <c r="J1105" s="64"/>
      <c r="K1105" s="64"/>
    </row>
    <row r="1106" spans="4:11">
      <c r="D1106" s="64"/>
      <c r="E1106" s="64"/>
      <c r="F1106" s="64"/>
      <c r="G1106" s="64"/>
      <c r="H1106" s="64"/>
      <c r="I1106" s="64"/>
      <c r="J1106" s="64"/>
      <c r="K1106" s="64"/>
    </row>
    <row r="1107" spans="4:11">
      <c r="D1107" s="64"/>
      <c r="E1107" s="64"/>
      <c r="F1107" s="64"/>
      <c r="G1107" s="64"/>
      <c r="H1107" s="64"/>
      <c r="I1107" s="64"/>
      <c r="J1107" s="64"/>
      <c r="K1107" s="64"/>
    </row>
    <row r="1108" spans="4:11">
      <c r="D1108" s="64"/>
      <c r="E1108" s="64"/>
      <c r="F1108" s="64"/>
      <c r="G1108" s="64"/>
      <c r="H1108" s="64"/>
      <c r="I1108" s="64"/>
      <c r="J1108" s="64"/>
      <c r="K1108" s="64"/>
    </row>
    <row r="1109" spans="4:11">
      <c r="D1109" s="64"/>
      <c r="E1109" s="64"/>
      <c r="F1109" s="64"/>
      <c r="G1109" s="64"/>
      <c r="H1109" s="64"/>
      <c r="I1109" s="64"/>
      <c r="J1109" s="64"/>
      <c r="K1109" s="64"/>
    </row>
    <row r="1110" spans="4:11">
      <c r="D1110" s="64"/>
      <c r="E1110" s="64"/>
      <c r="F1110" s="64"/>
      <c r="G1110" s="64"/>
      <c r="H1110" s="64"/>
      <c r="I1110" s="64"/>
      <c r="J1110" s="64"/>
      <c r="K1110" s="64"/>
    </row>
    <row r="1111" spans="4:11">
      <c r="D1111" s="64"/>
      <c r="E1111" s="64"/>
      <c r="F1111" s="64"/>
      <c r="G1111" s="64"/>
      <c r="H1111" s="64"/>
      <c r="I1111" s="64"/>
      <c r="J1111" s="64"/>
      <c r="K1111" s="64"/>
    </row>
    <row r="1112" spans="4:11">
      <c r="D1112" s="64"/>
      <c r="E1112" s="64"/>
      <c r="F1112" s="64"/>
      <c r="G1112" s="64"/>
      <c r="H1112" s="64"/>
      <c r="I1112" s="64"/>
      <c r="J1112" s="64"/>
      <c r="K1112" s="64"/>
    </row>
    <row r="1113" spans="4:11">
      <c r="D1113" s="64"/>
      <c r="E1113" s="64"/>
      <c r="F1113" s="64"/>
      <c r="G1113" s="64"/>
      <c r="H1113" s="64"/>
      <c r="I1113" s="64"/>
      <c r="J1113" s="64"/>
      <c r="K1113" s="64"/>
    </row>
    <row r="1114" spans="4:11">
      <c r="D1114" s="64"/>
      <c r="E1114" s="64"/>
      <c r="F1114" s="64"/>
      <c r="G1114" s="64"/>
      <c r="H1114" s="64"/>
      <c r="I1114" s="64"/>
      <c r="J1114" s="64"/>
      <c r="K1114" s="64"/>
    </row>
    <row r="1115" spans="4:11">
      <c r="D1115" s="64"/>
      <c r="E1115" s="64"/>
      <c r="F1115" s="64"/>
      <c r="G1115" s="64"/>
      <c r="H1115" s="64"/>
      <c r="I1115" s="64"/>
      <c r="J1115" s="64"/>
      <c r="K1115" s="64"/>
    </row>
    <row r="1116" spans="4:11">
      <c r="D1116" s="64"/>
      <c r="E1116" s="64"/>
      <c r="F1116" s="64"/>
      <c r="G1116" s="64"/>
      <c r="H1116" s="64"/>
      <c r="I1116" s="64"/>
      <c r="J1116" s="64"/>
      <c r="K1116" s="64"/>
    </row>
    <row r="1117" spans="4:11">
      <c r="D1117" s="64"/>
      <c r="E1117" s="64"/>
      <c r="F1117" s="64"/>
      <c r="G1117" s="64"/>
      <c r="H1117" s="64"/>
      <c r="I1117" s="64"/>
      <c r="J1117" s="64"/>
      <c r="K1117" s="64"/>
    </row>
    <row r="1118" spans="4:11">
      <c r="D1118" s="64"/>
      <c r="E1118" s="64"/>
      <c r="F1118" s="64"/>
      <c r="G1118" s="64"/>
      <c r="H1118" s="64"/>
      <c r="I1118" s="64"/>
      <c r="J1118" s="64"/>
      <c r="K1118" s="64"/>
    </row>
    <row r="1119" spans="4:11">
      <c r="D1119" s="64"/>
      <c r="E1119" s="64"/>
      <c r="F1119" s="64"/>
      <c r="G1119" s="64"/>
      <c r="H1119" s="64"/>
      <c r="I1119" s="64"/>
      <c r="J1119" s="64"/>
      <c r="K1119" s="64"/>
    </row>
    <row r="1120" spans="4:11">
      <c r="D1120" s="64"/>
      <c r="E1120" s="64"/>
      <c r="F1120" s="64"/>
      <c r="G1120" s="64"/>
      <c r="H1120" s="64"/>
      <c r="I1120" s="64"/>
      <c r="J1120" s="64"/>
      <c r="K1120" s="64"/>
    </row>
    <row r="1121" spans="4:11">
      <c r="D1121" s="64"/>
      <c r="E1121" s="64"/>
      <c r="F1121" s="64"/>
      <c r="G1121" s="64"/>
      <c r="H1121" s="64"/>
      <c r="I1121" s="64"/>
      <c r="J1121" s="64"/>
      <c r="K1121" s="64"/>
    </row>
    <row r="1122" spans="4:11">
      <c r="D1122" s="64"/>
      <c r="E1122" s="64"/>
      <c r="F1122" s="64"/>
      <c r="G1122" s="64"/>
      <c r="H1122" s="64"/>
      <c r="I1122" s="64"/>
      <c r="J1122" s="64"/>
      <c r="K1122" s="64"/>
    </row>
    <row r="1123" spans="4:11">
      <c r="D1123" s="64"/>
      <c r="E1123" s="64"/>
      <c r="F1123" s="64"/>
      <c r="G1123" s="64"/>
      <c r="H1123" s="64"/>
      <c r="I1123" s="64"/>
      <c r="J1123" s="64"/>
      <c r="K1123" s="64"/>
    </row>
    <row r="1124" spans="4:11">
      <c r="D1124" s="64"/>
      <c r="E1124" s="64"/>
      <c r="F1124" s="64"/>
      <c r="G1124" s="64"/>
      <c r="H1124" s="64"/>
      <c r="I1124" s="64"/>
      <c r="J1124" s="64"/>
      <c r="K1124" s="64"/>
    </row>
    <row r="1125" spans="4:11">
      <c r="D1125" s="64"/>
      <c r="E1125" s="64"/>
      <c r="F1125" s="64"/>
      <c r="G1125" s="64"/>
      <c r="H1125" s="64"/>
      <c r="I1125" s="64"/>
      <c r="J1125" s="64"/>
      <c r="K1125" s="64"/>
    </row>
    <row r="1126" spans="4:11">
      <c r="D1126" s="64"/>
      <c r="E1126" s="64"/>
      <c r="F1126" s="64"/>
      <c r="G1126" s="64"/>
      <c r="H1126" s="64"/>
      <c r="I1126" s="64"/>
      <c r="J1126" s="64"/>
      <c r="K1126" s="64"/>
    </row>
    <row r="1127" spans="4:11">
      <c r="D1127" s="64"/>
      <c r="E1127" s="64"/>
      <c r="F1127" s="64"/>
      <c r="G1127" s="64"/>
      <c r="H1127" s="64"/>
      <c r="I1127" s="64"/>
      <c r="J1127" s="64"/>
      <c r="K1127" s="64"/>
    </row>
    <row r="1128" spans="4:11">
      <c r="D1128" s="64"/>
      <c r="E1128" s="64"/>
      <c r="F1128" s="64"/>
      <c r="G1128" s="64"/>
      <c r="H1128" s="64"/>
      <c r="I1128" s="64"/>
      <c r="J1128" s="64"/>
      <c r="K1128" s="64"/>
    </row>
    <row r="1129" spans="4:11">
      <c r="D1129" s="64"/>
      <c r="E1129" s="64"/>
      <c r="F1129" s="64"/>
      <c r="G1129" s="64"/>
      <c r="H1129" s="64"/>
      <c r="I1129" s="64"/>
      <c r="J1129" s="64"/>
      <c r="K1129" s="64"/>
    </row>
    <row r="1130" spans="4:11">
      <c r="D1130" s="64"/>
      <c r="E1130" s="64"/>
      <c r="F1130" s="64"/>
      <c r="G1130" s="64"/>
      <c r="H1130" s="64"/>
      <c r="I1130" s="64"/>
      <c r="J1130" s="64"/>
      <c r="K1130" s="64"/>
    </row>
    <row r="1131" spans="4:11">
      <c r="D1131" s="64"/>
      <c r="E1131" s="64"/>
      <c r="F1131" s="64"/>
      <c r="G1131" s="64"/>
      <c r="H1131" s="64"/>
      <c r="I1131" s="64"/>
      <c r="J1131" s="64"/>
      <c r="K1131" s="64"/>
    </row>
    <row r="1132" spans="4:11">
      <c r="D1132" s="64"/>
      <c r="E1132" s="64"/>
      <c r="F1132" s="64"/>
      <c r="G1132" s="64"/>
      <c r="H1132" s="64"/>
      <c r="I1132" s="64"/>
      <c r="J1132" s="64"/>
      <c r="K1132" s="64"/>
    </row>
    <row r="1133" spans="4:11">
      <c r="D1133" s="64"/>
      <c r="E1133" s="64"/>
      <c r="F1133" s="64"/>
      <c r="G1133" s="64"/>
      <c r="H1133" s="64"/>
      <c r="I1133" s="64"/>
      <c r="J1133" s="64"/>
      <c r="K1133" s="64"/>
    </row>
    <row r="1134" spans="4:11">
      <c r="D1134" s="64"/>
      <c r="E1134" s="64"/>
      <c r="F1134" s="64"/>
      <c r="G1134" s="64"/>
      <c r="H1134" s="64"/>
      <c r="I1134" s="64"/>
      <c r="J1134" s="64"/>
      <c r="K1134" s="64"/>
    </row>
    <row r="1135" spans="4:11">
      <c r="D1135" s="64"/>
      <c r="E1135" s="64"/>
      <c r="F1135" s="64"/>
      <c r="G1135" s="64"/>
      <c r="H1135" s="64"/>
      <c r="I1135" s="64"/>
      <c r="J1135" s="64"/>
      <c r="K1135" s="64"/>
    </row>
    <row r="1136" spans="4:11">
      <c r="D1136" s="64"/>
      <c r="E1136" s="64"/>
      <c r="F1136" s="64"/>
      <c r="G1136" s="64"/>
      <c r="H1136" s="64"/>
      <c r="I1136" s="64"/>
      <c r="J1136" s="64"/>
      <c r="K1136" s="64"/>
    </row>
    <row r="1137" spans="4:11">
      <c r="D1137" s="64"/>
      <c r="E1137" s="64"/>
      <c r="F1137" s="64"/>
      <c r="G1137" s="64"/>
      <c r="H1137" s="64"/>
      <c r="I1137" s="64"/>
      <c r="J1137" s="64"/>
      <c r="K1137" s="64"/>
    </row>
    <row r="1138" spans="4:11">
      <c r="D1138" s="64"/>
      <c r="E1138" s="64"/>
      <c r="F1138" s="64"/>
      <c r="G1138" s="64"/>
      <c r="H1138" s="64"/>
      <c r="I1138" s="64"/>
      <c r="J1138" s="64"/>
      <c r="K1138" s="64"/>
    </row>
    <row r="1139" spans="4:11">
      <c r="D1139" s="64"/>
      <c r="E1139" s="64"/>
      <c r="F1139" s="64"/>
      <c r="G1139" s="64"/>
      <c r="H1139" s="64"/>
      <c r="I1139" s="64"/>
      <c r="J1139" s="64"/>
      <c r="K1139" s="64"/>
    </row>
    <row r="1140" spans="4:11">
      <c r="D1140" s="64"/>
      <c r="E1140" s="64"/>
      <c r="F1140" s="64"/>
      <c r="G1140" s="64"/>
      <c r="H1140" s="64"/>
      <c r="I1140" s="64"/>
      <c r="J1140" s="64"/>
      <c r="K1140" s="64"/>
    </row>
    <row r="1141" spans="4:11">
      <c r="D1141" s="64"/>
      <c r="E1141" s="64"/>
      <c r="F1141" s="64"/>
      <c r="G1141" s="64"/>
      <c r="H1141" s="64"/>
      <c r="I1141" s="64"/>
      <c r="J1141" s="64"/>
      <c r="K1141" s="64"/>
    </row>
    <row r="1142" spans="4:11">
      <c r="D1142" s="64"/>
      <c r="E1142" s="64"/>
      <c r="F1142" s="64"/>
      <c r="G1142" s="64"/>
      <c r="H1142" s="64"/>
      <c r="I1142" s="64"/>
      <c r="J1142" s="64"/>
      <c r="K1142" s="64"/>
    </row>
    <row r="1143" spans="4:11">
      <c r="D1143" s="64"/>
      <c r="E1143" s="64"/>
      <c r="F1143" s="64"/>
      <c r="G1143" s="64"/>
      <c r="H1143" s="64"/>
      <c r="I1143" s="64"/>
      <c r="J1143" s="64"/>
      <c r="K1143" s="64"/>
    </row>
    <row r="1144" spans="4:11">
      <c r="D1144" s="64"/>
      <c r="E1144" s="64"/>
      <c r="F1144" s="64"/>
      <c r="G1144" s="64"/>
      <c r="H1144" s="64"/>
      <c r="I1144" s="64"/>
      <c r="J1144" s="64"/>
      <c r="K1144" s="64"/>
    </row>
    <row r="1145" spans="4:11">
      <c r="D1145" s="64"/>
      <c r="E1145" s="64"/>
      <c r="F1145" s="64"/>
      <c r="G1145" s="64"/>
      <c r="H1145" s="64"/>
      <c r="I1145" s="64"/>
      <c r="J1145" s="64"/>
      <c r="K1145" s="64"/>
    </row>
    <row r="1146" spans="4:11">
      <c r="D1146" s="64"/>
      <c r="E1146" s="64"/>
      <c r="F1146" s="64"/>
      <c r="G1146" s="64"/>
      <c r="H1146" s="64"/>
      <c r="I1146" s="64"/>
      <c r="J1146" s="64"/>
      <c r="K1146" s="64"/>
    </row>
    <row r="1147" spans="4:11">
      <c r="D1147" s="64"/>
      <c r="E1147" s="64"/>
      <c r="F1147" s="64"/>
      <c r="G1147" s="64"/>
      <c r="H1147" s="64"/>
      <c r="I1147" s="64"/>
      <c r="J1147" s="64"/>
      <c r="K1147" s="64"/>
    </row>
    <row r="1148" spans="4:11">
      <c r="D1148" s="64"/>
      <c r="E1148" s="64"/>
      <c r="F1148" s="64"/>
      <c r="G1148" s="64"/>
      <c r="H1148" s="64"/>
      <c r="I1148" s="64"/>
      <c r="J1148" s="64"/>
      <c r="K1148" s="64"/>
    </row>
    <row r="1149" spans="4:11">
      <c r="D1149" s="64"/>
      <c r="E1149" s="64"/>
      <c r="F1149" s="64"/>
      <c r="G1149" s="64"/>
      <c r="H1149" s="64"/>
      <c r="I1149" s="64"/>
      <c r="J1149" s="64"/>
      <c r="K1149" s="64"/>
    </row>
    <row r="1150" spans="4:11">
      <c r="D1150" s="64"/>
      <c r="E1150" s="64"/>
      <c r="F1150" s="64"/>
      <c r="G1150" s="64"/>
      <c r="H1150" s="64"/>
      <c r="I1150" s="64"/>
      <c r="J1150" s="64"/>
      <c r="K1150" s="64"/>
    </row>
    <row r="1151" spans="4:11">
      <c r="D1151" s="64"/>
      <c r="E1151" s="64"/>
      <c r="F1151" s="64"/>
      <c r="G1151" s="64"/>
      <c r="H1151" s="64"/>
      <c r="I1151" s="64"/>
      <c r="J1151" s="64"/>
      <c r="K1151" s="64"/>
    </row>
    <row r="1152" spans="4:11">
      <c r="D1152" s="64"/>
      <c r="E1152" s="64"/>
      <c r="F1152" s="64"/>
      <c r="G1152" s="64"/>
      <c r="H1152" s="64"/>
      <c r="I1152" s="64"/>
      <c r="J1152" s="64"/>
      <c r="K1152" s="64"/>
    </row>
    <row r="1153" spans="4:11">
      <c r="D1153" s="64"/>
      <c r="E1153" s="64"/>
      <c r="F1153" s="64"/>
      <c r="G1153" s="64"/>
      <c r="H1153" s="64"/>
      <c r="I1153" s="64"/>
      <c r="J1153" s="64"/>
      <c r="K1153" s="64"/>
    </row>
    <row r="1154" spans="4:11">
      <c r="D1154" s="64"/>
      <c r="E1154" s="64"/>
      <c r="F1154" s="64"/>
      <c r="G1154" s="64"/>
      <c r="H1154" s="64"/>
      <c r="I1154" s="64"/>
      <c r="J1154" s="64"/>
      <c r="K1154" s="64"/>
    </row>
    <row r="1155" spans="4:11">
      <c r="D1155" s="64"/>
      <c r="E1155" s="64"/>
      <c r="F1155" s="64"/>
      <c r="G1155" s="64"/>
      <c r="H1155" s="64"/>
      <c r="I1155" s="64"/>
      <c r="J1155" s="64"/>
      <c r="K1155" s="64"/>
    </row>
    <row r="1156" spans="4:11">
      <c r="D1156" s="64"/>
      <c r="E1156" s="64"/>
      <c r="F1156" s="64"/>
      <c r="G1156" s="64"/>
      <c r="H1156" s="64"/>
      <c r="I1156" s="64"/>
      <c r="J1156" s="64"/>
      <c r="K1156" s="64"/>
    </row>
    <row r="1157" spans="4:11">
      <c r="D1157" s="64"/>
      <c r="E1157" s="64"/>
      <c r="F1157" s="64"/>
      <c r="G1157" s="64"/>
      <c r="H1157" s="64"/>
      <c r="I1157" s="64"/>
      <c r="J1157" s="64"/>
      <c r="K1157" s="64"/>
    </row>
    <row r="1158" spans="4:11">
      <c r="D1158" s="64"/>
      <c r="E1158" s="64"/>
      <c r="F1158" s="64"/>
      <c r="G1158" s="64"/>
      <c r="H1158" s="64"/>
      <c r="I1158" s="64"/>
      <c r="J1158" s="64"/>
      <c r="K1158" s="64"/>
    </row>
    <row r="1159" spans="4:11">
      <c r="D1159" s="64"/>
      <c r="E1159" s="64"/>
      <c r="F1159" s="64"/>
      <c r="G1159" s="64"/>
      <c r="H1159" s="64"/>
      <c r="I1159" s="64"/>
      <c r="J1159" s="64"/>
      <c r="K1159" s="64"/>
    </row>
    <row r="1160" spans="4:11">
      <c r="D1160" s="64"/>
      <c r="E1160" s="64"/>
      <c r="F1160" s="64"/>
      <c r="G1160" s="64"/>
      <c r="H1160" s="64"/>
      <c r="I1160" s="64"/>
      <c r="J1160" s="64"/>
      <c r="K1160" s="64"/>
    </row>
    <row r="1161" spans="4:11">
      <c r="D1161" s="64"/>
      <c r="E1161" s="64"/>
      <c r="F1161" s="64"/>
      <c r="G1161" s="64"/>
      <c r="H1161" s="64"/>
      <c r="I1161" s="64"/>
      <c r="J1161" s="64"/>
      <c r="K1161" s="64"/>
    </row>
    <row r="1162" spans="4:11">
      <c r="D1162" s="64"/>
      <c r="E1162" s="64"/>
      <c r="F1162" s="64"/>
      <c r="G1162" s="64"/>
      <c r="H1162" s="64"/>
      <c r="I1162" s="64"/>
      <c r="J1162" s="64"/>
      <c r="K1162" s="64"/>
    </row>
    <row r="1163" spans="4:11">
      <c r="D1163" s="64"/>
      <c r="E1163" s="64"/>
      <c r="F1163" s="64"/>
      <c r="G1163" s="64"/>
      <c r="H1163" s="64"/>
      <c r="I1163" s="64"/>
      <c r="J1163" s="64"/>
      <c r="K1163" s="64"/>
    </row>
    <row r="1164" spans="4:11">
      <c r="D1164" s="64"/>
      <c r="E1164" s="64"/>
      <c r="F1164" s="64"/>
      <c r="G1164" s="64"/>
      <c r="H1164" s="64"/>
      <c r="I1164" s="64"/>
      <c r="J1164" s="64"/>
      <c r="K1164" s="64"/>
    </row>
    <row r="1165" spans="4:11">
      <c r="D1165" s="64"/>
      <c r="E1165" s="64"/>
      <c r="F1165" s="64"/>
      <c r="G1165" s="64"/>
      <c r="H1165" s="64"/>
      <c r="I1165" s="64"/>
      <c r="J1165" s="64"/>
      <c r="K1165" s="64"/>
    </row>
    <row r="1166" spans="4:11">
      <c r="D1166" s="64"/>
      <c r="E1166" s="64"/>
      <c r="F1166" s="64"/>
      <c r="G1166" s="64"/>
      <c r="H1166" s="64"/>
      <c r="I1166" s="64"/>
      <c r="J1166" s="64"/>
      <c r="K1166" s="64"/>
    </row>
    <row r="1167" spans="4:11">
      <c r="D1167" s="64"/>
      <c r="E1167" s="64"/>
      <c r="F1167" s="64"/>
      <c r="G1167" s="64"/>
      <c r="H1167" s="64"/>
      <c r="I1167" s="64"/>
      <c r="J1167" s="64"/>
      <c r="K1167" s="64"/>
    </row>
    <row r="1168" spans="4:11">
      <c r="D1168" s="64"/>
      <c r="E1168" s="64"/>
      <c r="F1168" s="64"/>
      <c r="G1168" s="64"/>
      <c r="H1168" s="64"/>
      <c r="I1168" s="64"/>
      <c r="J1168" s="64"/>
      <c r="K1168" s="64"/>
    </row>
    <row r="1169" spans="4:11">
      <c r="D1169" s="64"/>
      <c r="E1169" s="64"/>
      <c r="F1169" s="64"/>
      <c r="G1169" s="64"/>
      <c r="H1169" s="64"/>
      <c r="I1169" s="64"/>
      <c r="J1169" s="64"/>
      <c r="K1169" s="64"/>
    </row>
    <row r="1170" spans="4:11">
      <c r="D1170" s="64"/>
      <c r="E1170" s="64"/>
      <c r="F1170" s="64"/>
      <c r="G1170" s="64"/>
      <c r="H1170" s="64"/>
      <c r="I1170" s="64"/>
      <c r="J1170" s="64"/>
      <c r="K1170" s="64"/>
    </row>
    <row r="1171" spans="4:11">
      <c r="D1171" s="64"/>
      <c r="E1171" s="64"/>
      <c r="F1171" s="64"/>
      <c r="G1171" s="64"/>
      <c r="H1171" s="64"/>
      <c r="I1171" s="64"/>
      <c r="J1171" s="64"/>
      <c r="K1171" s="64"/>
    </row>
    <row r="1172" spans="4:11">
      <c r="D1172" s="64"/>
      <c r="E1172" s="64"/>
      <c r="F1172" s="64"/>
      <c r="G1172" s="64"/>
      <c r="H1172" s="64"/>
      <c r="I1172" s="64"/>
      <c r="J1172" s="64"/>
      <c r="K1172" s="64"/>
    </row>
    <row r="1173" spans="4:11">
      <c r="D1173" s="64"/>
      <c r="E1173" s="64"/>
      <c r="F1173" s="64"/>
      <c r="G1173" s="64"/>
      <c r="H1173" s="64"/>
      <c r="I1173" s="64"/>
      <c r="J1173" s="64"/>
      <c r="K1173" s="64"/>
    </row>
    <row r="1174" spans="4:11">
      <c r="D1174" s="64"/>
      <c r="E1174" s="64"/>
      <c r="F1174" s="64"/>
      <c r="G1174" s="64"/>
      <c r="H1174" s="64"/>
      <c r="I1174" s="64"/>
      <c r="J1174" s="64"/>
      <c r="K1174" s="64"/>
    </row>
    <row r="1175" spans="4:11">
      <c r="D1175" s="64"/>
      <c r="E1175" s="64"/>
      <c r="F1175" s="64"/>
      <c r="G1175" s="64"/>
      <c r="H1175" s="64"/>
      <c r="I1175" s="64"/>
      <c r="J1175" s="64"/>
      <c r="K1175" s="64"/>
    </row>
    <row r="1176" spans="4:11">
      <c r="D1176" s="64"/>
      <c r="E1176" s="64"/>
      <c r="F1176" s="64"/>
      <c r="G1176" s="64"/>
      <c r="H1176" s="64"/>
      <c r="I1176" s="64"/>
      <c r="J1176" s="64"/>
      <c r="K1176" s="64"/>
    </row>
    <row r="1177" spans="4:11">
      <c r="D1177" s="64"/>
      <c r="E1177" s="64"/>
      <c r="F1177" s="64"/>
      <c r="G1177" s="64"/>
      <c r="H1177" s="64"/>
      <c r="I1177" s="64"/>
      <c r="J1177" s="64"/>
      <c r="K1177" s="64"/>
    </row>
    <row r="1178" spans="4:11">
      <c r="D1178" s="64"/>
      <c r="E1178" s="64"/>
      <c r="F1178" s="64"/>
      <c r="G1178" s="64"/>
      <c r="H1178" s="64"/>
      <c r="I1178" s="64"/>
      <c r="J1178" s="64"/>
      <c r="K1178" s="64"/>
    </row>
    <row r="1179" spans="4:11">
      <c r="D1179" s="64"/>
      <c r="E1179" s="64"/>
      <c r="F1179" s="64"/>
      <c r="G1179" s="64"/>
      <c r="H1179" s="64"/>
      <c r="I1179" s="64"/>
      <c r="J1179" s="64"/>
      <c r="K1179" s="64"/>
    </row>
    <row r="1180" spans="4:11">
      <c r="D1180" s="64"/>
      <c r="E1180" s="64"/>
      <c r="F1180" s="64"/>
      <c r="G1180" s="64"/>
      <c r="H1180" s="64"/>
      <c r="I1180" s="64"/>
      <c r="J1180" s="64"/>
      <c r="K1180" s="64"/>
    </row>
    <row r="1181" spans="4:11">
      <c r="D1181" s="64"/>
      <c r="E1181" s="64"/>
      <c r="F1181" s="64"/>
      <c r="G1181" s="64"/>
      <c r="H1181" s="64"/>
      <c r="I1181" s="64"/>
      <c r="J1181" s="64"/>
      <c r="K1181" s="64"/>
    </row>
    <row r="1182" spans="4:11">
      <c r="D1182" s="64"/>
      <c r="E1182" s="64"/>
      <c r="F1182" s="64"/>
      <c r="G1182" s="64"/>
      <c r="H1182" s="64"/>
      <c r="I1182" s="64"/>
      <c r="J1182" s="64"/>
      <c r="K1182" s="64"/>
    </row>
    <row r="1183" spans="4:11">
      <c r="D1183" s="64"/>
      <c r="E1183" s="64"/>
      <c r="F1183" s="64"/>
      <c r="G1183" s="64"/>
      <c r="H1183" s="64"/>
      <c r="I1183" s="64"/>
      <c r="J1183" s="64"/>
      <c r="K1183" s="64"/>
    </row>
    <row r="1184" spans="4:11">
      <c r="D1184" s="64"/>
      <c r="E1184" s="64"/>
      <c r="F1184" s="64"/>
      <c r="G1184" s="64"/>
      <c r="H1184" s="64"/>
      <c r="I1184" s="64"/>
      <c r="J1184" s="64"/>
      <c r="K1184" s="64"/>
    </row>
    <row r="1185" spans="4:11">
      <c r="D1185" s="64"/>
      <c r="E1185" s="64"/>
      <c r="F1185" s="64"/>
      <c r="G1185" s="64"/>
      <c r="H1185" s="64"/>
      <c r="I1185" s="64"/>
      <c r="J1185" s="64"/>
      <c r="K1185" s="64"/>
    </row>
    <row r="1186" spans="4:11">
      <c r="D1186" s="64"/>
      <c r="E1186" s="64"/>
      <c r="F1186" s="64"/>
      <c r="G1186" s="64"/>
      <c r="H1186" s="64"/>
      <c r="I1186" s="64"/>
      <c r="J1186" s="64"/>
      <c r="K1186" s="64"/>
    </row>
    <row r="1187" spans="4:11">
      <c r="D1187" s="64"/>
      <c r="E1187" s="64"/>
      <c r="F1187" s="64"/>
      <c r="G1187" s="64"/>
      <c r="H1187" s="64"/>
      <c r="I1187" s="64"/>
      <c r="J1187" s="64"/>
      <c r="K1187" s="64"/>
    </row>
    <row r="1188" spans="4:11">
      <c r="D1188" s="64"/>
      <c r="E1188" s="64"/>
      <c r="F1188" s="64"/>
      <c r="G1188" s="64"/>
      <c r="H1188" s="64"/>
      <c r="I1188" s="64"/>
      <c r="J1188" s="64"/>
      <c r="K1188" s="64"/>
    </row>
    <row r="1189" spans="4:11">
      <c r="D1189" s="64"/>
      <c r="E1189" s="64"/>
      <c r="F1189" s="64"/>
      <c r="G1189" s="64"/>
      <c r="H1189" s="64"/>
      <c r="I1189" s="64"/>
      <c r="J1189" s="64"/>
      <c r="K1189" s="64"/>
    </row>
    <row r="1190" spans="4:11">
      <c r="D1190" s="64"/>
      <c r="E1190" s="64"/>
      <c r="F1190" s="64"/>
      <c r="G1190" s="64"/>
      <c r="H1190" s="64"/>
      <c r="I1190" s="64"/>
      <c r="J1190" s="64"/>
      <c r="K1190" s="64"/>
    </row>
    <row r="1191" spans="4:11">
      <c r="D1191" s="64"/>
      <c r="E1191" s="64"/>
      <c r="F1191" s="64"/>
      <c r="G1191" s="64"/>
      <c r="H1191" s="64"/>
      <c r="I1191" s="64"/>
      <c r="J1191" s="64"/>
      <c r="K1191" s="64"/>
    </row>
    <row r="1192" spans="4:11">
      <c r="D1192" s="64"/>
      <c r="E1192" s="64"/>
      <c r="F1192" s="64"/>
      <c r="G1192" s="64"/>
      <c r="H1192" s="64"/>
      <c r="I1192" s="64"/>
      <c r="J1192" s="64"/>
      <c r="K1192" s="64"/>
    </row>
    <row r="1193" spans="4:11">
      <c r="D1193" s="64"/>
      <c r="E1193" s="64"/>
      <c r="F1193" s="64"/>
      <c r="G1193" s="64"/>
      <c r="H1193" s="64"/>
      <c r="I1193" s="64"/>
      <c r="J1193" s="64"/>
      <c r="K1193" s="64"/>
    </row>
    <row r="1194" spans="4:11">
      <c r="D1194" s="64"/>
      <c r="E1194" s="64"/>
      <c r="F1194" s="64"/>
      <c r="G1194" s="64"/>
      <c r="H1194" s="64"/>
      <c r="I1194" s="64"/>
      <c r="J1194" s="64"/>
      <c r="K1194" s="64"/>
    </row>
    <row r="1195" spans="4:11">
      <c r="D1195" s="64"/>
      <c r="E1195" s="64"/>
      <c r="F1195" s="64"/>
      <c r="G1195" s="64"/>
      <c r="H1195" s="64"/>
      <c r="I1195" s="64"/>
      <c r="J1195" s="64"/>
      <c r="K1195" s="64"/>
    </row>
    <row r="1196" spans="4:11">
      <c r="D1196" s="64"/>
      <c r="E1196" s="64"/>
      <c r="F1196" s="64"/>
      <c r="G1196" s="64"/>
      <c r="H1196" s="64"/>
      <c r="I1196" s="64"/>
      <c r="J1196" s="64"/>
      <c r="K1196" s="64"/>
    </row>
    <row r="1197" spans="4:11">
      <c r="D1197" s="64"/>
      <c r="E1197" s="64"/>
      <c r="F1197" s="64"/>
      <c r="G1197" s="64"/>
      <c r="H1197" s="64"/>
      <c r="I1197" s="64"/>
      <c r="J1197" s="64"/>
      <c r="K1197" s="64"/>
    </row>
    <row r="1198" spans="4:11">
      <c r="D1198" s="64"/>
      <c r="E1198" s="64"/>
      <c r="F1198" s="64"/>
      <c r="G1198" s="64"/>
      <c r="H1198" s="64"/>
      <c r="I1198" s="64"/>
      <c r="J1198" s="64"/>
      <c r="K1198" s="64"/>
    </row>
    <row r="1199" spans="4:11">
      <c r="D1199" s="64"/>
      <c r="E1199" s="64"/>
      <c r="F1199" s="64"/>
      <c r="G1199" s="64"/>
      <c r="H1199" s="64"/>
      <c r="I1199" s="64"/>
      <c r="J1199" s="64"/>
      <c r="K1199" s="64"/>
    </row>
    <row r="1200" spans="4:11">
      <c r="D1200" s="64"/>
      <c r="E1200" s="64"/>
      <c r="F1200" s="64"/>
      <c r="G1200" s="64"/>
      <c r="H1200" s="64"/>
      <c r="I1200" s="64"/>
      <c r="J1200" s="64"/>
      <c r="K1200" s="64"/>
    </row>
    <row r="1201" spans="4:11">
      <c r="D1201" s="64"/>
      <c r="E1201" s="64"/>
      <c r="F1201" s="64"/>
      <c r="G1201" s="64"/>
      <c r="H1201" s="64"/>
      <c r="I1201" s="64"/>
      <c r="J1201" s="64"/>
      <c r="K1201" s="64"/>
    </row>
    <row r="1202" spans="4:11">
      <c r="D1202" s="64"/>
      <c r="E1202" s="64"/>
      <c r="F1202" s="64"/>
      <c r="G1202" s="64"/>
      <c r="H1202" s="64"/>
      <c r="I1202" s="64"/>
      <c r="J1202" s="64"/>
      <c r="K1202" s="64"/>
    </row>
    <row r="1203" spans="4:11">
      <c r="D1203" s="64"/>
      <c r="E1203" s="64"/>
      <c r="F1203" s="64"/>
      <c r="G1203" s="64"/>
      <c r="H1203" s="64"/>
      <c r="I1203" s="64"/>
      <c r="J1203" s="64"/>
      <c r="K1203" s="64"/>
    </row>
    <row r="1204" spans="4:11">
      <c r="D1204" s="64"/>
      <c r="E1204" s="64"/>
      <c r="F1204" s="64"/>
      <c r="G1204" s="64"/>
      <c r="H1204" s="64"/>
      <c r="I1204" s="64"/>
      <c r="J1204" s="64"/>
      <c r="K1204" s="64"/>
    </row>
    <row r="1205" spans="4:11">
      <c r="D1205" s="64"/>
      <c r="E1205" s="64"/>
      <c r="F1205" s="64"/>
      <c r="G1205" s="64"/>
      <c r="H1205" s="64"/>
      <c r="I1205" s="64"/>
      <c r="J1205" s="64"/>
      <c r="K1205" s="64"/>
    </row>
    <row r="1206" spans="4:11">
      <c r="D1206" s="64"/>
      <c r="E1206" s="64"/>
      <c r="F1206" s="64"/>
      <c r="G1206" s="64"/>
      <c r="H1206" s="64"/>
      <c r="I1206" s="64"/>
      <c r="J1206" s="64"/>
      <c r="K1206" s="64"/>
    </row>
    <row r="1207" spans="4:11">
      <c r="D1207" s="64"/>
      <c r="E1207" s="64"/>
      <c r="F1207" s="64"/>
      <c r="G1207" s="64"/>
      <c r="H1207" s="64"/>
      <c r="I1207" s="64"/>
      <c r="J1207" s="64"/>
      <c r="K1207" s="64"/>
    </row>
    <row r="1208" spans="4:11">
      <c r="D1208" s="64"/>
      <c r="E1208" s="64"/>
      <c r="F1208" s="64"/>
      <c r="G1208" s="64"/>
      <c r="H1208" s="64"/>
      <c r="I1208" s="64"/>
      <c r="J1208" s="64"/>
      <c r="K1208" s="64"/>
    </row>
    <row r="1209" spans="4:11">
      <c r="D1209" s="64"/>
      <c r="E1209" s="64"/>
      <c r="F1209" s="64"/>
      <c r="G1209" s="64"/>
      <c r="H1209" s="64"/>
      <c r="I1209" s="64"/>
      <c r="J1209" s="64"/>
      <c r="K1209" s="64"/>
    </row>
    <row r="1210" spans="4:11">
      <c r="D1210" s="64"/>
      <c r="E1210" s="64"/>
      <c r="F1210" s="64"/>
      <c r="G1210" s="64"/>
      <c r="H1210" s="64"/>
      <c r="I1210" s="64"/>
      <c r="J1210" s="64"/>
      <c r="K1210" s="64"/>
    </row>
    <row r="1211" spans="4:11">
      <c r="D1211" s="64"/>
      <c r="E1211" s="64"/>
      <c r="F1211" s="64"/>
      <c r="G1211" s="64"/>
      <c r="H1211" s="64"/>
      <c r="I1211" s="64"/>
      <c r="J1211" s="64"/>
      <c r="K1211" s="64"/>
    </row>
    <row r="1212" spans="4:11">
      <c r="D1212" s="64"/>
      <c r="E1212" s="64"/>
      <c r="F1212" s="64"/>
      <c r="G1212" s="64"/>
      <c r="H1212" s="64"/>
      <c r="I1212" s="64"/>
      <c r="J1212" s="64"/>
      <c r="K1212" s="64"/>
    </row>
    <row r="1213" spans="4:11">
      <c r="D1213" s="64"/>
      <c r="E1213" s="64"/>
      <c r="F1213" s="64"/>
      <c r="G1213" s="64"/>
      <c r="H1213" s="64"/>
      <c r="I1213" s="64"/>
      <c r="J1213" s="64"/>
      <c r="K1213" s="64"/>
    </row>
    <row r="1214" spans="4:11">
      <c r="D1214" s="64"/>
      <c r="E1214" s="64"/>
      <c r="F1214" s="64"/>
      <c r="G1214" s="64"/>
      <c r="H1214" s="64"/>
      <c r="I1214" s="64"/>
      <c r="J1214" s="64"/>
      <c r="K1214" s="64"/>
    </row>
    <row r="1215" spans="4:11">
      <c r="D1215" s="64"/>
      <c r="E1215" s="64"/>
      <c r="F1215" s="64"/>
      <c r="G1215" s="64"/>
      <c r="H1215" s="64"/>
      <c r="I1215" s="64"/>
      <c r="J1215" s="64"/>
      <c r="K1215" s="64"/>
    </row>
    <row r="1216" spans="4:11">
      <c r="D1216" s="64"/>
      <c r="E1216" s="64"/>
      <c r="F1216" s="64"/>
      <c r="G1216" s="64"/>
      <c r="H1216" s="64"/>
      <c r="I1216" s="64"/>
      <c r="J1216" s="64"/>
      <c r="K1216" s="64"/>
    </row>
    <row r="1217" spans="4:11">
      <c r="D1217" s="64"/>
      <c r="E1217" s="64"/>
      <c r="F1217" s="64"/>
      <c r="G1217" s="64"/>
      <c r="H1217" s="64"/>
      <c r="I1217" s="64"/>
      <c r="J1217" s="64"/>
      <c r="K1217" s="64"/>
    </row>
    <row r="1218" spans="4:11">
      <c r="D1218" s="64"/>
      <c r="E1218" s="64"/>
      <c r="F1218" s="64"/>
      <c r="G1218" s="64"/>
      <c r="H1218" s="64"/>
      <c r="I1218" s="64"/>
      <c r="J1218" s="64"/>
      <c r="K1218" s="64"/>
    </row>
    <row r="1219" spans="4:11">
      <c r="D1219" s="64"/>
      <c r="E1219" s="64"/>
      <c r="F1219" s="64"/>
      <c r="G1219" s="64"/>
      <c r="H1219" s="64"/>
      <c r="I1219" s="64"/>
      <c r="J1219" s="64"/>
      <c r="K1219" s="64"/>
    </row>
    <row r="1220" spans="4:11">
      <c r="D1220" s="64"/>
      <c r="E1220" s="64"/>
      <c r="F1220" s="64"/>
      <c r="G1220" s="64"/>
      <c r="H1220" s="64"/>
      <c r="I1220" s="64"/>
      <c r="J1220" s="64"/>
      <c r="K1220" s="64"/>
    </row>
    <row r="1221" spans="4:11">
      <c r="D1221" s="64"/>
      <c r="E1221" s="64"/>
      <c r="F1221" s="64"/>
      <c r="G1221" s="64"/>
      <c r="H1221" s="64"/>
      <c r="I1221" s="64"/>
      <c r="J1221" s="64"/>
      <c r="K1221" s="64"/>
    </row>
    <row r="1222" spans="4:11">
      <c r="D1222" s="64"/>
      <c r="E1222" s="64"/>
      <c r="F1222" s="64"/>
      <c r="G1222" s="64"/>
      <c r="H1222" s="64"/>
      <c r="I1222" s="64"/>
      <c r="J1222" s="64"/>
      <c r="K1222" s="64"/>
    </row>
    <row r="1223" spans="4:11">
      <c r="D1223" s="64"/>
      <c r="E1223" s="64"/>
      <c r="F1223" s="64"/>
      <c r="G1223" s="64"/>
      <c r="H1223" s="64"/>
      <c r="I1223" s="64"/>
      <c r="J1223" s="64"/>
      <c r="K1223" s="64"/>
    </row>
    <row r="1224" spans="4:11">
      <c r="D1224" s="64"/>
      <c r="E1224" s="64"/>
      <c r="F1224" s="64"/>
      <c r="G1224" s="64"/>
      <c r="H1224" s="64"/>
      <c r="I1224" s="64"/>
      <c r="J1224" s="64"/>
      <c r="K1224" s="64"/>
    </row>
    <row r="1225" spans="4:11">
      <c r="D1225" s="64"/>
      <c r="E1225" s="64"/>
      <c r="F1225" s="64"/>
      <c r="G1225" s="64"/>
      <c r="H1225" s="64"/>
      <c r="I1225" s="64"/>
      <c r="J1225" s="64"/>
      <c r="K1225" s="64"/>
    </row>
    <row r="1226" spans="4:11">
      <c r="D1226" s="64"/>
      <c r="E1226" s="64"/>
      <c r="F1226" s="64"/>
      <c r="G1226" s="64"/>
      <c r="H1226" s="64"/>
      <c r="I1226" s="64"/>
      <c r="J1226" s="64"/>
      <c r="K1226" s="64"/>
    </row>
    <row r="1227" spans="4:11">
      <c r="D1227" s="64"/>
      <c r="E1227" s="64"/>
      <c r="F1227" s="64"/>
      <c r="G1227" s="64"/>
      <c r="H1227" s="64"/>
      <c r="I1227" s="64"/>
      <c r="J1227" s="64"/>
      <c r="K1227" s="64"/>
    </row>
    <row r="1228" spans="4:11">
      <c r="D1228" s="64"/>
      <c r="E1228" s="64"/>
      <c r="F1228" s="64"/>
      <c r="G1228" s="64"/>
      <c r="H1228" s="64"/>
      <c r="I1228" s="64"/>
      <c r="J1228" s="64"/>
      <c r="K1228" s="64"/>
    </row>
    <row r="1229" spans="4:11">
      <c r="D1229" s="64"/>
      <c r="E1229" s="64"/>
      <c r="F1229" s="64"/>
      <c r="G1229" s="64"/>
      <c r="H1229" s="64"/>
      <c r="I1229" s="64"/>
      <c r="J1229" s="64"/>
      <c r="K1229" s="64"/>
    </row>
    <row r="1230" spans="4:11">
      <c r="D1230" s="64"/>
      <c r="E1230" s="64"/>
      <c r="F1230" s="64"/>
      <c r="G1230" s="64"/>
      <c r="H1230" s="64"/>
      <c r="I1230" s="64"/>
      <c r="J1230" s="64"/>
      <c r="K1230" s="64"/>
    </row>
    <row r="1231" spans="4:11">
      <c r="D1231" s="64"/>
      <c r="E1231" s="64"/>
      <c r="F1231" s="64"/>
      <c r="G1231" s="64"/>
      <c r="H1231" s="64"/>
      <c r="I1231" s="64"/>
      <c r="J1231" s="64"/>
      <c r="K1231" s="64"/>
    </row>
    <row r="1232" spans="4:11">
      <c r="D1232" s="64"/>
      <c r="E1232" s="64"/>
      <c r="F1232" s="64"/>
      <c r="G1232" s="64"/>
      <c r="H1232" s="64"/>
      <c r="I1232" s="64"/>
      <c r="J1232" s="64"/>
      <c r="K1232" s="64"/>
    </row>
    <row r="1233" spans="4:11">
      <c r="D1233" s="64"/>
      <c r="E1233" s="64"/>
      <c r="F1233" s="64"/>
      <c r="G1233" s="64"/>
      <c r="H1233" s="64"/>
      <c r="I1233" s="64"/>
      <c r="J1233" s="64"/>
      <c r="K1233" s="64"/>
    </row>
    <row r="1234" spans="4:11">
      <c r="D1234" s="64"/>
      <c r="E1234" s="64"/>
      <c r="F1234" s="64"/>
      <c r="G1234" s="64"/>
      <c r="H1234" s="64"/>
      <c r="I1234" s="64"/>
      <c r="J1234" s="64"/>
      <c r="K1234" s="64"/>
    </row>
    <row r="1235" spans="4:11">
      <c r="D1235" s="64"/>
      <c r="E1235" s="64"/>
      <c r="F1235" s="64"/>
      <c r="G1235" s="64"/>
      <c r="H1235" s="64"/>
      <c r="I1235" s="64"/>
      <c r="J1235" s="64"/>
      <c r="K1235" s="64"/>
    </row>
    <row r="1236" spans="4:11">
      <c r="D1236" s="64"/>
      <c r="E1236" s="64"/>
      <c r="F1236" s="64"/>
      <c r="G1236" s="64"/>
      <c r="H1236" s="64"/>
      <c r="I1236" s="64"/>
      <c r="J1236" s="64"/>
      <c r="K1236" s="64"/>
    </row>
    <row r="1237" spans="4:11">
      <c r="D1237" s="64"/>
      <c r="E1237" s="64"/>
      <c r="F1237" s="64"/>
      <c r="G1237" s="64"/>
      <c r="H1237" s="64"/>
      <c r="I1237" s="64"/>
      <c r="J1237" s="64"/>
      <c r="K1237" s="64"/>
    </row>
    <row r="1238" spans="4:11">
      <c r="D1238" s="64"/>
      <c r="E1238" s="64"/>
      <c r="F1238" s="64"/>
      <c r="G1238" s="64"/>
      <c r="H1238" s="64"/>
      <c r="I1238" s="64"/>
      <c r="J1238" s="64"/>
      <c r="K1238" s="64"/>
    </row>
    <row r="1239" spans="4:11">
      <c r="D1239" s="64"/>
      <c r="E1239" s="64"/>
      <c r="F1239" s="64"/>
      <c r="G1239" s="64"/>
      <c r="H1239" s="64"/>
      <c r="I1239" s="64"/>
      <c r="J1239" s="64"/>
      <c r="K1239" s="64"/>
    </row>
    <row r="1240" spans="4:11">
      <c r="D1240" s="64"/>
      <c r="E1240" s="64"/>
      <c r="F1240" s="64"/>
      <c r="G1240" s="64"/>
      <c r="H1240" s="64"/>
      <c r="I1240" s="64"/>
      <c r="J1240" s="64"/>
      <c r="K1240" s="64"/>
    </row>
    <row r="1241" spans="4:11">
      <c r="D1241" s="64"/>
      <c r="E1241" s="64"/>
      <c r="F1241" s="64"/>
      <c r="G1241" s="64"/>
      <c r="H1241" s="64"/>
      <c r="I1241" s="64"/>
      <c r="J1241" s="64"/>
      <c r="K1241" s="64"/>
    </row>
    <row r="1242" spans="4:11">
      <c r="D1242" s="64"/>
      <c r="E1242" s="64"/>
      <c r="F1242" s="64"/>
      <c r="G1242" s="64"/>
      <c r="H1242" s="64"/>
      <c r="I1242" s="64"/>
      <c r="J1242" s="64"/>
      <c r="K1242" s="64"/>
    </row>
    <row r="1243" spans="4:11">
      <c r="D1243" s="64"/>
      <c r="E1243" s="64"/>
      <c r="F1243" s="64"/>
      <c r="G1243" s="64"/>
      <c r="H1243" s="64"/>
      <c r="I1243" s="64"/>
      <c r="J1243" s="64"/>
      <c r="K1243" s="64"/>
    </row>
    <row r="1244" spans="4:11">
      <c r="D1244" s="64"/>
      <c r="E1244" s="64"/>
      <c r="F1244" s="64"/>
      <c r="G1244" s="64"/>
      <c r="H1244" s="64"/>
      <c r="I1244" s="64"/>
      <c r="J1244" s="64"/>
      <c r="K1244" s="64"/>
    </row>
    <row r="1245" spans="4:11">
      <c r="D1245" s="64"/>
      <c r="E1245" s="64"/>
      <c r="F1245" s="64"/>
      <c r="G1245" s="64"/>
      <c r="H1245" s="64"/>
      <c r="I1245" s="64"/>
      <c r="J1245" s="64"/>
      <c r="K1245" s="64"/>
    </row>
    <row r="1246" spans="4:11">
      <c r="D1246" s="64"/>
      <c r="E1246" s="64"/>
      <c r="F1246" s="64"/>
      <c r="G1246" s="64"/>
      <c r="H1246" s="64"/>
      <c r="I1246" s="64"/>
      <c r="J1246" s="64"/>
      <c r="K1246" s="64"/>
    </row>
    <row r="1247" spans="4:11">
      <c r="D1247" s="64"/>
      <c r="E1247" s="64"/>
      <c r="F1247" s="64"/>
      <c r="G1247" s="64"/>
      <c r="H1247" s="64"/>
      <c r="I1247" s="64"/>
      <c r="J1247" s="64"/>
      <c r="K1247" s="64"/>
    </row>
    <row r="1248" spans="4:11">
      <c r="D1248" s="64"/>
      <c r="E1248" s="64"/>
      <c r="F1248" s="64"/>
      <c r="G1248" s="64"/>
      <c r="H1248" s="64"/>
      <c r="I1248" s="64"/>
      <c r="J1248" s="64"/>
      <c r="K1248" s="64"/>
    </row>
    <row r="1249" spans="4:11">
      <c r="D1249" s="64"/>
      <c r="E1249" s="64"/>
      <c r="F1249" s="64"/>
      <c r="G1249" s="64"/>
      <c r="H1249" s="64"/>
      <c r="I1249" s="64"/>
      <c r="J1249" s="64"/>
      <c r="K1249" s="64"/>
    </row>
    <row r="1250" spans="4:11">
      <c r="D1250" s="64"/>
      <c r="E1250" s="64"/>
      <c r="F1250" s="64"/>
      <c r="G1250" s="64"/>
      <c r="H1250" s="64"/>
      <c r="I1250" s="64"/>
      <c r="J1250" s="64"/>
      <c r="K1250" s="64"/>
    </row>
    <row r="1251" spans="4:11">
      <c r="D1251" s="64"/>
      <c r="E1251" s="64"/>
      <c r="F1251" s="64"/>
      <c r="G1251" s="64"/>
      <c r="H1251" s="64"/>
      <c r="I1251" s="64"/>
      <c r="J1251" s="64"/>
      <c r="K1251" s="64"/>
    </row>
    <row r="1252" spans="4:11">
      <c r="D1252" s="64"/>
      <c r="E1252" s="64"/>
      <c r="F1252" s="64"/>
      <c r="G1252" s="64"/>
      <c r="H1252" s="64"/>
      <c r="I1252" s="64"/>
      <c r="J1252" s="64"/>
      <c r="K1252" s="64"/>
    </row>
    <row r="1253" spans="4:11">
      <c r="D1253" s="64"/>
      <c r="E1253" s="64"/>
      <c r="F1253" s="64"/>
      <c r="G1253" s="64"/>
      <c r="H1253" s="64"/>
      <c r="I1253" s="64"/>
      <c r="J1253" s="64"/>
      <c r="K1253" s="64"/>
    </row>
    <row r="1254" spans="4:11">
      <c r="D1254" s="64"/>
      <c r="E1254" s="64"/>
      <c r="F1254" s="64"/>
      <c r="G1254" s="64"/>
      <c r="H1254" s="64"/>
      <c r="I1254" s="64"/>
      <c r="J1254" s="64"/>
      <c r="K1254" s="64"/>
    </row>
    <row r="1255" spans="4:11">
      <c r="D1255" s="64"/>
      <c r="E1255" s="64"/>
      <c r="F1255" s="64"/>
      <c r="G1255" s="64"/>
      <c r="H1255" s="64"/>
      <c r="I1255" s="64"/>
      <c r="J1255" s="64"/>
      <c r="K1255" s="64"/>
    </row>
    <row r="1256" spans="4:11">
      <c r="D1256" s="64"/>
      <c r="E1256" s="64"/>
      <c r="F1256" s="64"/>
      <c r="G1256" s="64"/>
      <c r="H1256" s="64"/>
      <c r="I1256" s="64"/>
      <c r="J1256" s="64"/>
      <c r="K1256" s="64"/>
    </row>
    <row r="1257" spans="4:11">
      <c r="D1257" s="64"/>
      <c r="E1257" s="64"/>
      <c r="F1257" s="64"/>
      <c r="G1257" s="64"/>
      <c r="H1257" s="64"/>
      <c r="I1257" s="64"/>
      <c r="J1257" s="64"/>
      <c r="K1257" s="64"/>
    </row>
    <row r="1258" spans="4:11">
      <c r="D1258" s="64"/>
      <c r="E1258" s="64"/>
      <c r="F1258" s="64"/>
      <c r="G1258" s="64"/>
      <c r="H1258" s="64"/>
      <c r="I1258" s="64"/>
      <c r="J1258" s="64"/>
      <c r="K1258" s="64"/>
    </row>
    <row r="1259" spans="4:11">
      <c r="D1259" s="64"/>
      <c r="E1259" s="64"/>
      <c r="F1259" s="64"/>
      <c r="G1259" s="64"/>
      <c r="H1259" s="64"/>
      <c r="I1259" s="64"/>
      <c r="J1259" s="64"/>
      <c r="K1259" s="64"/>
    </row>
    <row r="1260" spans="4:11">
      <c r="D1260" s="64"/>
      <c r="E1260" s="64"/>
      <c r="F1260" s="64"/>
      <c r="G1260" s="64"/>
      <c r="H1260" s="64"/>
      <c r="I1260" s="64"/>
      <c r="J1260" s="64"/>
      <c r="K1260" s="64"/>
    </row>
    <row r="1261" spans="4:11">
      <c r="D1261" s="64"/>
      <c r="E1261" s="64"/>
      <c r="F1261" s="64"/>
      <c r="G1261" s="64"/>
      <c r="H1261" s="64"/>
      <c r="I1261" s="64"/>
      <c r="J1261" s="64"/>
      <c r="K1261" s="64"/>
    </row>
    <row r="1262" spans="4:11">
      <c r="D1262" s="64"/>
      <c r="E1262" s="64"/>
      <c r="F1262" s="64"/>
      <c r="G1262" s="64"/>
      <c r="H1262" s="64"/>
      <c r="I1262" s="64"/>
      <c r="J1262" s="64"/>
      <c r="K1262" s="64"/>
    </row>
    <row r="1263" spans="4:11">
      <c r="D1263" s="64"/>
      <c r="E1263" s="64"/>
      <c r="F1263" s="64"/>
      <c r="G1263" s="64"/>
      <c r="H1263" s="64"/>
      <c r="I1263" s="64"/>
      <c r="J1263" s="64"/>
      <c r="K1263" s="64"/>
    </row>
    <row r="1264" spans="4:11">
      <c r="D1264" s="64"/>
      <c r="E1264" s="64"/>
      <c r="F1264" s="64"/>
      <c r="G1264" s="64"/>
      <c r="H1264" s="64"/>
      <c r="I1264" s="64"/>
      <c r="J1264" s="64"/>
      <c r="K1264" s="64"/>
    </row>
    <row r="1265" spans="4:11">
      <c r="D1265" s="64"/>
      <c r="E1265" s="64"/>
      <c r="F1265" s="64"/>
      <c r="G1265" s="64"/>
      <c r="H1265" s="64"/>
      <c r="I1265" s="64"/>
      <c r="J1265" s="64"/>
      <c r="K1265" s="64"/>
    </row>
    <row r="1266" spans="4:11">
      <c r="D1266" s="64"/>
      <c r="E1266" s="64"/>
      <c r="F1266" s="64"/>
      <c r="G1266" s="64"/>
      <c r="H1266" s="64"/>
      <c r="I1266" s="64"/>
      <c r="J1266" s="64"/>
      <c r="K1266" s="64"/>
    </row>
    <row r="1267" spans="4:11">
      <c r="D1267" s="64"/>
      <c r="E1267" s="64"/>
      <c r="F1267" s="64"/>
      <c r="G1267" s="64"/>
      <c r="H1267" s="64"/>
      <c r="I1267" s="64"/>
      <c r="J1267" s="64"/>
      <c r="K1267" s="64"/>
    </row>
    <row r="1268" spans="4:11">
      <c r="D1268" s="64"/>
      <c r="E1268" s="64"/>
      <c r="F1268" s="64"/>
      <c r="G1268" s="64"/>
      <c r="H1268" s="64"/>
      <c r="I1268" s="64"/>
      <c r="J1268" s="64"/>
      <c r="K1268" s="64"/>
    </row>
    <row r="1269" spans="4:11">
      <c r="D1269" s="64"/>
      <c r="E1269" s="64"/>
      <c r="F1269" s="64"/>
      <c r="G1269" s="64"/>
      <c r="H1269" s="64"/>
      <c r="I1269" s="64"/>
      <c r="J1269" s="64"/>
      <c r="K1269" s="64"/>
    </row>
    <row r="1270" spans="4:11">
      <c r="D1270" s="64"/>
      <c r="E1270" s="64"/>
      <c r="F1270" s="64"/>
      <c r="G1270" s="64"/>
      <c r="H1270" s="64"/>
      <c r="I1270" s="64"/>
      <c r="J1270" s="64"/>
      <c r="K1270" s="64"/>
    </row>
    <row r="1271" spans="4:11">
      <c r="D1271" s="64"/>
      <c r="E1271" s="64"/>
      <c r="F1271" s="64"/>
      <c r="G1271" s="64"/>
      <c r="H1271" s="64"/>
      <c r="I1271" s="64"/>
      <c r="J1271" s="64"/>
      <c r="K1271" s="64"/>
    </row>
    <row r="1272" spans="4:11">
      <c r="D1272" s="64"/>
      <c r="E1272" s="64"/>
      <c r="F1272" s="64"/>
      <c r="G1272" s="64"/>
      <c r="H1272" s="64"/>
      <c r="I1272" s="64"/>
      <c r="J1272" s="64"/>
      <c r="K1272" s="64"/>
    </row>
    <row r="1273" spans="4:11">
      <c r="D1273" s="64"/>
      <c r="E1273" s="64"/>
      <c r="F1273" s="64"/>
      <c r="G1273" s="64"/>
      <c r="H1273" s="64"/>
      <c r="I1273" s="64"/>
      <c r="J1273" s="64"/>
      <c r="K1273" s="64"/>
    </row>
    <row r="1274" spans="4:11">
      <c r="D1274" s="64"/>
      <c r="E1274" s="64"/>
      <c r="F1274" s="64"/>
      <c r="G1274" s="64"/>
      <c r="H1274" s="64"/>
      <c r="I1274" s="64"/>
      <c r="J1274" s="64"/>
      <c r="K1274" s="64"/>
    </row>
    <row r="1275" spans="4:11">
      <c r="D1275" s="64"/>
      <c r="E1275" s="64"/>
      <c r="F1275" s="64"/>
      <c r="G1275" s="64"/>
      <c r="H1275" s="64"/>
      <c r="I1275" s="64"/>
      <c r="J1275" s="64"/>
      <c r="K1275" s="64"/>
    </row>
    <row r="1276" spans="4:11">
      <c r="D1276" s="64"/>
      <c r="E1276" s="64"/>
      <c r="F1276" s="64"/>
      <c r="G1276" s="64"/>
      <c r="H1276" s="64"/>
      <c r="I1276" s="64"/>
      <c r="J1276" s="64"/>
      <c r="K1276" s="64"/>
    </row>
    <row r="1277" spans="4:11">
      <c r="D1277" s="64"/>
      <c r="E1277" s="64"/>
      <c r="F1277" s="64"/>
      <c r="G1277" s="64"/>
      <c r="H1277" s="64"/>
      <c r="I1277" s="64"/>
      <c r="J1277" s="64"/>
      <c r="K1277" s="64"/>
    </row>
    <row r="1278" spans="4:11">
      <c r="D1278" s="64"/>
      <c r="E1278" s="64"/>
      <c r="F1278" s="64"/>
      <c r="G1278" s="64"/>
      <c r="H1278" s="64"/>
      <c r="I1278" s="64"/>
      <c r="J1278" s="64"/>
      <c r="K1278" s="64"/>
    </row>
    <row r="1279" spans="4:11">
      <c r="D1279" s="64"/>
      <c r="E1279" s="64"/>
      <c r="F1279" s="64"/>
      <c r="G1279" s="64"/>
      <c r="H1279" s="64"/>
      <c r="I1279" s="64"/>
      <c r="J1279" s="64"/>
      <c r="K1279" s="64"/>
    </row>
    <row r="1280" spans="4:11">
      <c r="D1280" s="64"/>
      <c r="E1280" s="64"/>
      <c r="F1280" s="64"/>
      <c r="G1280" s="64"/>
      <c r="H1280" s="64"/>
      <c r="I1280" s="64"/>
      <c r="J1280" s="64"/>
      <c r="K1280" s="64"/>
    </row>
    <row r="1281" spans="4:11">
      <c r="D1281" s="64"/>
      <c r="E1281" s="64"/>
      <c r="F1281" s="64"/>
      <c r="G1281" s="64"/>
      <c r="H1281" s="64"/>
      <c r="I1281" s="64"/>
      <c r="J1281" s="64"/>
      <c r="K1281" s="64"/>
    </row>
    <row r="1282" spans="4:11">
      <c r="D1282" s="64"/>
      <c r="E1282" s="64"/>
      <c r="F1282" s="64"/>
      <c r="G1282" s="64"/>
      <c r="H1282" s="64"/>
      <c r="I1282" s="64"/>
      <c r="J1282" s="64"/>
      <c r="K1282" s="64"/>
    </row>
    <row r="1283" spans="4:11">
      <c r="D1283" s="64"/>
      <c r="E1283" s="64"/>
      <c r="F1283" s="64"/>
      <c r="G1283" s="64"/>
      <c r="H1283" s="64"/>
      <c r="I1283" s="64"/>
      <c r="J1283" s="64"/>
      <c r="K1283" s="64"/>
    </row>
    <row r="1284" spans="4:11">
      <c r="D1284" s="64"/>
      <c r="E1284" s="64"/>
      <c r="F1284" s="64"/>
      <c r="G1284" s="64"/>
      <c r="H1284" s="64"/>
      <c r="I1284" s="64"/>
      <c r="J1284" s="64"/>
      <c r="K1284" s="64"/>
    </row>
    <row r="1285" spans="4:11">
      <c r="D1285" s="64"/>
      <c r="E1285" s="64"/>
      <c r="F1285" s="64"/>
      <c r="G1285" s="64"/>
      <c r="H1285" s="64"/>
      <c r="I1285" s="64"/>
      <c r="J1285" s="64"/>
      <c r="K1285" s="64"/>
    </row>
    <row r="1286" spans="4:11">
      <c r="D1286" s="64"/>
      <c r="E1286" s="64"/>
      <c r="F1286" s="64"/>
      <c r="G1286" s="64"/>
      <c r="H1286" s="64"/>
      <c r="I1286" s="64"/>
      <c r="J1286" s="64"/>
      <c r="K1286" s="64"/>
    </row>
    <row r="1287" spans="4:11">
      <c r="D1287" s="64"/>
      <c r="E1287" s="64"/>
      <c r="F1287" s="64"/>
      <c r="G1287" s="64"/>
      <c r="H1287" s="64"/>
      <c r="I1287" s="64"/>
      <c r="J1287" s="64"/>
      <c r="K1287" s="64"/>
    </row>
    <row r="1288" spans="4:11">
      <c r="D1288" s="64"/>
      <c r="E1288" s="64"/>
      <c r="F1288" s="64"/>
      <c r="G1288" s="64"/>
      <c r="H1288" s="64"/>
      <c r="I1288" s="64"/>
      <c r="J1288" s="64"/>
      <c r="K1288" s="64"/>
    </row>
    <row r="1289" spans="4:11">
      <c r="D1289" s="64"/>
      <c r="E1289" s="64"/>
      <c r="F1289" s="64"/>
      <c r="G1289" s="64"/>
      <c r="H1289" s="64"/>
      <c r="I1289" s="64"/>
      <c r="J1289" s="64"/>
      <c r="K1289" s="64"/>
    </row>
    <row r="1290" spans="4:11">
      <c r="D1290" s="64"/>
      <c r="E1290" s="64"/>
      <c r="F1290" s="64"/>
      <c r="G1290" s="64"/>
      <c r="H1290" s="64"/>
      <c r="I1290" s="64"/>
      <c r="J1290" s="64"/>
      <c r="K1290" s="64"/>
    </row>
    <row r="1291" spans="4:11">
      <c r="D1291" s="64"/>
      <c r="E1291" s="64"/>
      <c r="F1291" s="64"/>
      <c r="G1291" s="64"/>
      <c r="H1291" s="64"/>
      <c r="I1291" s="64"/>
      <c r="J1291" s="64"/>
      <c r="K1291" s="64"/>
    </row>
    <row r="1292" spans="4:11">
      <c r="D1292" s="64"/>
      <c r="E1292" s="64"/>
      <c r="F1292" s="64"/>
      <c r="G1292" s="64"/>
      <c r="H1292" s="64"/>
      <c r="I1292" s="64"/>
      <c r="J1292" s="64"/>
      <c r="K1292" s="64"/>
    </row>
    <row r="1293" spans="4:11">
      <c r="D1293" s="64"/>
      <c r="E1293" s="64"/>
      <c r="F1293" s="64"/>
      <c r="G1293" s="64"/>
      <c r="H1293" s="64"/>
      <c r="I1293" s="64"/>
      <c r="J1293" s="64"/>
      <c r="K1293" s="64"/>
    </row>
    <row r="1294" spans="4:11">
      <c r="D1294" s="64"/>
      <c r="E1294" s="64"/>
      <c r="F1294" s="64"/>
      <c r="G1294" s="64"/>
      <c r="H1294" s="64"/>
      <c r="I1294" s="64"/>
      <c r="J1294" s="64"/>
      <c r="K1294" s="64"/>
    </row>
    <row r="1295" spans="4:11">
      <c r="D1295" s="64"/>
      <c r="E1295" s="64"/>
      <c r="F1295" s="64"/>
      <c r="G1295" s="64"/>
      <c r="H1295" s="64"/>
      <c r="I1295" s="64"/>
      <c r="J1295" s="64"/>
      <c r="K1295" s="64"/>
    </row>
    <row r="1296" spans="4:11">
      <c r="D1296" s="64"/>
      <c r="E1296" s="64"/>
      <c r="F1296" s="64"/>
      <c r="G1296" s="64"/>
      <c r="H1296" s="64"/>
      <c r="I1296" s="64"/>
      <c r="J1296" s="64"/>
      <c r="K1296" s="64"/>
    </row>
    <row r="1297" spans="4:11">
      <c r="D1297" s="64"/>
      <c r="E1297" s="64"/>
      <c r="F1297" s="64"/>
      <c r="G1297" s="64"/>
      <c r="H1297" s="64"/>
      <c r="I1297" s="64"/>
      <c r="J1297" s="64"/>
      <c r="K1297" s="64"/>
    </row>
    <row r="1298" spans="4:11">
      <c r="D1298" s="64"/>
      <c r="E1298" s="64"/>
      <c r="F1298" s="64"/>
      <c r="G1298" s="64"/>
      <c r="H1298" s="64"/>
      <c r="I1298" s="64"/>
      <c r="J1298" s="64"/>
      <c r="K1298" s="64"/>
    </row>
    <row r="1299" spans="4:11">
      <c r="D1299" s="64"/>
      <c r="E1299" s="64"/>
      <c r="F1299" s="64"/>
      <c r="G1299" s="64"/>
      <c r="H1299" s="64"/>
      <c r="I1299" s="64"/>
      <c r="J1299" s="64"/>
      <c r="K1299" s="64"/>
    </row>
    <row r="1300" spans="4:11">
      <c r="D1300" s="64"/>
      <c r="E1300" s="64"/>
      <c r="F1300" s="64"/>
      <c r="G1300" s="64"/>
      <c r="H1300" s="64"/>
      <c r="I1300" s="64"/>
      <c r="J1300" s="64"/>
      <c r="K1300" s="64"/>
    </row>
    <row r="1301" spans="4:11">
      <c r="D1301" s="64"/>
      <c r="E1301" s="64"/>
      <c r="F1301" s="64"/>
      <c r="G1301" s="64"/>
      <c r="H1301" s="64"/>
      <c r="I1301" s="64"/>
      <c r="J1301" s="64"/>
      <c r="K1301" s="64"/>
    </row>
    <row r="1302" spans="4:11">
      <c r="D1302" s="64"/>
      <c r="E1302" s="64"/>
      <c r="F1302" s="64"/>
      <c r="G1302" s="64"/>
      <c r="H1302" s="64"/>
      <c r="I1302" s="64"/>
      <c r="J1302" s="64"/>
      <c r="K1302" s="64"/>
    </row>
    <row r="1303" spans="4:11">
      <c r="D1303" s="64"/>
      <c r="E1303" s="64"/>
      <c r="F1303" s="64"/>
      <c r="G1303" s="64"/>
      <c r="H1303" s="64"/>
      <c r="I1303" s="64"/>
      <c r="J1303" s="64"/>
      <c r="K1303" s="64"/>
    </row>
    <row r="1304" spans="4:11">
      <c r="D1304" s="64"/>
      <c r="E1304" s="64"/>
      <c r="F1304" s="64"/>
      <c r="G1304" s="64"/>
      <c r="H1304" s="64"/>
      <c r="I1304" s="64"/>
      <c r="J1304" s="64"/>
      <c r="K1304" s="64"/>
    </row>
    <row r="1305" spans="4:11">
      <c r="D1305" s="64"/>
      <c r="E1305" s="64"/>
      <c r="F1305" s="64"/>
      <c r="G1305" s="64"/>
      <c r="H1305" s="64"/>
      <c r="I1305" s="64"/>
      <c r="J1305" s="64"/>
      <c r="K1305" s="64"/>
    </row>
    <row r="1306" spans="4:11">
      <c r="D1306" s="64"/>
      <c r="E1306" s="64"/>
      <c r="F1306" s="64"/>
      <c r="G1306" s="64"/>
      <c r="H1306" s="64"/>
      <c r="I1306" s="64"/>
      <c r="J1306" s="64"/>
      <c r="K1306" s="64"/>
    </row>
    <row r="1307" spans="4:11">
      <c r="D1307" s="64"/>
      <c r="E1307" s="64"/>
      <c r="F1307" s="64"/>
      <c r="G1307" s="64"/>
      <c r="H1307" s="64"/>
      <c r="I1307" s="64"/>
      <c r="J1307" s="64"/>
      <c r="K1307" s="64"/>
    </row>
    <row r="1308" spans="4:11">
      <c r="D1308" s="64"/>
      <c r="E1308" s="64"/>
      <c r="F1308" s="64"/>
      <c r="G1308" s="64"/>
      <c r="H1308" s="64"/>
      <c r="I1308" s="64"/>
      <c r="J1308" s="64"/>
      <c r="K1308" s="64"/>
    </row>
    <row r="1309" spans="4:11">
      <c r="D1309" s="64"/>
      <c r="E1309" s="64"/>
      <c r="F1309" s="64"/>
      <c r="G1309" s="64"/>
      <c r="H1309" s="64"/>
      <c r="I1309" s="64"/>
      <c r="J1309" s="64"/>
      <c r="K1309" s="64"/>
    </row>
    <row r="1310" spans="4:11">
      <c r="D1310" s="64"/>
      <c r="E1310" s="64"/>
      <c r="F1310" s="64"/>
      <c r="G1310" s="64"/>
      <c r="H1310" s="64"/>
      <c r="I1310" s="64"/>
      <c r="J1310" s="64"/>
      <c r="K1310" s="64"/>
    </row>
    <row r="1311" spans="4:11">
      <c r="D1311" s="64"/>
      <c r="E1311" s="64"/>
      <c r="F1311" s="64"/>
      <c r="G1311" s="64"/>
      <c r="H1311" s="64"/>
      <c r="I1311" s="64"/>
      <c r="J1311" s="64"/>
      <c r="K1311" s="64"/>
    </row>
    <row r="1312" spans="4:11">
      <c r="D1312" s="64"/>
      <c r="E1312" s="64"/>
      <c r="F1312" s="64"/>
      <c r="G1312" s="64"/>
      <c r="H1312" s="64"/>
      <c r="I1312" s="64"/>
      <c r="J1312" s="64"/>
      <c r="K1312" s="64"/>
    </row>
    <row r="1313" spans="4:11">
      <c r="D1313" s="64"/>
      <c r="E1313" s="64"/>
      <c r="F1313" s="64"/>
      <c r="G1313" s="64"/>
      <c r="H1313" s="64"/>
      <c r="I1313" s="64"/>
      <c r="J1313" s="64"/>
      <c r="K1313" s="64"/>
    </row>
    <row r="1314" spans="4:11">
      <c r="D1314" s="64"/>
      <c r="E1314" s="64"/>
      <c r="F1314" s="64"/>
      <c r="G1314" s="64"/>
      <c r="H1314" s="64"/>
      <c r="I1314" s="64"/>
      <c r="J1314" s="64"/>
      <c r="K1314" s="64"/>
    </row>
    <row r="1315" spans="4:11">
      <c r="D1315" s="64"/>
      <c r="E1315" s="64"/>
      <c r="F1315" s="64"/>
      <c r="G1315" s="64"/>
      <c r="H1315" s="64"/>
      <c r="I1315" s="64"/>
      <c r="J1315" s="64"/>
      <c r="K1315" s="64"/>
    </row>
    <row r="1316" spans="4:11">
      <c r="D1316" s="64"/>
      <c r="E1316" s="64"/>
      <c r="F1316" s="64"/>
      <c r="G1316" s="64"/>
      <c r="H1316" s="64"/>
      <c r="I1316" s="64"/>
      <c r="J1316" s="64"/>
      <c r="K1316" s="64"/>
    </row>
    <row r="1317" spans="4:11">
      <c r="D1317" s="64"/>
      <c r="E1317" s="64"/>
      <c r="F1317" s="64"/>
      <c r="G1317" s="64"/>
      <c r="H1317" s="64"/>
      <c r="I1317" s="64"/>
      <c r="J1317" s="64"/>
      <c r="K1317" s="64"/>
    </row>
    <row r="1318" spans="4:11">
      <c r="D1318" s="64"/>
      <c r="E1318" s="64"/>
      <c r="F1318" s="64"/>
      <c r="G1318" s="64"/>
      <c r="H1318" s="64"/>
      <c r="I1318" s="64"/>
      <c r="J1318" s="64"/>
      <c r="K1318" s="64"/>
    </row>
    <row r="1319" spans="4:11">
      <c r="D1319" s="64"/>
      <c r="E1319" s="64"/>
      <c r="F1319" s="64"/>
      <c r="G1319" s="64"/>
      <c r="H1319" s="64"/>
      <c r="I1319" s="64"/>
      <c r="J1319" s="64"/>
      <c r="K1319" s="64"/>
    </row>
    <row r="1320" spans="4:11">
      <c r="D1320" s="64"/>
      <c r="E1320" s="64"/>
      <c r="F1320" s="64"/>
      <c r="G1320" s="64"/>
      <c r="H1320" s="64"/>
      <c r="I1320" s="64"/>
      <c r="J1320" s="64"/>
      <c r="K1320" s="64"/>
    </row>
    <row r="1321" spans="4:11">
      <c r="D1321" s="64"/>
      <c r="E1321" s="64"/>
      <c r="F1321" s="64"/>
      <c r="G1321" s="64"/>
      <c r="H1321" s="64"/>
      <c r="I1321" s="64"/>
      <c r="J1321" s="64"/>
      <c r="K1321" s="64"/>
    </row>
    <row r="1322" spans="4:11">
      <c r="D1322" s="64"/>
      <c r="E1322" s="64"/>
      <c r="F1322" s="64"/>
      <c r="G1322" s="64"/>
      <c r="H1322" s="64"/>
      <c r="I1322" s="64"/>
      <c r="J1322" s="64"/>
      <c r="K1322" s="64"/>
    </row>
    <row r="1323" spans="4:11">
      <c r="D1323" s="64"/>
      <c r="E1323" s="64"/>
      <c r="F1323" s="64"/>
      <c r="G1323" s="64"/>
      <c r="H1323" s="64"/>
      <c r="I1323" s="64"/>
      <c r="J1323" s="64"/>
      <c r="K1323" s="64"/>
    </row>
    <row r="1324" spans="4:11">
      <c r="D1324" s="64"/>
      <c r="E1324" s="64"/>
      <c r="F1324" s="64"/>
      <c r="G1324" s="64"/>
      <c r="H1324" s="64"/>
      <c r="I1324" s="64"/>
      <c r="J1324" s="64"/>
      <c r="K1324" s="64"/>
    </row>
    <row r="1325" spans="4:11">
      <c r="D1325" s="64"/>
      <c r="E1325" s="64"/>
      <c r="F1325" s="64"/>
      <c r="G1325" s="64"/>
      <c r="H1325" s="64"/>
      <c r="I1325" s="64"/>
      <c r="J1325" s="64"/>
      <c r="K1325" s="64"/>
    </row>
    <row r="1326" spans="4:11">
      <c r="D1326" s="64"/>
      <c r="E1326" s="64"/>
      <c r="F1326" s="64"/>
      <c r="G1326" s="64"/>
      <c r="H1326" s="64"/>
      <c r="I1326" s="64"/>
      <c r="J1326" s="64"/>
      <c r="K1326" s="64"/>
    </row>
    <row r="1327" spans="4:11">
      <c r="D1327" s="64"/>
      <c r="E1327" s="64"/>
      <c r="F1327" s="64"/>
      <c r="G1327" s="64"/>
      <c r="H1327" s="64"/>
      <c r="I1327" s="64"/>
      <c r="J1327" s="64"/>
      <c r="K1327" s="64"/>
    </row>
    <row r="1328" spans="4:11">
      <c r="D1328" s="64"/>
      <c r="E1328" s="64"/>
      <c r="F1328" s="64"/>
      <c r="G1328" s="64"/>
      <c r="H1328" s="64"/>
      <c r="I1328" s="64"/>
      <c r="J1328" s="64"/>
      <c r="K1328" s="64"/>
    </row>
    <row r="1329" spans="4:11">
      <c r="D1329" s="64"/>
      <c r="E1329" s="64"/>
      <c r="F1329" s="64"/>
      <c r="G1329" s="64"/>
      <c r="H1329" s="64"/>
      <c r="I1329" s="64"/>
      <c r="J1329" s="64"/>
      <c r="K1329" s="64"/>
    </row>
    <row r="1330" spans="4:11">
      <c r="D1330" s="64"/>
      <c r="E1330" s="64"/>
      <c r="F1330" s="64"/>
      <c r="G1330" s="64"/>
      <c r="H1330" s="64"/>
      <c r="I1330" s="64"/>
      <c r="J1330" s="64"/>
      <c r="K1330" s="64"/>
    </row>
    <row r="1331" spans="4:11">
      <c r="D1331" s="64"/>
      <c r="E1331" s="64"/>
      <c r="F1331" s="64"/>
      <c r="G1331" s="64"/>
      <c r="H1331" s="64"/>
      <c r="I1331" s="64"/>
      <c r="J1331" s="64"/>
      <c r="K1331" s="64"/>
    </row>
    <row r="1332" spans="4:11">
      <c r="D1332" s="64"/>
      <c r="E1332" s="64"/>
      <c r="F1332" s="64"/>
      <c r="G1332" s="64"/>
      <c r="H1332" s="64"/>
      <c r="I1332" s="64"/>
      <c r="J1332" s="64"/>
      <c r="K1332" s="64"/>
    </row>
    <row r="1333" spans="4:11">
      <c r="D1333" s="64"/>
      <c r="E1333" s="64"/>
      <c r="F1333" s="64"/>
      <c r="G1333" s="64"/>
      <c r="H1333" s="64"/>
      <c r="I1333" s="64"/>
      <c r="J1333" s="64"/>
      <c r="K1333" s="64"/>
    </row>
    <row r="1334" spans="4:11">
      <c r="D1334" s="64"/>
      <c r="E1334" s="64"/>
      <c r="F1334" s="64"/>
      <c r="G1334" s="64"/>
      <c r="H1334" s="64"/>
      <c r="I1334" s="64"/>
      <c r="J1334" s="64"/>
      <c r="K1334" s="64"/>
    </row>
    <row r="1335" spans="4:11">
      <c r="D1335" s="64"/>
      <c r="E1335" s="64"/>
      <c r="F1335" s="64"/>
      <c r="G1335" s="64"/>
      <c r="H1335" s="64"/>
      <c r="I1335" s="64"/>
      <c r="J1335" s="64"/>
      <c r="K1335" s="64"/>
    </row>
    <row r="1336" spans="4:11">
      <c r="D1336" s="64"/>
      <c r="E1336" s="64"/>
      <c r="F1336" s="64"/>
      <c r="G1336" s="64"/>
      <c r="H1336" s="64"/>
      <c r="I1336" s="64"/>
      <c r="J1336" s="64"/>
      <c r="K1336" s="64"/>
    </row>
    <row r="1337" spans="4:11">
      <c r="D1337" s="64"/>
      <c r="E1337" s="64"/>
      <c r="F1337" s="64"/>
      <c r="G1337" s="64"/>
      <c r="H1337" s="64"/>
      <c r="I1337" s="64"/>
      <c r="J1337" s="64"/>
      <c r="K1337" s="64"/>
    </row>
    <row r="1338" spans="4:11">
      <c r="D1338" s="64"/>
      <c r="E1338" s="64"/>
      <c r="F1338" s="64"/>
      <c r="G1338" s="64"/>
      <c r="H1338" s="64"/>
      <c r="I1338" s="64"/>
      <c r="J1338" s="64"/>
      <c r="K1338" s="64"/>
    </row>
    <row r="1339" spans="4:11">
      <c r="D1339" s="64"/>
      <c r="E1339" s="64"/>
      <c r="F1339" s="64"/>
      <c r="G1339" s="64"/>
      <c r="H1339" s="64"/>
      <c r="I1339" s="64"/>
      <c r="J1339" s="64"/>
      <c r="K1339" s="64"/>
    </row>
    <row r="1340" spans="4:11">
      <c r="D1340" s="64"/>
      <c r="E1340" s="64"/>
      <c r="F1340" s="64"/>
      <c r="G1340" s="64"/>
      <c r="H1340" s="64"/>
      <c r="I1340" s="64"/>
      <c r="J1340" s="64"/>
      <c r="K1340" s="64"/>
    </row>
    <row r="1341" spans="4:11">
      <c r="D1341" s="64"/>
      <c r="E1341" s="64"/>
      <c r="F1341" s="64"/>
      <c r="G1341" s="64"/>
      <c r="H1341" s="64"/>
      <c r="I1341" s="64"/>
      <c r="J1341" s="64"/>
      <c r="K1341" s="64"/>
    </row>
    <row r="1342" spans="4:11">
      <c r="D1342" s="64"/>
      <c r="E1342" s="64"/>
      <c r="F1342" s="64"/>
      <c r="G1342" s="64"/>
      <c r="H1342" s="64"/>
      <c r="I1342" s="64"/>
      <c r="J1342" s="64"/>
      <c r="K1342" s="64"/>
    </row>
    <row r="1343" spans="4:11">
      <c r="D1343" s="64"/>
      <c r="E1343" s="64"/>
      <c r="F1343" s="64"/>
      <c r="G1343" s="64"/>
      <c r="H1343" s="64"/>
      <c r="I1343" s="64"/>
      <c r="J1343" s="64"/>
      <c r="K1343" s="64"/>
    </row>
    <row r="1344" spans="4:11">
      <c r="D1344" s="64"/>
      <c r="E1344" s="64"/>
      <c r="F1344" s="64"/>
      <c r="G1344" s="64"/>
      <c r="H1344" s="64"/>
      <c r="I1344" s="64"/>
      <c r="J1344" s="64"/>
      <c r="K1344" s="64"/>
    </row>
    <row r="1345" spans="4:11">
      <c r="D1345" s="64"/>
      <c r="E1345" s="64"/>
      <c r="F1345" s="64"/>
      <c r="G1345" s="64"/>
      <c r="H1345" s="64"/>
      <c r="I1345" s="64"/>
      <c r="J1345" s="64"/>
      <c r="K1345" s="64"/>
    </row>
    <row r="1346" spans="4:11">
      <c r="D1346" s="64"/>
      <c r="E1346" s="64"/>
      <c r="F1346" s="64"/>
      <c r="G1346" s="64"/>
      <c r="H1346" s="64"/>
      <c r="I1346" s="64"/>
      <c r="J1346" s="64"/>
      <c r="K1346" s="64"/>
    </row>
    <row r="1347" spans="4:11">
      <c r="D1347" s="64"/>
      <c r="E1347" s="64"/>
      <c r="F1347" s="64"/>
      <c r="G1347" s="64"/>
      <c r="H1347" s="64"/>
      <c r="I1347" s="64"/>
      <c r="J1347" s="64"/>
      <c r="K1347" s="64"/>
    </row>
    <row r="1348" spans="4:11">
      <c r="D1348" s="64"/>
      <c r="E1348" s="64"/>
      <c r="F1348" s="64"/>
      <c r="G1348" s="64"/>
      <c r="H1348" s="64"/>
      <c r="I1348" s="64"/>
      <c r="J1348" s="64"/>
      <c r="K1348" s="64"/>
    </row>
    <row r="1349" spans="4:11">
      <c r="D1349" s="64"/>
      <c r="E1349" s="64"/>
      <c r="F1349" s="64"/>
      <c r="G1349" s="64"/>
      <c r="H1349" s="64"/>
      <c r="I1349" s="64"/>
      <c r="J1349" s="64"/>
      <c r="K1349" s="64"/>
    </row>
    <row r="1350" spans="4:11">
      <c r="D1350" s="64"/>
      <c r="E1350" s="64"/>
      <c r="F1350" s="64"/>
      <c r="G1350" s="64"/>
      <c r="H1350" s="64"/>
      <c r="I1350" s="64"/>
      <c r="J1350" s="64"/>
      <c r="K1350" s="64"/>
    </row>
    <row r="1351" spans="4:11">
      <c r="D1351" s="64"/>
      <c r="E1351" s="64"/>
      <c r="F1351" s="64"/>
      <c r="G1351" s="64"/>
      <c r="H1351" s="64"/>
      <c r="I1351" s="64"/>
      <c r="J1351" s="64"/>
      <c r="K1351" s="64"/>
    </row>
    <row r="1352" spans="4:11">
      <c r="D1352" s="64"/>
      <c r="E1352" s="64"/>
      <c r="F1352" s="64"/>
      <c r="G1352" s="64"/>
      <c r="H1352" s="64"/>
      <c r="I1352" s="64"/>
      <c r="J1352" s="64"/>
      <c r="K1352" s="64"/>
    </row>
    <row r="1353" spans="4:11">
      <c r="D1353" s="64"/>
      <c r="E1353" s="64"/>
      <c r="F1353" s="64"/>
      <c r="G1353" s="64"/>
      <c r="H1353" s="64"/>
      <c r="I1353" s="64"/>
      <c r="J1353" s="64"/>
      <c r="K1353" s="64"/>
    </row>
    <row r="1354" spans="4:11">
      <c r="D1354" s="64"/>
      <c r="E1354" s="64"/>
      <c r="F1354" s="64"/>
      <c r="G1354" s="64"/>
      <c r="H1354" s="64"/>
      <c r="I1354" s="64"/>
      <c r="J1354" s="64"/>
      <c r="K1354" s="64"/>
    </row>
    <row r="1355" spans="4:11">
      <c r="D1355" s="64"/>
      <c r="E1355" s="64"/>
      <c r="F1355" s="64"/>
      <c r="G1355" s="64"/>
      <c r="H1355" s="64"/>
      <c r="I1355" s="64"/>
      <c r="J1355" s="64"/>
      <c r="K1355" s="64"/>
    </row>
    <row r="1356" spans="4:11">
      <c r="D1356" s="64"/>
      <c r="E1356" s="64"/>
      <c r="F1356" s="64"/>
      <c r="G1356" s="64"/>
      <c r="H1356" s="64"/>
      <c r="I1356" s="64"/>
      <c r="J1356" s="64"/>
      <c r="K1356" s="64"/>
    </row>
    <row r="1357" spans="4:11">
      <c r="D1357" s="64"/>
      <c r="E1357" s="64"/>
      <c r="F1357" s="64"/>
      <c r="G1357" s="64"/>
      <c r="H1357" s="64"/>
      <c r="I1357" s="64"/>
      <c r="J1357" s="64"/>
      <c r="K1357" s="64"/>
    </row>
    <row r="1358" spans="4:11">
      <c r="D1358" s="64"/>
      <c r="E1358" s="64"/>
      <c r="F1358" s="64"/>
      <c r="G1358" s="64"/>
      <c r="H1358" s="64"/>
      <c r="I1358" s="64"/>
      <c r="J1358" s="64"/>
      <c r="K1358" s="64"/>
    </row>
    <row r="1359" spans="4:11">
      <c r="D1359" s="64"/>
      <c r="E1359" s="64"/>
      <c r="F1359" s="64"/>
      <c r="G1359" s="64"/>
      <c r="H1359" s="64"/>
      <c r="I1359" s="64"/>
      <c r="J1359" s="64"/>
      <c r="K1359" s="64"/>
    </row>
    <row r="1360" spans="4:11">
      <c r="D1360" s="64"/>
      <c r="E1360" s="64"/>
      <c r="F1360" s="64"/>
      <c r="G1360" s="64"/>
      <c r="H1360" s="64"/>
      <c r="I1360" s="64"/>
      <c r="J1360" s="64"/>
      <c r="K1360" s="64"/>
    </row>
    <row r="1361" spans="4:11">
      <c r="D1361" s="64"/>
      <c r="E1361" s="64"/>
      <c r="F1361" s="64"/>
      <c r="G1361" s="64"/>
      <c r="H1361" s="64"/>
      <c r="I1361" s="64"/>
      <c r="J1361" s="64"/>
      <c r="K1361" s="64"/>
    </row>
    <row r="1362" spans="4:11">
      <c r="D1362" s="64"/>
      <c r="E1362" s="64"/>
      <c r="F1362" s="64"/>
      <c r="G1362" s="64"/>
      <c r="H1362" s="64"/>
      <c r="I1362" s="64"/>
      <c r="J1362" s="64"/>
      <c r="K1362" s="64"/>
    </row>
    <row r="1363" spans="4:11">
      <c r="D1363" s="64"/>
      <c r="E1363" s="64"/>
      <c r="F1363" s="64"/>
      <c r="G1363" s="64"/>
      <c r="H1363" s="64"/>
      <c r="I1363" s="64"/>
      <c r="J1363" s="64"/>
      <c r="K1363" s="64"/>
    </row>
    <row r="1364" spans="4:11">
      <c r="D1364" s="64"/>
      <c r="E1364" s="64"/>
      <c r="F1364" s="64"/>
      <c r="G1364" s="64"/>
      <c r="H1364" s="64"/>
      <c r="I1364" s="64"/>
      <c r="J1364" s="64"/>
      <c r="K1364" s="64"/>
    </row>
    <row r="1365" spans="4:11">
      <c r="D1365" s="64"/>
      <c r="E1365" s="64"/>
      <c r="F1365" s="64"/>
      <c r="G1365" s="64"/>
      <c r="H1365" s="64"/>
      <c r="I1365" s="64"/>
      <c r="J1365" s="64"/>
      <c r="K1365" s="64"/>
    </row>
    <row r="1366" spans="4:11">
      <c r="D1366" s="64"/>
      <c r="E1366" s="64"/>
      <c r="F1366" s="64"/>
      <c r="G1366" s="64"/>
      <c r="H1366" s="64"/>
      <c r="I1366" s="64"/>
      <c r="J1366" s="64"/>
      <c r="K1366" s="64"/>
    </row>
    <row r="1367" spans="4:11">
      <c r="D1367" s="64"/>
      <c r="E1367" s="64"/>
      <c r="F1367" s="64"/>
      <c r="G1367" s="64"/>
      <c r="H1367" s="64"/>
      <c r="I1367" s="64"/>
      <c r="J1367" s="64"/>
      <c r="K1367" s="64"/>
    </row>
    <row r="1368" spans="4:11">
      <c r="D1368" s="64"/>
      <c r="E1368" s="64"/>
      <c r="F1368" s="64"/>
      <c r="G1368" s="64"/>
      <c r="H1368" s="64"/>
      <c r="I1368" s="64"/>
      <c r="J1368" s="64"/>
      <c r="K1368" s="64"/>
    </row>
    <row r="1369" spans="4:11">
      <c r="D1369" s="64"/>
      <c r="E1369" s="64"/>
      <c r="F1369" s="64"/>
      <c r="G1369" s="64"/>
      <c r="H1369" s="64"/>
      <c r="I1369" s="64"/>
      <c r="J1369" s="64"/>
      <c r="K1369" s="64"/>
    </row>
    <row r="1370" spans="4:11">
      <c r="D1370" s="64"/>
      <c r="E1370" s="64"/>
      <c r="F1370" s="64"/>
      <c r="G1370" s="64"/>
      <c r="H1370" s="64"/>
      <c r="I1370" s="64"/>
      <c r="J1370" s="64"/>
      <c r="K1370" s="64"/>
    </row>
    <row r="1371" spans="4:11">
      <c r="D1371" s="64"/>
      <c r="E1371" s="64"/>
      <c r="F1371" s="64"/>
      <c r="G1371" s="64"/>
      <c r="H1371" s="64"/>
      <c r="I1371" s="64"/>
      <c r="J1371" s="64"/>
      <c r="K1371" s="64"/>
    </row>
    <row r="1372" spans="4:11">
      <c r="D1372" s="64"/>
      <c r="E1372" s="64"/>
      <c r="F1372" s="64"/>
      <c r="G1372" s="64"/>
      <c r="H1372" s="64"/>
      <c r="I1372" s="64"/>
      <c r="J1372" s="64"/>
      <c r="K1372" s="64"/>
    </row>
    <row r="1373" spans="4:11">
      <c r="D1373" s="64"/>
      <c r="E1373" s="64"/>
      <c r="F1373" s="64"/>
      <c r="G1373" s="64"/>
      <c r="H1373" s="64"/>
      <c r="I1373" s="64"/>
      <c r="J1373" s="64"/>
      <c r="K1373" s="64"/>
    </row>
    <row r="1374" spans="4:11">
      <c r="D1374" s="64"/>
      <c r="E1374" s="64"/>
      <c r="F1374" s="64"/>
      <c r="G1374" s="64"/>
      <c r="H1374" s="64"/>
      <c r="I1374" s="64"/>
      <c r="J1374" s="64"/>
      <c r="K1374" s="64"/>
    </row>
    <row r="1375" spans="4:11">
      <c r="D1375" s="64"/>
      <c r="E1375" s="64"/>
      <c r="F1375" s="64"/>
      <c r="G1375" s="64"/>
      <c r="H1375" s="64"/>
      <c r="I1375" s="64"/>
      <c r="J1375" s="64"/>
      <c r="K1375" s="64"/>
    </row>
    <row r="1376" spans="4:11">
      <c r="D1376" s="64"/>
      <c r="E1376" s="64"/>
      <c r="F1376" s="64"/>
      <c r="G1376" s="64"/>
      <c r="H1376" s="64"/>
      <c r="I1376" s="64"/>
      <c r="J1376" s="64"/>
      <c r="K1376" s="64"/>
    </row>
    <row r="1377" spans="4:11">
      <c r="D1377" s="64"/>
      <c r="E1377" s="64"/>
      <c r="F1377" s="64"/>
      <c r="G1377" s="64"/>
      <c r="H1377" s="64"/>
      <c r="I1377" s="64"/>
      <c r="J1377" s="64"/>
      <c r="K1377" s="64"/>
    </row>
    <row r="1378" spans="4:11">
      <c r="D1378" s="64"/>
      <c r="E1378" s="64"/>
      <c r="F1378" s="64"/>
      <c r="G1378" s="64"/>
      <c r="H1378" s="64"/>
      <c r="I1378" s="64"/>
      <c r="J1378" s="64"/>
      <c r="K1378" s="64"/>
    </row>
    <row r="1379" spans="4:11">
      <c r="D1379" s="64"/>
      <c r="E1379" s="64"/>
      <c r="F1379" s="64"/>
      <c r="G1379" s="64"/>
      <c r="H1379" s="64"/>
      <c r="I1379" s="64"/>
      <c r="J1379" s="64"/>
      <c r="K1379" s="64"/>
    </row>
    <row r="1380" spans="4:11">
      <c r="D1380" s="64"/>
      <c r="E1380" s="64"/>
      <c r="F1380" s="64"/>
      <c r="G1380" s="64"/>
      <c r="H1380" s="64"/>
      <c r="I1380" s="64"/>
      <c r="J1380" s="64"/>
      <c r="K1380" s="64"/>
    </row>
    <row r="1381" spans="4:11">
      <c r="D1381" s="64"/>
      <c r="E1381" s="64"/>
      <c r="F1381" s="64"/>
      <c r="G1381" s="64"/>
      <c r="H1381" s="64"/>
      <c r="I1381" s="64"/>
      <c r="J1381" s="64"/>
      <c r="K1381" s="64"/>
    </row>
    <row r="1382" spans="4:11">
      <c r="D1382" s="64"/>
      <c r="E1382" s="64"/>
      <c r="F1382" s="64"/>
      <c r="G1382" s="64"/>
      <c r="H1382" s="64"/>
      <c r="I1382" s="64"/>
      <c r="J1382" s="64"/>
      <c r="K1382" s="64"/>
    </row>
    <row r="1383" spans="4:11">
      <c r="D1383" s="64"/>
      <c r="E1383" s="64"/>
      <c r="F1383" s="64"/>
      <c r="G1383" s="64"/>
      <c r="H1383" s="64"/>
      <c r="I1383" s="64"/>
      <c r="J1383" s="64"/>
      <c r="K1383" s="64"/>
    </row>
    <row r="1384" spans="4:11">
      <c r="D1384" s="64"/>
      <c r="E1384" s="64"/>
      <c r="F1384" s="64"/>
      <c r="G1384" s="64"/>
      <c r="H1384" s="64"/>
      <c r="I1384" s="64"/>
      <c r="J1384" s="64"/>
      <c r="K1384" s="64"/>
    </row>
    <row r="1385" spans="4:11">
      <c r="D1385" s="64"/>
      <c r="E1385" s="64"/>
      <c r="F1385" s="64"/>
      <c r="G1385" s="64"/>
      <c r="H1385" s="64"/>
      <c r="I1385" s="64"/>
      <c r="J1385" s="64"/>
      <c r="K1385" s="64"/>
    </row>
    <row r="1386" spans="4:11">
      <c r="D1386" s="64"/>
      <c r="E1386" s="64"/>
      <c r="F1386" s="64"/>
      <c r="G1386" s="64"/>
      <c r="H1386" s="64"/>
      <c r="I1386" s="64"/>
      <c r="J1386" s="64"/>
      <c r="K1386" s="64"/>
    </row>
    <row r="1387" spans="4:11">
      <c r="D1387" s="64"/>
      <c r="E1387" s="64"/>
      <c r="F1387" s="64"/>
      <c r="G1387" s="64"/>
      <c r="H1387" s="64"/>
      <c r="I1387" s="64"/>
      <c r="J1387" s="64"/>
      <c r="K1387" s="64"/>
    </row>
    <row r="1388" spans="4:11">
      <c r="D1388" s="64"/>
      <c r="E1388" s="64"/>
      <c r="F1388" s="64"/>
      <c r="G1388" s="64"/>
      <c r="H1388" s="64"/>
      <c r="I1388" s="64"/>
      <c r="J1388" s="64"/>
      <c r="K1388" s="64"/>
    </row>
    <row r="1389" spans="4:11">
      <c r="D1389" s="64"/>
      <c r="E1389" s="64"/>
      <c r="F1389" s="64"/>
      <c r="G1389" s="64"/>
      <c r="H1389" s="64"/>
      <c r="I1389" s="64"/>
      <c r="J1389" s="64"/>
      <c r="K1389" s="64"/>
    </row>
    <row r="1390" spans="4:11">
      <c r="D1390" s="64"/>
      <c r="E1390" s="64"/>
      <c r="F1390" s="64"/>
      <c r="G1390" s="64"/>
      <c r="H1390" s="64"/>
      <c r="I1390" s="64"/>
      <c r="J1390" s="64"/>
      <c r="K1390" s="64"/>
    </row>
    <row r="1391" spans="4:11">
      <c r="D1391" s="64"/>
      <c r="E1391" s="64"/>
      <c r="F1391" s="64"/>
      <c r="G1391" s="64"/>
      <c r="H1391" s="64"/>
      <c r="I1391" s="64"/>
      <c r="J1391" s="64"/>
      <c r="K1391" s="64"/>
    </row>
    <row r="1392" spans="4:11">
      <c r="D1392" s="64"/>
      <c r="E1392" s="64"/>
      <c r="F1392" s="64"/>
      <c r="G1392" s="64"/>
      <c r="H1392" s="64"/>
      <c r="I1392" s="64"/>
      <c r="J1392" s="64"/>
      <c r="K1392" s="64"/>
    </row>
    <row r="1393" spans="4:11">
      <c r="D1393" s="64"/>
      <c r="E1393" s="64"/>
      <c r="F1393" s="64"/>
      <c r="G1393" s="64"/>
      <c r="H1393" s="64"/>
      <c r="I1393" s="64"/>
      <c r="J1393" s="64"/>
      <c r="K1393" s="64"/>
    </row>
    <row r="1394" spans="4:11">
      <c r="D1394" s="64"/>
      <c r="E1394" s="64"/>
      <c r="F1394" s="64"/>
      <c r="G1394" s="64"/>
      <c r="H1394" s="64"/>
      <c r="I1394" s="64"/>
      <c r="J1394" s="64"/>
      <c r="K1394" s="64"/>
    </row>
    <row r="1395" spans="4:11">
      <c r="D1395" s="64"/>
      <c r="E1395" s="64"/>
      <c r="F1395" s="64"/>
      <c r="G1395" s="64"/>
      <c r="H1395" s="64"/>
      <c r="I1395" s="64"/>
      <c r="J1395" s="64"/>
      <c r="K1395" s="64"/>
    </row>
    <row r="1396" spans="4:11">
      <c r="D1396" s="64"/>
      <c r="E1396" s="64"/>
      <c r="F1396" s="64"/>
      <c r="G1396" s="64"/>
      <c r="H1396" s="64"/>
      <c r="I1396" s="64"/>
      <c r="J1396" s="64"/>
      <c r="K1396" s="64"/>
    </row>
    <row r="1397" spans="4:11">
      <c r="D1397" s="64"/>
      <c r="E1397" s="64"/>
      <c r="F1397" s="64"/>
      <c r="G1397" s="64"/>
      <c r="H1397" s="64"/>
      <c r="I1397" s="64"/>
      <c r="J1397" s="64"/>
      <c r="K1397" s="64"/>
    </row>
    <row r="1398" spans="4:11">
      <c r="D1398" s="64"/>
      <c r="E1398" s="64"/>
      <c r="F1398" s="64"/>
      <c r="G1398" s="64"/>
      <c r="H1398" s="64"/>
      <c r="I1398" s="64"/>
      <c r="J1398" s="64"/>
      <c r="K1398" s="64"/>
    </row>
    <row r="1399" spans="4:11">
      <c r="D1399" s="64"/>
      <c r="E1399" s="64"/>
      <c r="F1399" s="64"/>
      <c r="G1399" s="64"/>
      <c r="H1399" s="64"/>
      <c r="I1399" s="64"/>
      <c r="J1399" s="64"/>
      <c r="K1399" s="64"/>
    </row>
    <row r="1400" spans="4:11">
      <c r="D1400" s="64"/>
      <c r="E1400" s="64"/>
      <c r="F1400" s="64"/>
      <c r="G1400" s="64"/>
      <c r="H1400" s="64"/>
      <c r="I1400" s="64"/>
      <c r="J1400" s="64"/>
      <c r="K1400" s="64"/>
    </row>
    <row r="1401" spans="4:11">
      <c r="D1401" s="64"/>
      <c r="E1401" s="64"/>
      <c r="F1401" s="64"/>
      <c r="G1401" s="64"/>
      <c r="H1401" s="64"/>
      <c r="I1401" s="64"/>
      <c r="J1401" s="64"/>
      <c r="K1401" s="64"/>
    </row>
    <row r="1402" spans="4:11">
      <c r="D1402" s="64"/>
      <c r="E1402" s="64"/>
      <c r="F1402" s="64"/>
      <c r="G1402" s="64"/>
      <c r="H1402" s="64"/>
      <c r="I1402" s="64"/>
      <c r="J1402" s="64"/>
      <c r="K1402" s="64"/>
    </row>
    <row r="1403" spans="4:11">
      <c r="D1403" s="64"/>
      <c r="E1403" s="64"/>
      <c r="F1403" s="64"/>
      <c r="G1403" s="64"/>
      <c r="H1403" s="64"/>
      <c r="I1403" s="64"/>
      <c r="J1403" s="64"/>
      <c r="K1403" s="64"/>
    </row>
    <row r="1404" spans="4:11">
      <c r="D1404" s="64"/>
      <c r="E1404" s="64"/>
      <c r="F1404" s="64"/>
      <c r="G1404" s="64"/>
      <c r="H1404" s="64"/>
      <c r="I1404" s="64"/>
      <c r="J1404" s="64"/>
      <c r="K1404" s="64"/>
    </row>
    <row r="1405" spans="4:11">
      <c r="D1405" s="64"/>
      <c r="E1405" s="64"/>
      <c r="F1405" s="64"/>
      <c r="G1405" s="64"/>
      <c r="H1405" s="64"/>
      <c r="I1405" s="64"/>
      <c r="J1405" s="64"/>
      <c r="K1405" s="64"/>
    </row>
    <row r="1406" spans="4:11">
      <c r="D1406" s="64"/>
      <c r="E1406" s="64"/>
      <c r="F1406" s="64"/>
      <c r="G1406" s="64"/>
      <c r="H1406" s="64"/>
      <c r="I1406" s="64"/>
      <c r="J1406" s="64"/>
      <c r="K1406" s="64"/>
    </row>
    <row r="1407" spans="4:11">
      <c r="D1407" s="64"/>
      <c r="E1407" s="64"/>
      <c r="F1407" s="64"/>
      <c r="G1407" s="64"/>
      <c r="H1407" s="64"/>
      <c r="I1407" s="64"/>
      <c r="J1407" s="64"/>
      <c r="K1407" s="64"/>
    </row>
    <row r="1408" spans="4:11">
      <c r="D1408" s="64"/>
      <c r="E1408" s="64"/>
      <c r="F1408" s="64"/>
      <c r="G1408" s="64"/>
      <c r="H1408" s="64"/>
      <c r="I1408" s="64"/>
      <c r="J1408" s="64"/>
      <c r="K1408" s="64"/>
    </row>
    <row r="1409" spans="4:11">
      <c r="D1409" s="64"/>
      <c r="E1409" s="64"/>
      <c r="F1409" s="64"/>
      <c r="G1409" s="64"/>
      <c r="H1409" s="64"/>
      <c r="I1409" s="64"/>
      <c r="J1409" s="64"/>
      <c r="K1409" s="64"/>
    </row>
    <row r="1410" spans="4:11">
      <c r="D1410" s="64"/>
      <c r="E1410" s="64"/>
      <c r="F1410" s="64"/>
      <c r="G1410" s="64"/>
      <c r="H1410" s="64"/>
      <c r="I1410" s="64"/>
      <c r="J1410" s="64"/>
      <c r="K1410" s="64"/>
    </row>
    <row r="1411" spans="4:11">
      <c r="D1411" s="64"/>
      <c r="E1411" s="64"/>
      <c r="F1411" s="64"/>
      <c r="G1411" s="64"/>
      <c r="H1411" s="64"/>
      <c r="I1411" s="64"/>
      <c r="J1411" s="64"/>
      <c r="K1411" s="64"/>
    </row>
    <row r="1412" spans="4:11">
      <c r="D1412" s="64"/>
      <c r="E1412" s="64"/>
      <c r="F1412" s="64"/>
      <c r="G1412" s="64"/>
      <c r="H1412" s="64"/>
      <c r="I1412" s="64"/>
      <c r="J1412" s="64"/>
      <c r="K1412" s="64"/>
    </row>
    <row r="1413" spans="4:11">
      <c r="D1413" s="64"/>
      <c r="E1413" s="64"/>
      <c r="F1413" s="64"/>
      <c r="G1413" s="64"/>
      <c r="H1413" s="64"/>
      <c r="I1413" s="64"/>
      <c r="J1413" s="64"/>
      <c r="K1413" s="64"/>
    </row>
    <row r="1414" spans="4:11">
      <c r="D1414" s="64"/>
      <c r="E1414" s="64"/>
      <c r="F1414" s="64"/>
      <c r="G1414" s="64"/>
      <c r="H1414" s="64"/>
      <c r="I1414" s="64"/>
      <c r="J1414" s="64"/>
      <c r="K1414" s="64"/>
    </row>
    <row r="1415" spans="4:11">
      <c r="D1415" s="64"/>
      <c r="E1415" s="64"/>
      <c r="F1415" s="64"/>
      <c r="G1415" s="64"/>
      <c r="H1415" s="64"/>
      <c r="I1415" s="64"/>
      <c r="J1415" s="64"/>
      <c r="K1415" s="64"/>
    </row>
    <row r="1416" spans="4:11">
      <c r="D1416" s="64"/>
      <c r="E1416" s="64"/>
      <c r="F1416" s="64"/>
      <c r="G1416" s="64"/>
      <c r="H1416" s="64"/>
      <c r="I1416" s="64"/>
      <c r="J1416" s="64"/>
      <c r="K1416" s="64"/>
    </row>
    <row r="1417" spans="4:11">
      <c r="D1417" s="64"/>
      <c r="E1417" s="64"/>
      <c r="F1417" s="64"/>
      <c r="G1417" s="64"/>
      <c r="H1417" s="64"/>
      <c r="I1417" s="64"/>
      <c r="J1417" s="64"/>
      <c r="K1417" s="64"/>
    </row>
    <row r="1418" spans="4:11">
      <c r="D1418" s="64"/>
      <c r="E1418" s="64"/>
      <c r="F1418" s="64"/>
      <c r="G1418" s="64"/>
      <c r="H1418" s="64"/>
      <c r="I1418" s="64"/>
      <c r="J1418" s="64"/>
      <c r="K1418" s="64"/>
    </row>
    <row r="1419" spans="4:11">
      <c r="D1419" s="64"/>
      <c r="E1419" s="64"/>
      <c r="F1419" s="64"/>
      <c r="G1419" s="64"/>
      <c r="H1419" s="64"/>
      <c r="I1419" s="64"/>
      <c r="J1419" s="64"/>
      <c r="K1419" s="64"/>
    </row>
    <row r="1420" spans="4:11">
      <c r="D1420" s="64"/>
      <c r="E1420" s="64"/>
      <c r="F1420" s="64"/>
      <c r="G1420" s="64"/>
      <c r="H1420" s="64"/>
      <c r="I1420" s="64"/>
      <c r="J1420" s="64"/>
      <c r="K1420" s="64"/>
    </row>
    <row r="1421" spans="4:11">
      <c r="D1421" s="64"/>
      <c r="E1421" s="64"/>
      <c r="F1421" s="64"/>
      <c r="G1421" s="64"/>
      <c r="H1421" s="64"/>
      <c r="I1421" s="64"/>
      <c r="J1421" s="64"/>
      <c r="K1421" s="64"/>
    </row>
    <row r="1422" spans="4:11">
      <c r="D1422" s="64"/>
      <c r="E1422" s="64"/>
      <c r="F1422" s="64"/>
      <c r="G1422" s="64"/>
      <c r="H1422" s="64"/>
      <c r="I1422" s="64"/>
      <c r="J1422" s="64"/>
      <c r="K1422" s="64"/>
    </row>
    <row r="1423" spans="4:11">
      <c r="D1423" s="64"/>
      <c r="E1423" s="64"/>
      <c r="F1423" s="64"/>
      <c r="G1423" s="64"/>
      <c r="H1423" s="64"/>
      <c r="I1423" s="64"/>
      <c r="J1423" s="64"/>
      <c r="K1423" s="64"/>
    </row>
    <row r="1424" spans="4:11">
      <c r="D1424" s="64"/>
      <c r="E1424" s="64"/>
      <c r="F1424" s="64"/>
      <c r="G1424" s="64"/>
      <c r="H1424" s="64"/>
      <c r="I1424" s="64"/>
      <c r="J1424" s="64"/>
      <c r="K1424" s="64"/>
    </row>
    <row r="1425" spans="4:11">
      <c r="D1425" s="64"/>
      <c r="E1425" s="64"/>
      <c r="F1425" s="64"/>
      <c r="G1425" s="64"/>
      <c r="H1425" s="64"/>
      <c r="I1425" s="64"/>
      <c r="J1425" s="64"/>
      <c r="K1425" s="64"/>
    </row>
    <row r="1426" spans="4:11">
      <c r="D1426" s="64"/>
      <c r="E1426" s="64"/>
      <c r="F1426" s="64"/>
      <c r="G1426" s="64"/>
      <c r="H1426" s="64"/>
      <c r="I1426" s="64"/>
      <c r="J1426" s="64"/>
      <c r="K1426" s="64"/>
    </row>
    <row r="1427" spans="4:11">
      <c r="D1427" s="64"/>
      <c r="E1427" s="64"/>
      <c r="F1427" s="64"/>
      <c r="G1427" s="64"/>
      <c r="H1427" s="64"/>
      <c r="I1427" s="64"/>
      <c r="J1427" s="64"/>
      <c r="K1427" s="64"/>
    </row>
    <row r="1428" spans="4:11">
      <c r="D1428" s="64"/>
      <c r="E1428" s="64"/>
      <c r="F1428" s="64"/>
      <c r="G1428" s="64"/>
      <c r="H1428" s="64"/>
      <c r="I1428" s="64"/>
      <c r="J1428" s="64"/>
      <c r="K1428" s="64"/>
    </row>
    <row r="1429" spans="4:11">
      <c r="D1429" s="64"/>
      <c r="E1429" s="64"/>
      <c r="F1429" s="64"/>
      <c r="G1429" s="64"/>
      <c r="H1429" s="64"/>
      <c r="I1429" s="64"/>
      <c r="J1429" s="64"/>
      <c r="K1429" s="64"/>
    </row>
    <row r="1430" spans="4:11">
      <c r="D1430" s="64"/>
      <c r="E1430" s="64"/>
      <c r="F1430" s="64"/>
      <c r="G1430" s="64"/>
      <c r="H1430" s="64"/>
      <c r="I1430" s="64"/>
      <c r="J1430" s="64"/>
      <c r="K1430" s="64"/>
    </row>
    <row r="1431" spans="4:11">
      <c r="D1431" s="64"/>
      <c r="E1431" s="64"/>
      <c r="F1431" s="64"/>
      <c r="G1431" s="64"/>
      <c r="H1431" s="64"/>
      <c r="I1431" s="64"/>
      <c r="J1431" s="64"/>
      <c r="K1431" s="64"/>
    </row>
    <row r="1432" spans="4:11">
      <c r="D1432" s="64"/>
      <c r="E1432" s="64"/>
      <c r="F1432" s="64"/>
      <c r="G1432" s="64"/>
      <c r="H1432" s="64"/>
      <c r="I1432" s="64"/>
      <c r="J1432" s="64"/>
      <c r="K1432" s="64"/>
    </row>
    <row r="1433" spans="4:11">
      <c r="D1433" s="64"/>
      <c r="E1433" s="64"/>
      <c r="F1433" s="64"/>
      <c r="G1433" s="64"/>
      <c r="H1433" s="64"/>
      <c r="I1433" s="64"/>
      <c r="J1433" s="64"/>
      <c r="K1433" s="64"/>
    </row>
    <row r="1434" spans="4:11">
      <c r="D1434" s="64"/>
      <c r="E1434" s="64"/>
      <c r="F1434" s="64"/>
      <c r="G1434" s="64"/>
      <c r="H1434" s="64"/>
      <c r="I1434" s="64"/>
      <c r="J1434" s="64"/>
      <c r="K1434" s="64"/>
    </row>
    <row r="1435" spans="4:11">
      <c r="D1435" s="64"/>
      <c r="E1435" s="64"/>
      <c r="F1435" s="64"/>
      <c r="G1435" s="64"/>
      <c r="H1435" s="64"/>
      <c r="I1435" s="64"/>
      <c r="J1435" s="64"/>
      <c r="K1435" s="64"/>
    </row>
    <row r="1436" spans="4:11">
      <c r="D1436" s="64"/>
      <c r="E1436" s="64"/>
      <c r="F1436" s="64"/>
      <c r="G1436" s="64"/>
      <c r="H1436" s="64"/>
      <c r="I1436" s="64"/>
      <c r="J1436" s="64"/>
      <c r="K1436" s="64"/>
    </row>
    <row r="1437" spans="4:11">
      <c r="D1437" s="64"/>
      <c r="E1437" s="64"/>
      <c r="F1437" s="64"/>
      <c r="G1437" s="64"/>
      <c r="H1437" s="64"/>
      <c r="I1437" s="64"/>
      <c r="J1437" s="64"/>
      <c r="K1437" s="64"/>
    </row>
    <row r="1438" spans="4:11">
      <c r="D1438" s="64"/>
      <c r="E1438" s="64"/>
      <c r="F1438" s="64"/>
      <c r="G1438" s="64"/>
      <c r="H1438" s="64"/>
      <c r="I1438" s="64"/>
      <c r="J1438" s="64"/>
      <c r="K1438" s="64"/>
    </row>
    <row r="1439" spans="4:11">
      <c r="D1439" s="64"/>
      <c r="E1439" s="64"/>
      <c r="F1439" s="64"/>
      <c r="G1439" s="64"/>
      <c r="H1439" s="64"/>
      <c r="I1439" s="64"/>
      <c r="J1439" s="64"/>
      <c r="K1439" s="64"/>
    </row>
    <row r="1440" spans="4:11">
      <c r="D1440" s="64"/>
      <c r="E1440" s="64"/>
      <c r="F1440" s="64"/>
      <c r="G1440" s="64"/>
      <c r="H1440" s="64"/>
      <c r="I1440" s="64"/>
      <c r="J1440" s="64"/>
      <c r="K1440" s="64"/>
    </row>
    <row r="1441" spans="4:11">
      <c r="D1441" s="64"/>
      <c r="E1441" s="64"/>
      <c r="F1441" s="64"/>
      <c r="G1441" s="64"/>
      <c r="H1441" s="64"/>
      <c r="I1441" s="64"/>
      <c r="J1441" s="64"/>
      <c r="K1441" s="64"/>
    </row>
    <row r="1442" spans="4:11">
      <c r="D1442" s="64"/>
      <c r="E1442" s="64"/>
      <c r="F1442" s="64"/>
      <c r="G1442" s="64"/>
      <c r="H1442" s="64"/>
      <c r="I1442" s="64"/>
      <c r="J1442" s="64"/>
      <c r="K1442" s="64"/>
    </row>
    <row r="1443" spans="4:11">
      <c r="D1443" s="64"/>
      <c r="E1443" s="64"/>
      <c r="F1443" s="64"/>
      <c r="G1443" s="64"/>
      <c r="H1443" s="64"/>
      <c r="I1443" s="64"/>
      <c r="J1443" s="64"/>
      <c r="K1443" s="64"/>
    </row>
    <row r="1444" spans="4:11">
      <c r="D1444" s="64"/>
      <c r="E1444" s="64"/>
      <c r="F1444" s="64"/>
      <c r="G1444" s="64"/>
      <c r="H1444" s="64"/>
      <c r="I1444" s="64"/>
      <c r="J1444" s="64"/>
      <c r="K1444" s="64"/>
    </row>
    <row r="1445" spans="4:11">
      <c r="D1445" s="64"/>
      <c r="E1445" s="64"/>
      <c r="F1445" s="64"/>
      <c r="G1445" s="64"/>
      <c r="H1445" s="64"/>
      <c r="I1445" s="64"/>
      <c r="J1445" s="64"/>
      <c r="K1445" s="64"/>
    </row>
    <row r="1446" spans="4:11">
      <c r="D1446" s="64"/>
      <c r="E1446" s="64"/>
      <c r="F1446" s="64"/>
      <c r="G1446" s="64"/>
      <c r="H1446" s="64"/>
      <c r="I1446" s="64"/>
      <c r="J1446" s="64"/>
      <c r="K1446" s="64"/>
    </row>
    <row r="1447" spans="4:11">
      <c r="D1447" s="64"/>
      <c r="E1447" s="64"/>
      <c r="F1447" s="64"/>
      <c r="G1447" s="64"/>
      <c r="H1447" s="64"/>
      <c r="I1447" s="64"/>
      <c r="J1447" s="64"/>
      <c r="K1447" s="64"/>
    </row>
    <row r="1448" spans="4:11">
      <c r="D1448" s="64"/>
      <c r="E1448" s="64"/>
      <c r="F1448" s="64"/>
      <c r="G1448" s="64"/>
      <c r="H1448" s="64"/>
      <c r="I1448" s="64"/>
      <c r="J1448" s="64"/>
      <c r="K1448" s="64"/>
    </row>
    <row r="1449" spans="4:11">
      <c r="D1449" s="64"/>
      <c r="E1449" s="64"/>
      <c r="F1449" s="64"/>
      <c r="G1449" s="64"/>
      <c r="H1449" s="64"/>
      <c r="I1449" s="64"/>
      <c r="J1449" s="64"/>
      <c r="K1449" s="64"/>
    </row>
    <row r="1450" spans="4:11">
      <c r="D1450" s="64"/>
      <c r="E1450" s="64"/>
      <c r="F1450" s="64"/>
      <c r="G1450" s="64"/>
      <c r="H1450" s="64"/>
      <c r="I1450" s="64"/>
      <c r="J1450" s="64"/>
      <c r="K1450" s="64"/>
    </row>
    <row r="1451" spans="4:11">
      <c r="D1451" s="64"/>
      <c r="E1451" s="64"/>
      <c r="F1451" s="64"/>
      <c r="G1451" s="64"/>
      <c r="H1451" s="64"/>
      <c r="I1451" s="64"/>
      <c r="J1451" s="64"/>
      <c r="K1451" s="64"/>
    </row>
    <row r="1452" spans="4:11">
      <c r="D1452" s="64"/>
      <c r="E1452" s="64"/>
      <c r="F1452" s="64"/>
      <c r="G1452" s="64"/>
      <c r="H1452" s="64"/>
      <c r="I1452" s="64"/>
      <c r="J1452" s="64"/>
      <c r="K1452" s="64"/>
    </row>
    <row r="1453" spans="4:11">
      <c r="D1453" s="64"/>
      <c r="E1453" s="64"/>
      <c r="F1453" s="64"/>
      <c r="G1453" s="64"/>
      <c r="H1453" s="64"/>
      <c r="I1453" s="64"/>
      <c r="J1453" s="64"/>
      <c r="K1453" s="64"/>
    </row>
    <row r="1454" spans="4:11">
      <c r="D1454" s="64"/>
      <c r="E1454" s="64"/>
      <c r="F1454" s="64"/>
      <c r="G1454" s="64"/>
      <c r="H1454" s="64"/>
      <c r="I1454" s="64"/>
      <c r="J1454" s="64"/>
      <c r="K1454" s="64"/>
    </row>
    <row r="1455" spans="4:11">
      <c r="D1455" s="64"/>
      <c r="E1455" s="64"/>
      <c r="F1455" s="64"/>
      <c r="G1455" s="64"/>
      <c r="H1455" s="64"/>
      <c r="I1455" s="64"/>
      <c r="J1455" s="64"/>
      <c r="K1455" s="64"/>
    </row>
    <row r="1456" spans="4:11">
      <c r="D1456" s="64"/>
      <c r="E1456" s="64"/>
      <c r="F1456" s="64"/>
      <c r="G1456" s="64"/>
      <c r="H1456" s="64"/>
      <c r="I1456" s="64"/>
      <c r="J1456" s="64"/>
      <c r="K1456" s="64"/>
    </row>
    <row r="1457" spans="4:11">
      <c r="D1457" s="64"/>
      <c r="E1457" s="64"/>
      <c r="F1457" s="64"/>
      <c r="G1457" s="64"/>
      <c r="H1457" s="64"/>
      <c r="I1457" s="64"/>
      <c r="J1457" s="64"/>
      <c r="K1457" s="64"/>
    </row>
    <row r="1458" spans="4:11">
      <c r="D1458" s="64"/>
      <c r="E1458" s="64"/>
      <c r="F1458" s="64"/>
      <c r="G1458" s="64"/>
      <c r="H1458" s="64"/>
      <c r="I1458" s="64"/>
      <c r="J1458" s="64"/>
      <c r="K1458" s="64"/>
    </row>
    <row r="1459" spans="4:11">
      <c r="D1459" s="64"/>
      <c r="E1459" s="64"/>
      <c r="F1459" s="64"/>
      <c r="G1459" s="64"/>
      <c r="H1459" s="64"/>
      <c r="I1459" s="64"/>
      <c r="J1459" s="64"/>
      <c r="K1459" s="64"/>
    </row>
    <row r="1460" spans="4:11">
      <c r="D1460" s="64"/>
      <c r="E1460" s="64"/>
      <c r="F1460" s="64"/>
      <c r="G1460" s="64"/>
      <c r="H1460" s="64"/>
      <c r="I1460" s="64"/>
      <c r="J1460" s="64"/>
      <c r="K1460" s="64"/>
    </row>
    <row r="1461" spans="4:11">
      <c r="D1461" s="64"/>
      <c r="E1461" s="64"/>
      <c r="F1461" s="64"/>
      <c r="G1461" s="64"/>
      <c r="H1461" s="64"/>
      <c r="I1461" s="64"/>
      <c r="J1461" s="64"/>
      <c r="K1461" s="64"/>
    </row>
    <row r="1462" spans="4:11">
      <c r="D1462" s="64"/>
      <c r="E1462" s="64"/>
      <c r="F1462" s="64"/>
      <c r="G1462" s="64"/>
      <c r="H1462" s="64"/>
      <c r="I1462" s="64"/>
      <c r="J1462" s="64"/>
      <c r="K1462" s="64"/>
    </row>
    <row r="1463" spans="4:11">
      <c r="D1463" s="64"/>
      <c r="E1463" s="64"/>
      <c r="F1463" s="64"/>
      <c r="G1463" s="64"/>
      <c r="H1463" s="64"/>
      <c r="I1463" s="64"/>
      <c r="J1463" s="64"/>
      <c r="K1463" s="64"/>
    </row>
    <row r="1464" spans="4:11">
      <c r="D1464" s="64"/>
      <c r="E1464" s="64"/>
      <c r="F1464" s="64"/>
      <c r="G1464" s="64"/>
      <c r="H1464" s="64"/>
      <c r="I1464" s="64"/>
      <c r="J1464" s="64"/>
      <c r="K1464" s="64"/>
    </row>
    <row r="1465" spans="4:11">
      <c r="D1465" s="64"/>
      <c r="E1465" s="64"/>
      <c r="F1465" s="64"/>
      <c r="G1465" s="64"/>
      <c r="H1465" s="64"/>
      <c r="I1465" s="64"/>
      <c r="J1465" s="64"/>
      <c r="K1465" s="64"/>
    </row>
    <row r="1466" spans="4:11">
      <c r="D1466" s="64"/>
      <c r="E1466" s="64"/>
      <c r="F1466" s="64"/>
      <c r="G1466" s="64"/>
      <c r="H1466" s="64"/>
      <c r="I1466" s="64"/>
      <c r="J1466" s="64"/>
      <c r="K1466" s="64"/>
    </row>
    <row r="1467" spans="4:11">
      <c r="D1467" s="64"/>
      <c r="E1467" s="64"/>
      <c r="F1467" s="64"/>
      <c r="G1467" s="64"/>
      <c r="H1467" s="64"/>
      <c r="I1467" s="64"/>
      <c r="J1467" s="64"/>
      <c r="K1467" s="64"/>
    </row>
    <row r="1468" spans="4:11">
      <c r="D1468" s="64"/>
      <c r="E1468" s="64"/>
      <c r="F1468" s="64"/>
      <c r="G1468" s="64"/>
      <c r="H1468" s="64"/>
      <c r="I1468" s="64"/>
      <c r="J1468" s="64"/>
      <c r="K1468" s="64"/>
    </row>
    <row r="1469" spans="4:11">
      <c r="D1469" s="64"/>
      <c r="E1469" s="64"/>
      <c r="F1469" s="64"/>
      <c r="G1469" s="64"/>
      <c r="H1469" s="64"/>
      <c r="I1469" s="64"/>
      <c r="J1469" s="64"/>
      <c r="K1469" s="64"/>
    </row>
    <row r="1470" spans="4:11">
      <c r="D1470" s="64"/>
      <c r="E1470" s="64"/>
      <c r="F1470" s="64"/>
      <c r="G1470" s="64"/>
      <c r="H1470" s="64"/>
      <c r="I1470" s="64"/>
      <c r="J1470" s="64"/>
      <c r="K1470" s="64"/>
    </row>
    <row r="1471" spans="4:11">
      <c r="D1471" s="64"/>
      <c r="E1471" s="64"/>
      <c r="F1471" s="64"/>
      <c r="G1471" s="64"/>
      <c r="H1471" s="64"/>
      <c r="I1471" s="64"/>
      <c r="J1471" s="64"/>
      <c r="K1471" s="64"/>
    </row>
    <row r="1472" spans="4:11">
      <c r="D1472" s="64"/>
      <c r="E1472" s="64"/>
      <c r="F1472" s="64"/>
      <c r="G1472" s="64"/>
      <c r="H1472" s="64"/>
      <c r="I1472" s="64"/>
      <c r="J1472" s="64"/>
      <c r="K1472" s="64"/>
    </row>
    <row r="1473" spans="4:11">
      <c r="D1473" s="64"/>
      <c r="E1473" s="64"/>
      <c r="F1473" s="64"/>
      <c r="G1473" s="64"/>
      <c r="H1473" s="64"/>
      <c r="I1473" s="64"/>
      <c r="J1473" s="64"/>
      <c r="K1473" s="64"/>
    </row>
    <row r="1474" spans="4:11">
      <c r="D1474" s="64"/>
      <c r="E1474" s="64"/>
      <c r="F1474" s="64"/>
      <c r="G1474" s="64"/>
      <c r="H1474" s="64"/>
      <c r="I1474" s="64"/>
      <c r="J1474" s="64"/>
      <c r="K1474" s="64"/>
    </row>
    <row r="1475" spans="4:11">
      <c r="D1475" s="64"/>
      <c r="E1475" s="64"/>
      <c r="F1475" s="64"/>
      <c r="G1475" s="64"/>
      <c r="H1475" s="64"/>
      <c r="I1475" s="64"/>
      <c r="J1475" s="64"/>
      <c r="K1475" s="64"/>
    </row>
    <row r="1476" spans="4:11">
      <c r="D1476" s="64"/>
      <c r="E1476" s="64"/>
      <c r="F1476" s="64"/>
      <c r="G1476" s="64"/>
      <c r="H1476" s="64"/>
      <c r="I1476" s="64"/>
      <c r="J1476" s="64"/>
      <c r="K1476" s="64"/>
    </row>
    <row r="1477" spans="4:11">
      <c r="D1477" s="64"/>
      <c r="E1477" s="64"/>
      <c r="F1477" s="64"/>
      <c r="G1477" s="64"/>
      <c r="H1477" s="64"/>
      <c r="I1477" s="64"/>
      <c r="J1477" s="64"/>
      <c r="K1477" s="64"/>
    </row>
    <row r="1478" spans="4:11">
      <c r="D1478" s="64"/>
      <c r="E1478" s="64"/>
      <c r="F1478" s="64"/>
      <c r="G1478" s="64"/>
      <c r="H1478" s="64"/>
      <c r="I1478" s="64"/>
      <c r="J1478" s="64"/>
      <c r="K1478" s="64"/>
    </row>
    <row r="1479" spans="4:11">
      <c r="D1479" s="64"/>
      <c r="E1479" s="64"/>
      <c r="F1479" s="64"/>
      <c r="G1479" s="64"/>
      <c r="H1479" s="64"/>
      <c r="I1479" s="64"/>
      <c r="J1479" s="64"/>
      <c r="K1479" s="64"/>
    </row>
    <row r="1480" spans="4:11">
      <c r="D1480" s="64"/>
      <c r="E1480" s="64"/>
      <c r="F1480" s="64"/>
      <c r="G1480" s="64"/>
      <c r="H1480" s="64"/>
      <c r="I1480" s="64"/>
      <c r="J1480" s="64"/>
      <c r="K1480" s="64"/>
    </row>
    <row r="1481" spans="4:11">
      <c r="D1481" s="64"/>
      <c r="E1481" s="64"/>
      <c r="F1481" s="64"/>
      <c r="G1481" s="64"/>
      <c r="H1481" s="64"/>
      <c r="I1481" s="64"/>
      <c r="J1481" s="64"/>
      <c r="K1481" s="64"/>
    </row>
    <row r="1482" spans="4:11">
      <c r="D1482" s="64"/>
      <c r="E1482" s="64"/>
      <c r="F1482" s="64"/>
      <c r="G1482" s="64"/>
      <c r="H1482" s="64"/>
      <c r="I1482" s="64"/>
      <c r="J1482" s="64"/>
      <c r="K1482" s="64"/>
    </row>
    <row r="1483" spans="4:11">
      <c r="D1483" s="64"/>
      <c r="E1483" s="64"/>
      <c r="F1483" s="64"/>
      <c r="G1483" s="64"/>
      <c r="H1483" s="64"/>
      <c r="I1483" s="64"/>
      <c r="J1483" s="64"/>
      <c r="K1483" s="64"/>
    </row>
    <row r="1484" spans="4:11">
      <c r="D1484" s="64"/>
      <c r="E1484" s="64"/>
      <c r="F1484" s="64"/>
      <c r="G1484" s="64"/>
      <c r="H1484" s="64"/>
      <c r="I1484" s="64"/>
      <c r="J1484" s="64"/>
      <c r="K1484" s="64"/>
    </row>
    <row r="1485" spans="4:11">
      <c r="D1485" s="64"/>
      <c r="E1485" s="64"/>
      <c r="F1485" s="64"/>
      <c r="G1485" s="64"/>
      <c r="H1485" s="64"/>
      <c r="I1485" s="64"/>
      <c r="J1485" s="64"/>
      <c r="K1485" s="64"/>
    </row>
    <row r="1486" spans="4:11">
      <c r="D1486" s="64"/>
      <c r="E1486" s="64"/>
      <c r="F1486" s="64"/>
      <c r="G1486" s="64"/>
      <c r="H1486" s="64"/>
      <c r="I1486" s="64"/>
      <c r="J1486" s="64"/>
      <c r="K1486" s="64"/>
    </row>
    <row r="1487" spans="4:11">
      <c r="D1487" s="64"/>
      <c r="E1487" s="64"/>
      <c r="F1487" s="64"/>
      <c r="G1487" s="64"/>
      <c r="H1487" s="64"/>
      <c r="I1487" s="64"/>
      <c r="J1487" s="64"/>
      <c r="K1487" s="64"/>
    </row>
    <row r="1488" spans="4:11">
      <c r="D1488" s="64"/>
      <c r="E1488" s="64"/>
      <c r="F1488" s="64"/>
      <c r="G1488" s="64"/>
      <c r="H1488" s="64"/>
      <c r="I1488" s="64"/>
      <c r="J1488" s="64"/>
      <c r="K1488" s="64"/>
    </row>
    <row r="1489" spans="4:11">
      <c r="D1489" s="64"/>
      <c r="E1489" s="64"/>
      <c r="F1489" s="64"/>
      <c r="G1489" s="64"/>
      <c r="H1489" s="64"/>
      <c r="I1489" s="64"/>
      <c r="J1489" s="64"/>
      <c r="K1489" s="64"/>
    </row>
    <row r="1490" spans="4:11">
      <c r="D1490" s="64"/>
      <c r="E1490" s="64"/>
      <c r="F1490" s="64"/>
      <c r="G1490" s="64"/>
      <c r="H1490" s="64"/>
      <c r="I1490" s="64"/>
      <c r="J1490" s="64"/>
      <c r="K1490" s="64"/>
    </row>
    <row r="1491" spans="4:11">
      <c r="D1491" s="64"/>
      <c r="E1491" s="64"/>
      <c r="F1491" s="64"/>
      <c r="G1491" s="64"/>
      <c r="H1491" s="64"/>
      <c r="I1491" s="64"/>
      <c r="J1491" s="64"/>
      <c r="K1491" s="64"/>
    </row>
    <row r="1492" spans="4:11">
      <c r="D1492" s="64"/>
      <c r="E1492" s="64"/>
      <c r="F1492" s="64"/>
      <c r="G1492" s="64"/>
      <c r="H1492" s="64"/>
      <c r="I1492" s="64"/>
      <c r="J1492" s="64"/>
      <c r="K1492" s="64"/>
    </row>
    <row r="1493" spans="4:11">
      <c r="D1493" s="64"/>
      <c r="E1493" s="64"/>
      <c r="F1493" s="64"/>
      <c r="G1493" s="64"/>
      <c r="H1493" s="64"/>
      <c r="I1493" s="64"/>
      <c r="J1493" s="64"/>
      <c r="K1493" s="64"/>
    </row>
    <row r="1494" spans="4:11">
      <c r="D1494" s="64"/>
      <c r="E1494" s="64"/>
      <c r="F1494" s="64"/>
      <c r="G1494" s="64"/>
      <c r="H1494" s="64"/>
      <c r="I1494" s="64"/>
      <c r="J1494" s="64"/>
      <c r="K1494" s="64"/>
    </row>
    <row r="1495" spans="4:11">
      <c r="D1495" s="64"/>
      <c r="E1495" s="64"/>
      <c r="F1495" s="64"/>
      <c r="G1495" s="64"/>
      <c r="H1495" s="64"/>
      <c r="I1495" s="64"/>
      <c r="J1495" s="64"/>
      <c r="K1495" s="64"/>
    </row>
    <row r="1496" spans="4:11">
      <c r="D1496" s="64"/>
      <c r="E1496" s="64"/>
      <c r="F1496" s="64"/>
      <c r="G1496" s="64"/>
      <c r="H1496" s="64"/>
      <c r="I1496" s="64"/>
      <c r="J1496" s="64"/>
      <c r="K1496" s="64"/>
    </row>
    <row r="1497" spans="4:11">
      <c r="D1497" s="64"/>
      <c r="E1497" s="64"/>
      <c r="F1497" s="64"/>
      <c r="G1497" s="64"/>
      <c r="H1497" s="64"/>
      <c r="I1497" s="64"/>
      <c r="J1497" s="64"/>
      <c r="K1497" s="64"/>
    </row>
    <row r="1498" spans="4:11">
      <c r="D1498" s="64"/>
      <c r="E1498" s="64"/>
      <c r="F1498" s="64"/>
      <c r="G1498" s="64"/>
      <c r="H1498" s="64"/>
      <c r="I1498" s="64"/>
      <c r="J1498" s="64"/>
      <c r="K1498" s="64"/>
    </row>
    <row r="1499" spans="4:11">
      <c r="D1499" s="64"/>
      <c r="E1499" s="64"/>
      <c r="F1499" s="64"/>
      <c r="G1499" s="64"/>
      <c r="H1499" s="64"/>
      <c r="I1499" s="64"/>
      <c r="J1499" s="64"/>
      <c r="K1499" s="64"/>
    </row>
    <row r="1500" spans="4:11">
      <c r="D1500" s="64"/>
      <c r="E1500" s="64"/>
      <c r="F1500" s="64"/>
      <c r="G1500" s="64"/>
      <c r="H1500" s="64"/>
      <c r="I1500" s="64"/>
      <c r="J1500" s="64"/>
      <c r="K1500" s="64"/>
    </row>
    <row r="1501" spans="4:11">
      <c r="D1501" s="64"/>
      <c r="E1501" s="64"/>
      <c r="F1501" s="64"/>
      <c r="G1501" s="64"/>
      <c r="H1501" s="64"/>
      <c r="I1501" s="64"/>
      <c r="J1501" s="64"/>
      <c r="K1501" s="64"/>
    </row>
    <row r="1502" spans="4:11">
      <c r="D1502" s="64"/>
      <c r="E1502" s="64"/>
      <c r="F1502" s="64"/>
      <c r="G1502" s="64"/>
      <c r="H1502" s="64"/>
      <c r="I1502" s="64"/>
      <c r="J1502" s="64"/>
      <c r="K1502" s="64"/>
    </row>
    <row r="1503" spans="4:11">
      <c r="D1503" s="64"/>
      <c r="E1503" s="64"/>
      <c r="F1503" s="64"/>
      <c r="G1503" s="64"/>
      <c r="H1503" s="64"/>
      <c r="I1503" s="64"/>
      <c r="J1503" s="64"/>
      <c r="K1503" s="64"/>
    </row>
    <row r="1504" spans="4:11">
      <c r="D1504" s="64"/>
      <c r="E1504" s="64"/>
      <c r="F1504" s="64"/>
      <c r="G1504" s="64"/>
      <c r="H1504" s="64"/>
      <c r="I1504" s="64"/>
      <c r="J1504" s="64"/>
      <c r="K1504" s="64"/>
    </row>
    <row r="1505" spans="4:11">
      <c r="D1505" s="64"/>
      <c r="E1505" s="64"/>
      <c r="F1505" s="64"/>
      <c r="G1505" s="64"/>
      <c r="H1505" s="64"/>
      <c r="I1505" s="64"/>
      <c r="J1505" s="64"/>
      <c r="K1505" s="64"/>
    </row>
    <row r="1506" spans="4:11">
      <c r="D1506" s="64"/>
      <c r="E1506" s="64"/>
      <c r="F1506" s="64"/>
      <c r="G1506" s="64"/>
      <c r="H1506" s="64"/>
      <c r="I1506" s="64"/>
      <c r="J1506" s="64"/>
      <c r="K1506" s="64"/>
    </row>
    <row r="1507" spans="4:11">
      <c r="D1507" s="64"/>
      <c r="E1507" s="64"/>
      <c r="F1507" s="64"/>
      <c r="G1507" s="64"/>
      <c r="H1507" s="64"/>
      <c r="I1507" s="64"/>
      <c r="J1507" s="64"/>
      <c r="K1507" s="64"/>
    </row>
    <row r="1048576" spans="4:47" ht="11.25" hidden="1">
      <c r="D1048576" s="57">
        <v>886</v>
      </c>
      <c r="E1048576" s="57">
        <v>887</v>
      </c>
      <c r="F1048576" s="57">
        <v>888</v>
      </c>
      <c r="G1048576" s="57">
        <v>889</v>
      </c>
      <c r="H1048576" s="57">
        <v>890</v>
      </c>
      <c r="I1048576" s="57">
        <v>891</v>
      </c>
      <c r="J1048576" s="57">
        <v>892</v>
      </c>
      <c r="K1048576" s="57">
        <v>893</v>
      </c>
      <c r="L1048576" s="57">
        <v>894</v>
      </c>
      <c r="M1048576" s="57">
        <v>895</v>
      </c>
      <c r="N1048576" s="57">
        <v>896</v>
      </c>
      <c r="O1048576" s="57">
        <v>897</v>
      </c>
      <c r="P1048576" s="57">
        <v>898</v>
      </c>
      <c r="Q1048576" s="57">
        <v>899</v>
      </c>
      <c r="R1048576" s="57">
        <v>900</v>
      </c>
      <c r="S1048576" s="57">
        <v>901</v>
      </c>
      <c r="T1048576" s="57">
        <v>902</v>
      </c>
      <c r="U1048576" s="57">
        <v>903</v>
      </c>
      <c r="V1048576" s="57">
        <v>904</v>
      </c>
      <c r="W1048576" s="57">
        <v>905</v>
      </c>
      <c r="X1048576" s="57">
        <v>906</v>
      </c>
      <c r="Y1048576" s="57">
        <v>907</v>
      </c>
      <c r="Z1048576" s="57">
        <v>908</v>
      </c>
      <c r="AA1048576" s="57">
        <v>909</v>
      </c>
      <c r="AB1048576" s="57">
        <v>910</v>
      </c>
      <c r="AC1048576" s="57">
        <v>911</v>
      </c>
      <c r="AD1048576" s="57">
        <v>912</v>
      </c>
      <c r="AE1048576" s="57">
        <v>913</v>
      </c>
      <c r="AF1048576" s="57">
        <v>914</v>
      </c>
      <c r="AG1048576" s="57">
        <v>915</v>
      </c>
      <c r="AH1048576" s="57">
        <v>916</v>
      </c>
      <c r="AI1048576" s="57">
        <v>917</v>
      </c>
      <c r="AJ1048576" s="57">
        <v>918</v>
      </c>
      <c r="AK1048576" s="57">
        <v>919</v>
      </c>
      <c r="AL1048576" s="57">
        <v>920</v>
      </c>
      <c r="AM1048576" s="57">
        <v>921</v>
      </c>
      <c r="AN1048576" s="57">
        <v>922</v>
      </c>
      <c r="AO1048576" s="57">
        <v>923</v>
      </c>
      <c r="AP1048576" s="57">
        <v>924</v>
      </c>
      <c r="AQ1048576" s="57">
        <v>930</v>
      </c>
      <c r="AR1048576" s="57">
        <v>931</v>
      </c>
      <c r="AS1048576" s="57">
        <v>933</v>
      </c>
      <c r="AT1048576" s="57">
        <v>942</v>
      </c>
      <c r="AU1048576" s="57">
        <v>947</v>
      </c>
    </row>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28"/>
  <sheetViews>
    <sheetView zoomScale="80" zoomScaleNormal="80" workbookViewId="0">
      <pane ySplit="3" topLeftCell="A4" activePane="bottomLeft" state="frozen"/>
      <selection pane="bottomLeft" activeCell="A26" sqref="A26"/>
    </sheetView>
  </sheetViews>
  <sheetFormatPr defaultRowHeight="11.25"/>
  <cols>
    <col min="1" max="1" width="39.28515625" style="16" bestFit="1" customWidth="1"/>
    <col min="2" max="2" width="13.85546875" style="16" customWidth="1"/>
    <col min="3" max="3" width="16.7109375" style="16" bestFit="1" customWidth="1"/>
    <col min="4" max="4" width="14.28515625" style="16" bestFit="1" customWidth="1"/>
    <col min="5" max="5" width="15.42578125" style="16" bestFit="1" customWidth="1"/>
    <col min="6" max="6" width="32.28515625" style="16" customWidth="1"/>
    <col min="7" max="7" width="15.28515625" style="16" customWidth="1"/>
    <col min="8" max="9" width="10.140625" style="16" bestFit="1" customWidth="1"/>
    <col min="10" max="16377" width="9.140625" style="16"/>
    <col min="16378" max="16378" width="35.42578125" style="16" hidden="1" customWidth="1"/>
    <col min="16379" max="16379" width="9.28515625" style="16" hidden="1" customWidth="1"/>
    <col min="16380" max="16380" width="10" style="16" hidden="1" customWidth="1"/>
    <col min="16381" max="16381" width="12.7109375" style="16" hidden="1" customWidth="1"/>
    <col min="16382" max="16382" width="14.140625" style="16" hidden="1" customWidth="1"/>
    <col min="16383" max="16383" width="16.28515625" style="16" hidden="1" customWidth="1"/>
    <col min="16384" max="16384" width="10.140625" style="16" hidden="1" customWidth="1"/>
  </cols>
  <sheetData>
    <row r="1" spans="1:193 16378:16384" s="86" customFormat="1" ht="33" customHeight="1" thickBot="1">
      <c r="A1" s="1926" t="str">
        <f>INDEX(tblTrans[[English]:[Polski]],MATCH(XEX1,tblTrans[ID],0),LangSelID)</f>
        <v>Share Capital</v>
      </c>
      <c r="B1" s="1936" t="e">
        <f>INDEX(tblTrans[[English]:[Polski]],MATCH(A1,tblTrans[ID],0),LangSelID)</f>
        <v>#N/A</v>
      </c>
      <c r="C1" s="718"/>
      <c r="D1" s="718"/>
      <c r="E1" s="718"/>
      <c r="F1" s="718"/>
      <c r="G1" s="718"/>
      <c r="H1" s="1198"/>
      <c r="I1" s="1198"/>
      <c r="J1" s="1198"/>
      <c r="K1" s="1198"/>
      <c r="L1" s="1198"/>
      <c r="M1" s="1198"/>
      <c r="N1" s="1198"/>
      <c r="O1" s="1198"/>
      <c r="P1" s="1198"/>
      <c r="Q1" s="1198"/>
      <c r="R1" s="1198"/>
      <c r="S1" s="1198"/>
      <c r="T1" s="1198"/>
      <c r="U1" s="1198"/>
      <c r="V1" s="1198"/>
      <c r="W1" s="1198"/>
      <c r="X1" s="1198"/>
      <c r="Y1" s="1198"/>
      <c r="Z1" s="1198"/>
      <c r="AA1" s="1198"/>
      <c r="AB1" s="1198"/>
      <c r="AC1" s="1198"/>
      <c r="AD1" s="1198"/>
      <c r="AE1" s="1198"/>
      <c r="AF1" s="1198"/>
      <c r="AG1" s="1198"/>
      <c r="AH1" s="1198"/>
      <c r="AI1" s="1198"/>
      <c r="AJ1" s="1198"/>
      <c r="AK1" s="1198"/>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EX1" s="1926">
        <v>371</v>
      </c>
      <c r="XEY1" s="1936"/>
      <c r="XEZ1" s="718"/>
      <c r="XFA1" s="718"/>
      <c r="XFB1" s="718"/>
      <c r="XFC1" s="718"/>
      <c r="XFD1" s="718"/>
    </row>
    <row r="2" spans="1:193 16378:16384" s="1198" customFormat="1" ht="16.5" customHeight="1">
      <c r="A2" s="1952" t="s">
        <v>1714</v>
      </c>
      <c r="B2" s="1953"/>
      <c r="C2" s="1953"/>
      <c r="D2" s="1953"/>
      <c r="E2" s="1953"/>
      <c r="F2" s="1953"/>
      <c r="G2" s="1954"/>
      <c r="XEX2" s="1952" t="s">
        <v>988</v>
      </c>
      <c r="XEY2" s="1953"/>
      <c r="XEZ2" s="1953"/>
      <c r="XFA2" s="1953"/>
      <c r="XFB2" s="1953"/>
      <c r="XFC2" s="1953"/>
      <c r="XFD2" s="1954"/>
    </row>
    <row r="3" spans="1:193 16378:16384" s="1198" customFormat="1" ht="58.5" customHeight="1">
      <c r="A3" s="1199" t="str">
        <f>INDEX(tblTrans[[English]:[Polski]],MATCH(XEX3,tblTrans[ID],0),LangSelID)</f>
        <v>Share type</v>
      </c>
      <c r="B3" s="1199" t="str">
        <f>INDEX(tblTrans[[English]:[Polski]],MATCH(XEY3,tblTrans[ID],0),LangSelID)</f>
        <v>Type of privilege</v>
      </c>
      <c r="C3" s="1199" t="str">
        <f>INDEX(tblTrans[[English]:[Polski]],MATCH(XEZ3,tblTrans[ID],0),LangSelID)</f>
        <v>Type of limitation</v>
      </c>
      <c r="D3" s="1199" t="str">
        <f>INDEX(tblTrans[[English]:[Polski]],MATCH(XFA3,tblTrans[ID],0),LangSelID)</f>
        <v>Number of shares</v>
      </c>
      <c r="E3" s="1199" t="str">
        <f>INDEX(tblTrans[[English]:[Polski]],MATCH(XFB3,tblTrans[ID],0),LangSelID)</f>
        <v>Value of sereis / issue value</v>
      </c>
      <c r="F3" s="1199" t="str">
        <f>INDEX(tblTrans[[English]:[Polski]],MATCH(XFC3,tblTrans[ID],0),LangSelID)</f>
        <v>Paid up</v>
      </c>
      <c r="G3" s="1199" t="str">
        <f>INDEX(tblTrans[[English]:[Polski]],MATCH(XFD3,tblTrans[ID],0),LangSelID)</f>
        <v>Registered in</v>
      </c>
      <c r="XEX3" s="1199">
        <v>372</v>
      </c>
      <c r="XEY3" s="1199">
        <v>373</v>
      </c>
      <c r="XEZ3" s="1199">
        <v>374</v>
      </c>
      <c r="XFA3" s="1199">
        <v>375</v>
      </c>
      <c r="XFB3" s="1199">
        <v>376</v>
      </c>
      <c r="XFC3" s="1199">
        <v>377</v>
      </c>
      <c r="XFD3" s="1199">
        <v>378</v>
      </c>
    </row>
    <row r="4" spans="1:193 16378:16384" s="29" customFormat="1" ht="15" customHeight="1">
      <c r="A4" s="600" t="str">
        <f>INDEX(tblTrans[[English]:[Polski]],MATCH(XEX4,tblTrans[ID],0),LangSelID)</f>
        <v>ordinary bearer</v>
      </c>
      <c r="B4" s="601" t="s">
        <v>0</v>
      </c>
      <c r="C4" s="601" t="s">
        <v>0</v>
      </c>
      <c r="D4" s="602">
        <v>9982500</v>
      </c>
      <c r="E4" s="602">
        <v>39930000</v>
      </c>
      <c r="F4" s="1371" t="str">
        <f>INDEX(tblTrans[[English]:[Polski]],MATCH(XFC4,tblTrans[ID],0),LangSelID)</f>
        <v>paid up in cash</v>
      </c>
      <c r="G4" s="603">
        <v>1986</v>
      </c>
      <c r="XEX4" s="600">
        <v>379</v>
      </c>
      <c r="XEY4" s="601"/>
      <c r="XEZ4" s="601"/>
      <c r="XFA4" s="602"/>
      <c r="XFB4" s="602"/>
      <c r="XFC4" s="1371">
        <v>381</v>
      </c>
      <c r="XFD4" s="603">
        <v>1986</v>
      </c>
    </row>
    <row r="5" spans="1:193 16378:16384" s="18" customFormat="1" ht="15" customHeight="1">
      <c r="A5" s="604" t="str">
        <f>INDEX(tblTrans[[English]:[Polski]],MATCH(XEX5,tblTrans[ID],0),LangSelID)</f>
        <v>ordinary registered</v>
      </c>
      <c r="B5" s="605" t="s">
        <v>0</v>
      </c>
      <c r="C5" s="605" t="s">
        <v>0</v>
      </c>
      <c r="D5" s="606">
        <v>17500</v>
      </c>
      <c r="E5" s="606">
        <v>70000</v>
      </c>
      <c r="F5" s="1372" t="str">
        <f>INDEX(tblTrans[[English]:[Polski]],MATCH(XFC5,tblTrans[ID],0),LangSelID)</f>
        <v>paid up in cash</v>
      </c>
      <c r="G5" s="607">
        <v>1986</v>
      </c>
      <c r="XEX5" s="604">
        <v>380</v>
      </c>
      <c r="XEY5" s="605"/>
      <c r="XEZ5" s="605"/>
      <c r="XFA5" s="606"/>
      <c r="XFB5" s="606"/>
      <c r="XFC5" s="1371">
        <v>381</v>
      </c>
      <c r="XFD5" s="607">
        <v>1986</v>
      </c>
    </row>
    <row r="6" spans="1:193 16378:16384" s="18" customFormat="1" ht="15" customHeight="1">
      <c r="A6" s="604" t="str">
        <f>INDEX(tblTrans[[English]:[Polski]],MATCH(XEX6,tblTrans[ID],0),LangSelID)</f>
        <v>ordinary bearer</v>
      </c>
      <c r="B6" s="605" t="s">
        <v>0</v>
      </c>
      <c r="C6" s="605" t="s">
        <v>0</v>
      </c>
      <c r="D6" s="606">
        <v>2500000</v>
      </c>
      <c r="E6" s="606">
        <v>10000000</v>
      </c>
      <c r="F6" s="1372" t="str">
        <f>INDEX(tblTrans[[English]:[Polski]],MATCH(XFC6,tblTrans[ID],0),LangSelID)</f>
        <v>paid up in cash</v>
      </c>
      <c r="G6" s="607" t="s">
        <v>61</v>
      </c>
      <c r="XEX6" s="600">
        <v>379</v>
      </c>
      <c r="XEY6" s="605"/>
      <c r="XEZ6" s="605"/>
      <c r="XFA6" s="606"/>
      <c r="XFB6" s="606"/>
      <c r="XFC6" s="1371">
        <v>381</v>
      </c>
      <c r="XFD6" s="607" t="s">
        <v>61</v>
      </c>
    </row>
    <row r="7" spans="1:193 16378:16384" s="18" customFormat="1" ht="15" customHeight="1">
      <c r="A7" s="604" t="str">
        <f>INDEX(tblTrans[[English]:[Polski]],MATCH(XEX7,tblTrans[ID],0),LangSelID)</f>
        <v>ordinary bearer</v>
      </c>
      <c r="B7" s="605" t="s">
        <v>0</v>
      </c>
      <c r="C7" s="605" t="s">
        <v>0</v>
      </c>
      <c r="D7" s="606">
        <v>2000000</v>
      </c>
      <c r="E7" s="606">
        <v>8000000</v>
      </c>
      <c r="F7" s="1372" t="str">
        <f>INDEX(tblTrans[[English]:[Polski]],MATCH(XFC7,tblTrans[ID],0),LangSelID)</f>
        <v>paid up in cash</v>
      </c>
      <c r="G7" s="607" t="s">
        <v>62</v>
      </c>
      <c r="XEX7" s="600">
        <v>379</v>
      </c>
      <c r="XEY7" s="605"/>
      <c r="XEZ7" s="605"/>
      <c r="XFA7" s="606"/>
      <c r="XFB7" s="606"/>
      <c r="XFC7" s="1371">
        <v>381</v>
      </c>
      <c r="XFD7" s="607" t="s">
        <v>62</v>
      </c>
    </row>
    <row r="8" spans="1:193 16378:16384" s="18" customFormat="1" ht="15" customHeight="1">
      <c r="A8" s="604" t="str">
        <f>INDEX(tblTrans[[English]:[Polski]],MATCH(XEX8,tblTrans[ID],0),LangSelID)</f>
        <v>ordinary bearer</v>
      </c>
      <c r="B8" s="605" t="s">
        <v>0</v>
      </c>
      <c r="C8" s="605" t="s">
        <v>0</v>
      </c>
      <c r="D8" s="606">
        <v>4500000</v>
      </c>
      <c r="E8" s="606">
        <v>18000000</v>
      </c>
      <c r="F8" s="1372" t="str">
        <f>INDEX(tblTrans[[English]:[Polski]],MATCH(XFC8,tblTrans[ID],0),LangSelID)</f>
        <v>paid up in cash</v>
      </c>
      <c r="G8" s="607" t="s">
        <v>63</v>
      </c>
      <c r="XEX8" s="600">
        <v>379</v>
      </c>
      <c r="XEY8" s="605"/>
      <c r="XEZ8" s="605"/>
      <c r="XFA8" s="606"/>
      <c r="XFB8" s="606"/>
      <c r="XFC8" s="1371">
        <v>381</v>
      </c>
      <c r="XFD8" s="607" t="s">
        <v>63</v>
      </c>
    </row>
    <row r="9" spans="1:193 16378:16384" s="18" customFormat="1" ht="15" customHeight="1">
      <c r="A9" s="604" t="str">
        <f>INDEX(tblTrans[[English]:[Polski]],MATCH(XEX9,tblTrans[ID],0),LangSelID)</f>
        <v>ordinary bearer</v>
      </c>
      <c r="B9" s="605" t="s">
        <v>0</v>
      </c>
      <c r="C9" s="605" t="s">
        <v>0</v>
      </c>
      <c r="D9" s="606">
        <v>3800000</v>
      </c>
      <c r="E9" s="606">
        <v>15200000</v>
      </c>
      <c r="F9" s="1372" t="str">
        <f>INDEX(tblTrans[[English]:[Polski]],MATCH(XFC9,tblTrans[ID],0),LangSelID)</f>
        <v>paid up in cash</v>
      </c>
      <c r="G9" s="607" t="s">
        <v>64</v>
      </c>
      <c r="XEX9" s="600">
        <v>379</v>
      </c>
      <c r="XEY9" s="605"/>
      <c r="XEZ9" s="605"/>
      <c r="XFA9" s="606"/>
      <c r="XFB9" s="606"/>
      <c r="XFC9" s="1371">
        <v>381</v>
      </c>
      <c r="XFD9" s="607" t="s">
        <v>64</v>
      </c>
    </row>
    <row r="10" spans="1:193 16378:16384" s="18" customFormat="1" ht="15" customHeight="1">
      <c r="A10" s="604" t="str">
        <f>INDEX(tblTrans[[English]:[Polski]],MATCH(XEX10,tblTrans[ID],0),LangSelID)</f>
        <v>ordinary bearer</v>
      </c>
      <c r="B10" s="605" t="s">
        <v>0</v>
      </c>
      <c r="C10" s="605" t="s">
        <v>0</v>
      </c>
      <c r="D10" s="606">
        <v>170500</v>
      </c>
      <c r="E10" s="606">
        <v>682000</v>
      </c>
      <c r="F10" s="1372" t="str">
        <f>INDEX(tblTrans[[English]:[Polski]],MATCH(XFC10,tblTrans[ID],0),LangSelID)</f>
        <v>paid up in cash</v>
      </c>
      <c r="G10" s="607" t="s">
        <v>65</v>
      </c>
      <c r="XEX10" s="600">
        <v>379</v>
      </c>
      <c r="XEY10" s="605"/>
      <c r="XEZ10" s="605"/>
      <c r="XFA10" s="606"/>
      <c r="XFB10" s="606"/>
      <c r="XFC10" s="1371">
        <v>381</v>
      </c>
      <c r="XFD10" s="607" t="s">
        <v>65</v>
      </c>
    </row>
    <row r="11" spans="1:193 16378:16384" s="18" customFormat="1" ht="15" customHeight="1">
      <c r="A11" s="604" t="str">
        <f>INDEX(tblTrans[[English]:[Polski]],MATCH(XEX11,tblTrans[ID],0),LangSelID)</f>
        <v>ordinary bearer</v>
      </c>
      <c r="B11" s="605" t="s">
        <v>0</v>
      </c>
      <c r="C11" s="605" t="s">
        <v>0</v>
      </c>
      <c r="D11" s="606">
        <v>5742625</v>
      </c>
      <c r="E11" s="606">
        <v>22970500</v>
      </c>
      <c r="F11" s="1372" t="str">
        <f>INDEX(tblTrans[[English]:[Polski]],MATCH(XFC11,tblTrans[ID],0),LangSelID)</f>
        <v>paid up in cash</v>
      </c>
      <c r="G11" s="607" t="s">
        <v>66</v>
      </c>
      <c r="H11" s="32"/>
      <c r="I11" s="32"/>
      <c r="XEX11" s="600">
        <v>379</v>
      </c>
      <c r="XEY11" s="605"/>
      <c r="XEZ11" s="605"/>
      <c r="XFA11" s="606"/>
      <c r="XFB11" s="606"/>
      <c r="XFC11" s="1371">
        <v>381</v>
      </c>
      <c r="XFD11" s="607" t="s">
        <v>66</v>
      </c>
    </row>
    <row r="12" spans="1:193 16378:16384" s="18" customFormat="1" ht="15" customHeight="1">
      <c r="A12" s="604" t="str">
        <f>INDEX(tblTrans[[English]:[Polski]],MATCH(XEX12,tblTrans[ID],0),LangSelID)</f>
        <v>ordinary bearer</v>
      </c>
      <c r="B12" s="605" t="s">
        <v>0</v>
      </c>
      <c r="C12" s="605" t="s">
        <v>0</v>
      </c>
      <c r="D12" s="606">
        <v>270847</v>
      </c>
      <c r="E12" s="606">
        <v>1083388</v>
      </c>
      <c r="F12" s="1372" t="str">
        <f>INDEX(tblTrans[[English]:[Polski]],MATCH(XFC12,tblTrans[ID],0),LangSelID)</f>
        <v>paid up in cash</v>
      </c>
      <c r="G12" s="607" t="s">
        <v>67</v>
      </c>
      <c r="XEX12" s="600">
        <v>379</v>
      </c>
      <c r="XEY12" s="605"/>
      <c r="XEZ12" s="605"/>
      <c r="XFA12" s="606"/>
      <c r="XFB12" s="606"/>
      <c r="XFC12" s="1371">
        <v>381</v>
      </c>
      <c r="XFD12" s="607" t="s">
        <v>67</v>
      </c>
    </row>
    <row r="13" spans="1:193 16378:16384" s="18" customFormat="1" ht="15" customHeight="1">
      <c r="A13" s="604" t="str">
        <f>INDEX(tblTrans[[English]:[Polski]],MATCH(XEX13,tblTrans[ID],0),LangSelID)</f>
        <v>ordinary bearer</v>
      </c>
      <c r="B13" s="605" t="s">
        <v>0</v>
      </c>
      <c r="C13" s="605" t="s">
        <v>0</v>
      </c>
      <c r="D13" s="608">
        <v>532063</v>
      </c>
      <c r="E13" s="606">
        <v>2128252</v>
      </c>
      <c r="F13" s="1372" t="str">
        <f>INDEX(tblTrans[[English]:[Polski]],MATCH(XFC13,tblTrans[ID],0),LangSelID)</f>
        <v>paid up in cash</v>
      </c>
      <c r="G13" s="607" t="s">
        <v>68</v>
      </c>
      <c r="XEX13" s="600">
        <v>379</v>
      </c>
      <c r="XEY13" s="605"/>
      <c r="XEZ13" s="605"/>
      <c r="XFA13" s="608"/>
      <c r="XFB13" s="606"/>
      <c r="XFC13" s="1371">
        <v>381</v>
      </c>
      <c r="XFD13" s="607" t="s">
        <v>68</v>
      </c>
    </row>
    <row r="14" spans="1:193 16378:16384" s="18" customFormat="1" ht="15" customHeight="1">
      <c r="A14" s="604" t="str">
        <f>INDEX(tblTrans[[English]:[Polski]],MATCH(XEX14,tblTrans[ID],0),LangSelID)</f>
        <v>ordinary bearer</v>
      </c>
      <c r="B14" s="605" t="s">
        <v>0</v>
      </c>
      <c r="C14" s="605" t="s">
        <v>0</v>
      </c>
      <c r="D14" s="608">
        <v>144633</v>
      </c>
      <c r="E14" s="606">
        <v>578532</v>
      </c>
      <c r="F14" s="1372" t="str">
        <f>INDEX(tblTrans[[English]:[Polski]],MATCH(XFC14,tblTrans[ID],0),LangSelID)</f>
        <v>paid up in cash</v>
      </c>
      <c r="G14" s="607" t="s">
        <v>69</v>
      </c>
      <c r="XEX14" s="600">
        <v>379</v>
      </c>
      <c r="XEY14" s="605"/>
      <c r="XEZ14" s="605"/>
      <c r="XFA14" s="608"/>
      <c r="XFB14" s="606"/>
      <c r="XFC14" s="1371">
        <v>381</v>
      </c>
      <c r="XFD14" s="607" t="s">
        <v>69</v>
      </c>
    </row>
    <row r="15" spans="1:193 16378:16384" s="18" customFormat="1" ht="15" customHeight="1">
      <c r="A15" s="604" t="str">
        <f>INDEX(tblTrans[[English]:[Polski]],MATCH(XEX15,tblTrans[ID],0),LangSelID)</f>
        <v>ordinary bearer</v>
      </c>
      <c r="B15" s="605" t="s">
        <v>0</v>
      </c>
      <c r="C15" s="605" t="s">
        <v>0</v>
      </c>
      <c r="D15" s="608">
        <v>30214</v>
      </c>
      <c r="E15" s="606">
        <v>120856</v>
      </c>
      <c r="F15" s="1372" t="str">
        <f>INDEX(tblTrans[[English]:[Polski]],MATCH(XFC15,tblTrans[ID],0),LangSelID)</f>
        <v>paid up in cash</v>
      </c>
      <c r="G15" s="607" t="s">
        <v>70</v>
      </c>
      <c r="H15" s="32"/>
      <c r="I15" s="32"/>
      <c r="XEX15" s="600">
        <v>379</v>
      </c>
      <c r="XEY15" s="605"/>
      <c r="XEZ15" s="605"/>
      <c r="XFA15" s="608"/>
      <c r="XFB15" s="606"/>
      <c r="XFC15" s="1371">
        <v>381</v>
      </c>
      <c r="XFD15" s="607" t="s">
        <v>70</v>
      </c>
    </row>
    <row r="16" spans="1:193 16378:16384" s="18" customFormat="1" ht="15" customHeight="1">
      <c r="A16" s="604" t="str">
        <f>INDEX(tblTrans[[English]:[Polski]],MATCH(XEX16,tblTrans[ID],0),LangSelID)</f>
        <v>ordinary bearer</v>
      </c>
      <c r="B16" s="605" t="s">
        <v>0</v>
      </c>
      <c r="C16" s="605" t="s">
        <v>0</v>
      </c>
      <c r="D16" s="608">
        <v>12395792</v>
      </c>
      <c r="E16" s="606">
        <v>49583168</v>
      </c>
      <c r="F16" s="1372" t="str">
        <f>INDEX(tblTrans[[English]:[Polski]],MATCH(XFC16,tblTrans[ID],0),LangSelID)</f>
        <v>paid up in cash</v>
      </c>
      <c r="G16" s="607" t="s">
        <v>71</v>
      </c>
      <c r="XEX16" s="600">
        <v>379</v>
      </c>
      <c r="XEY16" s="605"/>
      <c r="XEZ16" s="605"/>
      <c r="XFA16" s="608"/>
      <c r="XFB16" s="606"/>
      <c r="XFC16" s="1371">
        <v>381</v>
      </c>
      <c r="XFD16" s="607" t="s">
        <v>71</v>
      </c>
    </row>
    <row r="17" spans="1:7 16378:16384" s="18" customFormat="1" ht="15" customHeight="1">
      <c r="A17" s="604" t="str">
        <f>INDEX(tblTrans[[English]:[Polski]],MATCH(XEX17,tblTrans[ID],0),LangSelID)</f>
        <v>ordinary bearer</v>
      </c>
      <c r="B17" s="605" t="s">
        <v>0</v>
      </c>
      <c r="C17" s="605" t="s">
        <v>0</v>
      </c>
      <c r="D17" s="608">
        <v>16072</v>
      </c>
      <c r="E17" s="606">
        <v>64288</v>
      </c>
      <c r="F17" s="1372" t="str">
        <f>INDEX(tblTrans[[English]:[Polski]],MATCH(XFC17,tblTrans[ID],0),LangSelID)</f>
        <v>paid up in cash</v>
      </c>
      <c r="G17" s="607" t="s">
        <v>76</v>
      </c>
      <c r="XEX17" s="600">
        <v>379</v>
      </c>
      <c r="XEY17" s="605"/>
      <c r="XEZ17" s="605"/>
      <c r="XFA17" s="608"/>
      <c r="XFB17" s="606"/>
      <c r="XFC17" s="1371">
        <v>381</v>
      </c>
      <c r="XFD17" s="607" t="s">
        <v>76</v>
      </c>
    </row>
    <row r="18" spans="1:7 16378:16384" s="18" customFormat="1" ht="15" customHeight="1">
      <c r="A18" s="604" t="str">
        <f>INDEX(tblTrans[[English]:[Polski]],MATCH(XEX18,tblTrans[ID],0),LangSelID)</f>
        <v>ordinary bearer</v>
      </c>
      <c r="B18" s="605" t="s">
        <v>0</v>
      </c>
      <c r="C18" s="605" t="s">
        <v>0</v>
      </c>
      <c r="D18" s="608">
        <v>36230</v>
      </c>
      <c r="E18" s="606">
        <v>144920</v>
      </c>
      <c r="F18" s="1372" t="str">
        <f>INDEX(tblTrans[[English]:[Polski]],MATCH(XFC18,tblTrans[ID],0),LangSelID)</f>
        <v>paid up in cash</v>
      </c>
      <c r="G18" s="607" t="s">
        <v>85</v>
      </c>
      <c r="XEX18" s="600">
        <v>379</v>
      </c>
      <c r="XEY18" s="605"/>
      <c r="XEZ18" s="605"/>
      <c r="XFA18" s="608"/>
      <c r="XFB18" s="606"/>
      <c r="XFC18" s="1371">
        <v>381</v>
      </c>
      <c r="XFD18" s="607" t="s">
        <v>85</v>
      </c>
    </row>
    <row r="19" spans="1:7 16378:16384" s="18" customFormat="1" ht="15" customHeight="1">
      <c r="A19" s="604" t="str">
        <f>INDEX(tblTrans[[English]:[Polski]],MATCH(XEX19,tblTrans[ID],0),LangSelID)</f>
        <v>ordinary bearer</v>
      </c>
      <c r="B19" s="605" t="s">
        <v>0</v>
      </c>
      <c r="C19" s="605" t="s">
        <v>0</v>
      </c>
      <c r="D19" s="608">
        <v>35037</v>
      </c>
      <c r="E19" s="608">
        <v>140148</v>
      </c>
      <c r="F19" s="1372" t="str">
        <f>INDEX(tblTrans[[English]:[Polski]],MATCH(XFC19,tblTrans[ID],0),LangSelID)</f>
        <v>paid up in cash</v>
      </c>
      <c r="G19" s="607" t="s">
        <v>86</v>
      </c>
      <c r="XEX19" s="600">
        <v>379</v>
      </c>
      <c r="XEY19" s="605"/>
      <c r="XEZ19" s="605"/>
      <c r="XFA19" s="608"/>
      <c r="XFB19" s="608"/>
      <c r="XFC19" s="1371">
        <v>381</v>
      </c>
      <c r="XFD19" s="607" t="s">
        <v>86</v>
      </c>
    </row>
    <row r="20" spans="1:7 16378:16384" s="18" customFormat="1" ht="15" customHeight="1">
      <c r="A20" s="604" t="str">
        <f>INDEX(tblTrans[[English]:[Polski]],MATCH(XEX20,tblTrans[ID],0),LangSelID)</f>
        <v>ordinary bearer</v>
      </c>
      <c r="B20" s="605" t="s">
        <v>0</v>
      </c>
      <c r="C20" s="605" t="s">
        <v>0</v>
      </c>
      <c r="D20" s="608">
        <v>36044</v>
      </c>
      <c r="E20" s="608">
        <v>144176</v>
      </c>
      <c r="F20" s="1372" t="str">
        <f>INDEX(tblTrans[[English]:[Polski]],MATCH(XFC20,tblTrans[ID],0),LangSelID)</f>
        <v>paid up in cash</v>
      </c>
      <c r="G20" s="607">
        <v>2014</v>
      </c>
      <c r="XEX20" s="600">
        <v>379</v>
      </c>
      <c r="XEY20" s="605"/>
      <c r="XEZ20" s="605"/>
      <c r="XFA20" s="608"/>
      <c r="XFB20" s="608"/>
      <c r="XFC20" s="1371">
        <v>381</v>
      </c>
      <c r="XFD20" s="607">
        <v>2014</v>
      </c>
    </row>
    <row r="21" spans="1:7 16378:16384" ht="15" customHeight="1">
      <c r="A21" s="604" t="str">
        <f>INDEX(tblTrans[[English]:[Polski]],MATCH(XEX21,tblTrans[ID],0),LangSelID)</f>
        <v>ordinary bearer</v>
      </c>
      <c r="B21" s="605" t="s">
        <v>0</v>
      </c>
      <c r="C21" s="605" t="s">
        <v>0</v>
      </c>
      <c r="D21" s="608">
        <v>28867</v>
      </c>
      <c r="E21" s="608">
        <v>115468</v>
      </c>
      <c r="F21" s="1372" t="str">
        <f>INDEX(tblTrans[[English]:[Polski]],MATCH(XFC21,tblTrans[ID],0),LangSelID)</f>
        <v>paid up in cash</v>
      </c>
      <c r="G21" s="607" t="s">
        <v>555</v>
      </c>
      <c r="XEX21" s="600">
        <v>379</v>
      </c>
      <c r="XEY21" s="609"/>
      <c r="XEZ21" s="609"/>
      <c r="XFA21" s="1357"/>
      <c r="XFB21" s="1358"/>
      <c r="XFC21" s="1371">
        <v>381</v>
      </c>
      <c r="XFD21" s="1359" t="s">
        <v>555</v>
      </c>
    </row>
    <row r="22" spans="1:7 16378:16384" ht="15" customHeight="1">
      <c r="A22" s="604" t="str">
        <f>INDEX(tblTrans[[English]:[Polski]],MATCH(XEX21,tblTrans[ID],0),LangSelID)</f>
        <v>ordinary bearer</v>
      </c>
      <c r="B22" s="605" t="s">
        <v>0</v>
      </c>
      <c r="C22" s="605" t="s">
        <v>0</v>
      </c>
      <c r="D22" s="608">
        <v>41203</v>
      </c>
      <c r="E22" s="608">
        <v>164812</v>
      </c>
      <c r="F22" s="1372" t="str">
        <f>INDEX(tblTrans[[English]:[Polski]],MATCH(XFC21,tblTrans[ID],0),LangSelID)</f>
        <v>paid up in cash</v>
      </c>
      <c r="G22" s="607" t="s">
        <v>1655</v>
      </c>
      <c r="XEX22" s="600"/>
      <c r="XEY22" s="609"/>
      <c r="XEZ22" s="609"/>
      <c r="XFA22" s="1357"/>
      <c r="XFB22" s="1358"/>
      <c r="XFC22" s="1371"/>
      <c r="XFD22" s="1359"/>
    </row>
    <row r="23" spans="1:7 16378:16384" ht="15" customHeight="1">
      <c r="A23" s="723" t="str">
        <f>INDEX(tblTrans[[English]:[Polski]],MATCH(XEX23,tblTrans[ID],0),LangSelID)</f>
        <v>Total number of shares</v>
      </c>
      <c r="B23" s="724"/>
      <c r="C23" s="724"/>
      <c r="D23" s="724">
        <v>42280127</v>
      </c>
      <c r="E23" s="724"/>
      <c r="F23" s="724"/>
      <c r="G23" s="724"/>
      <c r="XEX23" s="723">
        <v>382</v>
      </c>
      <c r="XEY23" s="724"/>
      <c r="XEZ23" s="724"/>
      <c r="XFA23" s="724"/>
      <c r="XFB23" s="724"/>
      <c r="XFC23" s="724"/>
      <c r="XFD23" s="724"/>
    </row>
    <row r="24" spans="1:7 16378:16384" ht="15" customHeight="1">
      <c r="A24" s="723" t="str">
        <f>INDEX(tblTrans[[English]:[Polski]],MATCH(XEX24,tblTrans[ID],0),LangSelID)</f>
        <v>Total of registered share capital</v>
      </c>
      <c r="B24" s="724"/>
      <c r="C24" s="724"/>
      <c r="D24" s="724"/>
      <c r="E24" s="724">
        <v>169120508</v>
      </c>
      <c r="F24" s="724"/>
      <c r="G24" s="724"/>
      <c r="XEX24" s="723">
        <v>383</v>
      </c>
      <c r="XEY24" s="724"/>
      <c r="XEZ24" s="724"/>
      <c r="XFA24" s="724"/>
      <c r="XFB24" s="724"/>
      <c r="XFC24" s="724"/>
      <c r="XFD24" s="724"/>
    </row>
    <row r="25" spans="1:7 16378:16384" ht="15" customHeight="1">
      <c r="A25" s="723" t="str">
        <f>INDEX(tblTrans[[English]:[Polski]],MATCH(XEX25,tblTrans[ID],0),LangSelID)</f>
        <v>Nominal value per share (PLN)</v>
      </c>
      <c r="B25" s="724"/>
      <c r="C25" s="724">
        <v>4</v>
      </c>
      <c r="D25" s="724"/>
      <c r="E25" s="724"/>
      <c r="F25" s="724"/>
      <c r="G25" s="724"/>
      <c r="XEX25" s="723">
        <v>384</v>
      </c>
      <c r="XEY25" s="724"/>
      <c r="XEZ25" s="724"/>
      <c r="XFA25" s="724"/>
      <c r="XFB25" s="724"/>
      <c r="XFC25" s="724"/>
      <c r="XFD25" s="724"/>
    </row>
    <row r="26" spans="1:7 16378:16384">
      <c r="A26" s="30"/>
      <c r="B26" s="30"/>
      <c r="C26" s="31"/>
      <c r="D26" s="30"/>
      <c r="E26" s="30"/>
      <c r="F26" s="18"/>
      <c r="G26" s="18"/>
    </row>
    <row r="27" spans="1:7 16378:16384">
      <c r="A27" s="30"/>
      <c r="B27" s="30"/>
      <c r="C27" s="31"/>
      <c r="D27" s="1889"/>
      <c r="E27" s="1889"/>
      <c r="F27" s="18"/>
      <c r="G27" s="18"/>
    </row>
    <row r="28" spans="1:7 16378:16384">
      <c r="E28" s="1801"/>
    </row>
  </sheetData>
  <mergeCells count="4">
    <mergeCell ref="A2:G2"/>
    <mergeCell ref="A1:B1"/>
    <mergeCell ref="XEX1:XEY1"/>
    <mergeCell ref="XEX2:XFD2"/>
  </mergeCells>
  <phoneticPr fontId="2"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C6" activePane="bottomRight" state="frozen"/>
      <selection pane="topRight" activeCell="C1" sqref="C1"/>
      <selection pane="bottomLeft" activeCell="A4" sqref="A4"/>
      <selection pane="bottomRight" activeCell="AT1" sqref="AT1"/>
    </sheetView>
  </sheetViews>
  <sheetFormatPr defaultRowHeight="11.25" outlineLevelCol="1"/>
  <cols>
    <col min="1" max="1" width="0.85546875" style="5" hidden="1" customWidth="1"/>
    <col min="2" max="2" width="64.28515625" style="2" customWidth="1"/>
    <col min="3" max="11" width="14.140625" style="1" hidden="1" customWidth="1" outlineLevel="1"/>
    <col min="12" max="12" width="14.140625" style="38" hidden="1" customWidth="1" outlineLevel="1"/>
    <col min="13" max="13" width="14.140625" style="1" hidden="1" customWidth="1" outlineLevel="1"/>
    <col min="14" max="14" width="14.140625" style="38" hidden="1" customWidth="1" outlineLevel="1"/>
    <col min="15" max="15" width="14.140625" style="1" hidden="1" customWidth="1" outlineLevel="1"/>
    <col min="16" max="16" width="14.140625" style="38" hidden="1" customWidth="1" outlineLevel="1"/>
    <col min="17" max="29" width="14.140625" style="1" hidden="1" customWidth="1" outlineLevel="1"/>
    <col min="30" max="34" width="14" style="1" hidden="1" customWidth="1" outlineLevel="1"/>
    <col min="35" max="35" width="14" style="1" customWidth="1" collapsed="1"/>
    <col min="36" max="43" width="14" style="1" customWidth="1"/>
    <col min="44" max="45" width="13.85546875" style="1" customWidth="1"/>
    <col min="46" max="46" width="13.7109375" style="1" customWidth="1"/>
    <col min="47" max="16383" width="9.140625" style="1"/>
    <col min="16384" max="16384" width="0" style="1" hidden="1" customWidth="1"/>
  </cols>
  <sheetData>
    <row r="1" spans="1:16384" s="86" customFormat="1" ht="33" customHeight="1" thickBot="1">
      <c r="A1" s="1926" t="str">
        <f>INDEX(tblTrans[[English]:[Polski]],MATCH(XFD1,tblTrans[ID],0),LangSelID)</f>
        <v>Off-Balance Sheet</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XFD1" s="86">
        <v>385</v>
      </c>
    </row>
    <row r="2" spans="1:16384" s="245" customFormat="1" ht="18" customHeight="1">
      <c r="A2" s="242"/>
      <c r="B2" s="393"/>
      <c r="C2" s="390" t="s">
        <v>6</v>
      </c>
      <c r="D2" s="225" t="s">
        <v>8</v>
      </c>
      <c r="E2" s="225" t="s">
        <v>7</v>
      </c>
      <c r="F2" s="391" t="s">
        <v>4</v>
      </c>
      <c r="G2" s="392" t="s">
        <v>5</v>
      </c>
      <c r="H2" s="225" t="s">
        <v>37</v>
      </c>
      <c r="I2" s="225" t="s">
        <v>38</v>
      </c>
      <c r="J2" s="389" t="s">
        <v>39</v>
      </c>
      <c r="K2" s="390" t="s">
        <v>41</v>
      </c>
      <c r="L2" s="225" t="s">
        <v>47</v>
      </c>
      <c r="M2" s="225" t="s">
        <v>48</v>
      </c>
      <c r="N2" s="391" t="s">
        <v>50</v>
      </c>
      <c r="O2" s="438" t="s">
        <v>51</v>
      </c>
      <c r="P2" s="225" t="s">
        <v>49</v>
      </c>
      <c r="Q2" s="225" t="s">
        <v>56</v>
      </c>
      <c r="R2" s="389" t="s">
        <v>57</v>
      </c>
      <c r="S2" s="390" t="s">
        <v>58</v>
      </c>
      <c r="T2" s="225" t="s">
        <v>59</v>
      </c>
      <c r="U2" s="225" t="s">
        <v>60</v>
      </c>
      <c r="V2" s="391" t="s">
        <v>72</v>
      </c>
      <c r="W2" s="392" t="s">
        <v>73</v>
      </c>
      <c r="X2" s="225" t="s">
        <v>74</v>
      </c>
      <c r="Y2" s="225" t="s">
        <v>75</v>
      </c>
      <c r="Z2" s="389" t="s">
        <v>77</v>
      </c>
      <c r="AA2" s="390" t="s">
        <v>78</v>
      </c>
      <c r="AB2" s="225" t="s">
        <v>80</v>
      </c>
      <c r="AC2" s="225" t="s">
        <v>81</v>
      </c>
      <c r="AD2" s="391" t="s">
        <v>82</v>
      </c>
      <c r="AE2" s="392" t="s">
        <v>83</v>
      </c>
      <c r="AF2" s="225" t="s">
        <v>87</v>
      </c>
      <c r="AG2" s="225" t="s">
        <v>88</v>
      </c>
      <c r="AH2" s="391" t="s">
        <v>90</v>
      </c>
      <c r="AI2" s="391" t="s">
        <v>103</v>
      </c>
      <c r="AJ2" s="391" t="s">
        <v>107</v>
      </c>
      <c r="AK2" s="391" t="s">
        <v>120</v>
      </c>
      <c r="AL2" s="1299" t="s">
        <v>545</v>
      </c>
      <c r="AM2" s="1299" t="s">
        <v>551</v>
      </c>
      <c r="AN2" s="1299" t="s">
        <v>569</v>
      </c>
      <c r="AO2" s="1299" t="s">
        <v>988</v>
      </c>
      <c r="AP2" s="1299" t="s">
        <v>1640</v>
      </c>
      <c r="AQ2" s="1299" t="s">
        <v>1653</v>
      </c>
      <c r="AR2" s="1299" t="s">
        <v>1673</v>
      </c>
      <c r="AS2" s="1299" t="s">
        <v>1693</v>
      </c>
      <c r="AT2" s="1299" t="s">
        <v>1714</v>
      </c>
    </row>
    <row r="3" spans="1:16384" s="202" customFormat="1" ht="15" customHeight="1" thickBot="1">
      <c r="A3" s="243"/>
      <c r="B3" s="544"/>
      <c r="C3" s="372"/>
      <c r="D3" s="298"/>
      <c r="E3" s="298"/>
      <c r="F3" s="454"/>
      <c r="G3" s="358"/>
      <c r="H3" s="298"/>
      <c r="I3" s="298"/>
      <c r="J3" s="364"/>
      <c r="K3" s="372"/>
      <c r="L3" s="298"/>
      <c r="M3" s="298"/>
      <c r="N3" s="454"/>
      <c r="O3" s="358"/>
      <c r="P3" s="298"/>
      <c r="Q3" s="298"/>
      <c r="R3" s="610"/>
      <c r="S3" s="611"/>
      <c r="T3" s="612"/>
      <c r="U3" s="298"/>
      <c r="V3" s="454"/>
      <c r="W3" s="358"/>
      <c r="X3" s="298"/>
      <c r="Y3" s="298"/>
      <c r="Z3" s="364"/>
      <c r="AA3" s="372"/>
      <c r="AB3" s="298"/>
      <c r="AC3" s="298"/>
      <c r="AD3" s="454"/>
      <c r="AE3" s="358"/>
      <c r="AF3" s="298"/>
      <c r="AG3" s="298"/>
      <c r="AH3" s="454"/>
      <c r="AI3" s="454"/>
      <c r="AJ3" s="454"/>
      <c r="AK3" s="454"/>
      <c r="AL3" s="454"/>
      <c r="AM3" s="454"/>
      <c r="AN3" s="454"/>
      <c r="AO3" s="454"/>
      <c r="AP3" s="454"/>
      <c r="AQ3" s="454"/>
      <c r="AR3" s="454"/>
      <c r="AS3" s="454"/>
      <c r="AT3" s="454"/>
    </row>
    <row r="4" spans="1:16384" s="86" customFormat="1" ht="15" customHeight="1" thickBot="1">
      <c r="A4" s="723"/>
      <c r="B4" s="723" t="str">
        <f>INDEX(tblTrans[[English]:[Polski]],MATCH(XFD4,tblTrans[ID],0),LangSelID)</f>
        <v>Contingent liabilities granted and received</v>
      </c>
      <c r="C4" s="724">
        <f>C6+C10</f>
        <v>13789249</v>
      </c>
      <c r="D4" s="724">
        <f>D6+D10</f>
        <v>12451602</v>
      </c>
      <c r="E4" s="724">
        <v>12416963</v>
      </c>
      <c r="F4" s="724">
        <f t="shared" ref="F4:S4" si="0">F6+F10</f>
        <v>14266135</v>
      </c>
      <c r="G4" s="724">
        <f t="shared" si="0"/>
        <v>16893316</v>
      </c>
      <c r="H4" s="724">
        <f t="shared" si="0"/>
        <v>16394010</v>
      </c>
      <c r="I4" s="724">
        <f t="shared" si="0"/>
        <v>18325364</v>
      </c>
      <c r="J4" s="724">
        <f t="shared" si="0"/>
        <v>18574876</v>
      </c>
      <c r="K4" s="724">
        <f t="shared" si="0"/>
        <v>17070362</v>
      </c>
      <c r="L4" s="724">
        <f t="shared" si="0"/>
        <v>19504575</v>
      </c>
      <c r="M4" s="724">
        <f t="shared" si="0"/>
        <v>22862428</v>
      </c>
      <c r="N4" s="724">
        <f t="shared" si="0"/>
        <v>20735831</v>
      </c>
      <c r="O4" s="724">
        <f t="shared" si="0"/>
        <v>19636414</v>
      </c>
      <c r="P4" s="724">
        <f t="shared" si="0"/>
        <v>16123284</v>
      </c>
      <c r="Q4" s="724">
        <f t="shared" si="0"/>
        <v>14421250</v>
      </c>
      <c r="R4" s="724">
        <f t="shared" si="0"/>
        <v>13191260</v>
      </c>
      <c r="S4" s="724">
        <f t="shared" si="0"/>
        <v>13667364</v>
      </c>
      <c r="T4" s="724">
        <f t="shared" ref="T4:AG4" si="1">T6+T10</f>
        <v>14629613</v>
      </c>
      <c r="U4" s="724">
        <f t="shared" si="1"/>
        <v>15548496</v>
      </c>
      <c r="V4" s="724">
        <f t="shared" si="1"/>
        <v>15461996</v>
      </c>
      <c r="W4" s="724">
        <f t="shared" si="1"/>
        <v>16990798</v>
      </c>
      <c r="X4" s="724">
        <f t="shared" si="1"/>
        <v>18519472</v>
      </c>
      <c r="Y4" s="724">
        <f t="shared" si="1"/>
        <v>19244032</v>
      </c>
      <c r="Z4" s="724">
        <f t="shared" si="1"/>
        <v>18360547</v>
      </c>
      <c r="AA4" s="724">
        <f t="shared" si="1"/>
        <v>18820409</v>
      </c>
      <c r="AB4" s="724">
        <f t="shared" si="1"/>
        <v>19091808</v>
      </c>
      <c r="AC4" s="724">
        <f t="shared" si="1"/>
        <v>19184508</v>
      </c>
      <c r="AD4" s="724">
        <f t="shared" si="1"/>
        <v>18327283</v>
      </c>
      <c r="AE4" s="724">
        <f t="shared" si="1"/>
        <v>19001399</v>
      </c>
      <c r="AF4" s="724">
        <f t="shared" si="1"/>
        <v>18865172</v>
      </c>
      <c r="AG4" s="724">
        <f t="shared" si="1"/>
        <v>20098684</v>
      </c>
      <c r="AH4" s="724">
        <v>23128865</v>
      </c>
      <c r="AI4" s="724">
        <v>25228065</v>
      </c>
      <c r="AJ4" s="724">
        <v>22765468</v>
      </c>
      <c r="AK4" s="724">
        <v>24079395</v>
      </c>
      <c r="AL4" s="724">
        <v>25269992</v>
      </c>
      <c r="AM4" s="724">
        <v>25751775</v>
      </c>
      <c r="AN4" s="724">
        <v>26732643</v>
      </c>
      <c r="AO4" s="724">
        <v>28299517</v>
      </c>
      <c r="AP4" s="724">
        <v>27926983</v>
      </c>
      <c r="AQ4" s="724">
        <v>28108894</v>
      </c>
      <c r="AR4" s="724">
        <v>29443205</v>
      </c>
      <c r="AS4" s="724">
        <v>28772967</v>
      </c>
      <c r="AT4" s="724">
        <v>31292889</v>
      </c>
      <c r="AU4"/>
      <c r="AV4"/>
      <c r="AW4" s="1725"/>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202" customFormat="1" ht="15" customHeight="1" thickBot="1">
      <c r="A5" s="243"/>
      <c r="B5" s="544"/>
      <c r="C5" s="527"/>
      <c r="D5" s="528"/>
      <c r="E5" s="528"/>
      <c r="F5" s="529"/>
      <c r="G5" s="530"/>
      <c r="H5" s="528"/>
      <c r="I5" s="528"/>
      <c r="J5" s="531"/>
      <c r="K5" s="527"/>
      <c r="L5" s="528"/>
      <c r="M5" s="528"/>
      <c r="N5" s="529"/>
      <c r="O5" s="424"/>
      <c r="P5" s="528"/>
      <c r="Q5" s="528"/>
      <c r="R5" s="417"/>
      <c r="S5" s="422"/>
      <c r="T5" s="303"/>
      <c r="U5" s="303"/>
      <c r="V5" s="423"/>
      <c r="W5" s="424"/>
      <c r="X5" s="303"/>
      <c r="Y5" s="303"/>
      <c r="Z5" s="417"/>
      <c r="AA5" s="613"/>
      <c r="AB5" s="303"/>
      <c r="AC5" s="303"/>
      <c r="AD5" s="423"/>
      <c r="AE5" s="424"/>
      <c r="AF5" s="303"/>
      <c r="AG5" s="303"/>
      <c r="AH5" s="423"/>
      <c r="AI5" s="423"/>
      <c r="AJ5" s="423"/>
      <c r="AK5" s="423"/>
      <c r="AL5" s="423"/>
      <c r="AM5" s="423"/>
      <c r="AN5" s="423"/>
      <c r="AO5" s="423"/>
      <c r="AP5" s="423"/>
      <c r="AQ5" s="423"/>
      <c r="AR5" s="423"/>
      <c r="AS5" s="423"/>
      <c r="AT5" s="423"/>
      <c r="AU5"/>
      <c r="AW5" s="1725"/>
    </row>
    <row r="6" spans="1:16384" s="86" customFormat="1" ht="15" customHeight="1" thickBot="1">
      <c r="A6" s="723"/>
      <c r="B6" s="723" t="str">
        <f>INDEX(tblTrans[[English]:[Polski]],MATCH(XFD6,tblTrans[ID],0),LangSelID)</f>
        <v>Libilities granted</v>
      </c>
      <c r="C6" s="724">
        <f t="shared" ref="C6:I6" si="2">SUM(C7:C8)</f>
        <v>12188913</v>
      </c>
      <c r="D6" s="724">
        <f t="shared" si="2"/>
        <v>10722345</v>
      </c>
      <c r="E6" s="724">
        <f t="shared" si="2"/>
        <v>11127039</v>
      </c>
      <c r="F6" s="724">
        <f t="shared" si="2"/>
        <v>13226611</v>
      </c>
      <c r="G6" s="724">
        <f t="shared" si="2"/>
        <v>13881953</v>
      </c>
      <c r="H6" s="724">
        <f t="shared" si="2"/>
        <v>13734639</v>
      </c>
      <c r="I6" s="724">
        <f t="shared" si="2"/>
        <v>15375890</v>
      </c>
      <c r="J6" s="724">
        <f>SUM(J7:J9)</f>
        <v>16622228</v>
      </c>
      <c r="K6" s="724">
        <f>SUM(K7:K9)</f>
        <v>16480411</v>
      </c>
      <c r="L6" s="724">
        <f t="shared" ref="L6:S6" si="3">SUM(L7:L9)</f>
        <v>18712565</v>
      </c>
      <c r="M6" s="724">
        <f t="shared" si="3"/>
        <v>20530574</v>
      </c>
      <c r="N6" s="724">
        <f t="shared" si="3"/>
        <v>19152615</v>
      </c>
      <c r="O6" s="724">
        <f t="shared" si="3"/>
        <v>18059484</v>
      </c>
      <c r="P6" s="724">
        <f t="shared" si="3"/>
        <v>15465704</v>
      </c>
      <c r="Q6" s="724">
        <f t="shared" si="3"/>
        <v>13504476</v>
      </c>
      <c r="R6" s="724">
        <f t="shared" si="3"/>
        <v>12458234</v>
      </c>
      <c r="S6" s="724">
        <f t="shared" si="3"/>
        <v>13039310</v>
      </c>
      <c r="T6" s="724">
        <f t="shared" ref="T6:AI6" si="4">SUM(T7:T9)</f>
        <v>13416317</v>
      </c>
      <c r="U6" s="724">
        <f t="shared" si="4"/>
        <v>14407545</v>
      </c>
      <c r="V6" s="724">
        <f t="shared" si="4"/>
        <v>14330715</v>
      </c>
      <c r="W6" s="724">
        <f t="shared" si="4"/>
        <v>15573885</v>
      </c>
      <c r="X6" s="724">
        <f t="shared" si="4"/>
        <v>16620431</v>
      </c>
      <c r="Y6" s="724">
        <f t="shared" si="4"/>
        <v>17822673</v>
      </c>
      <c r="Z6" s="724">
        <f t="shared" si="4"/>
        <v>17346021</v>
      </c>
      <c r="AA6" s="724">
        <f t="shared" si="4"/>
        <v>17868524</v>
      </c>
      <c r="AB6" s="724">
        <f t="shared" si="4"/>
        <v>18193158</v>
      </c>
      <c r="AC6" s="724">
        <f t="shared" si="4"/>
        <v>17997467</v>
      </c>
      <c r="AD6" s="724">
        <f t="shared" si="4"/>
        <v>17550043</v>
      </c>
      <c r="AE6" s="724">
        <f t="shared" si="4"/>
        <v>18026710</v>
      </c>
      <c r="AF6" s="724">
        <f t="shared" si="4"/>
        <v>17561120</v>
      </c>
      <c r="AG6" s="724">
        <f t="shared" si="4"/>
        <v>18589472</v>
      </c>
      <c r="AH6" s="724">
        <f t="shared" si="4"/>
        <v>21729866</v>
      </c>
      <c r="AI6" s="724">
        <f t="shared" si="4"/>
        <v>21834285</v>
      </c>
      <c r="AJ6" s="724">
        <v>21243787</v>
      </c>
      <c r="AK6" s="724">
        <v>22509302</v>
      </c>
      <c r="AL6" s="724">
        <v>23611095</v>
      </c>
      <c r="AM6" s="724">
        <v>24142673</v>
      </c>
      <c r="AN6" s="724">
        <v>24999624</v>
      </c>
      <c r="AO6" s="724">
        <v>26336982</v>
      </c>
      <c r="AP6" s="724">
        <v>26180428</v>
      </c>
      <c r="AQ6" s="724">
        <v>26339011</v>
      </c>
      <c r="AR6" s="724">
        <v>27549856</v>
      </c>
      <c r="AS6" s="724">
        <v>26849458</v>
      </c>
      <c r="AT6" s="724">
        <v>28681726</v>
      </c>
      <c r="AU6" s="202"/>
      <c r="AV6"/>
      <c r="AW6" s="1725"/>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202" customFormat="1" ht="15" customHeight="1">
      <c r="A7" s="243"/>
      <c r="B7" s="1190" t="str">
        <f>INDEX(tblTrans[[English]:[Polski]],MATCH(XFD7,tblTrans[ID],0),LangSelID)</f>
        <v>- financing</v>
      </c>
      <c r="C7" s="1094">
        <v>10270187</v>
      </c>
      <c r="D7" s="1095">
        <v>8753900</v>
      </c>
      <c r="E7" s="1095">
        <v>8900661</v>
      </c>
      <c r="F7" s="1097">
        <v>10957503</v>
      </c>
      <c r="G7" s="1098">
        <v>11393141</v>
      </c>
      <c r="H7" s="1095">
        <v>11413304</v>
      </c>
      <c r="I7" s="1095">
        <v>12863766</v>
      </c>
      <c r="J7" s="1096">
        <v>14101941</v>
      </c>
      <c r="K7" s="1094">
        <v>12804825</v>
      </c>
      <c r="L7" s="1095">
        <v>15048261</v>
      </c>
      <c r="M7" s="1095">
        <v>16389479</v>
      </c>
      <c r="N7" s="1097">
        <v>15940051</v>
      </c>
      <c r="O7" s="1215">
        <v>15096463</v>
      </c>
      <c r="P7" s="1095">
        <v>12973497</v>
      </c>
      <c r="Q7" s="1095">
        <v>10578424</v>
      </c>
      <c r="R7" s="1216">
        <v>10102505</v>
      </c>
      <c r="S7" s="1217">
        <v>10331239</v>
      </c>
      <c r="T7" s="1218">
        <v>10757477</v>
      </c>
      <c r="U7" s="1218">
        <v>11921228</v>
      </c>
      <c r="V7" s="1219">
        <v>11882448</v>
      </c>
      <c r="W7" s="1215">
        <v>12852188</v>
      </c>
      <c r="X7" s="1218">
        <v>13882016</v>
      </c>
      <c r="Y7" s="1218">
        <v>14494928</v>
      </c>
      <c r="Z7" s="1216">
        <v>14375193</v>
      </c>
      <c r="AA7" s="1220">
        <v>14775178</v>
      </c>
      <c r="AB7" s="1218">
        <v>15223604</v>
      </c>
      <c r="AC7" s="1218">
        <v>14872660</v>
      </c>
      <c r="AD7" s="1219">
        <v>14585184</v>
      </c>
      <c r="AE7" s="1215">
        <v>15093680</v>
      </c>
      <c r="AF7" s="1218">
        <v>14493549</v>
      </c>
      <c r="AG7" s="1218">
        <v>15625339</v>
      </c>
      <c r="AH7" s="1219">
        <v>18532287</v>
      </c>
      <c r="AI7" s="1219">
        <v>18496122</v>
      </c>
      <c r="AJ7" s="1219">
        <v>17678010</v>
      </c>
      <c r="AK7" s="1219">
        <v>18912925</v>
      </c>
      <c r="AL7" s="1219">
        <v>19973966</v>
      </c>
      <c r="AM7" s="1219">
        <v>20346171</v>
      </c>
      <c r="AN7" s="1219">
        <v>20448304</v>
      </c>
      <c r="AO7" s="1219">
        <v>21410085</v>
      </c>
      <c r="AP7" s="1219">
        <v>21098198</v>
      </c>
      <c r="AQ7" s="1219">
        <v>21350033</v>
      </c>
      <c r="AR7" s="1219">
        <v>22424673</v>
      </c>
      <c r="AS7" s="1219">
        <v>21557354</v>
      </c>
      <c r="AT7" s="1219">
        <v>22799950</v>
      </c>
      <c r="AU7"/>
      <c r="AW7" s="1725"/>
      <c r="XFD7" s="202">
        <v>388</v>
      </c>
    </row>
    <row r="8" spans="1:16384" s="202" customFormat="1" ht="15" customHeight="1">
      <c r="A8" s="243"/>
      <c r="B8" s="1221" t="str">
        <f>INDEX(tblTrans[[English]:[Polski]],MATCH(XFD8,tblTrans[ID],0),LangSelID)</f>
        <v>- guarantees</v>
      </c>
      <c r="C8" s="830">
        <v>1918726</v>
      </c>
      <c r="D8" s="831">
        <v>1968445</v>
      </c>
      <c r="E8" s="831">
        <v>2226378</v>
      </c>
      <c r="F8" s="832">
        <v>2269108</v>
      </c>
      <c r="G8" s="833">
        <v>2488812</v>
      </c>
      <c r="H8" s="831">
        <v>2321335</v>
      </c>
      <c r="I8" s="831">
        <v>2512124</v>
      </c>
      <c r="J8" s="834">
        <v>2520287</v>
      </c>
      <c r="K8" s="830">
        <v>2956995</v>
      </c>
      <c r="L8" s="831">
        <v>2878408</v>
      </c>
      <c r="M8" s="831">
        <v>2883969</v>
      </c>
      <c r="N8" s="832">
        <v>3027249</v>
      </c>
      <c r="O8" s="1222">
        <v>2962113</v>
      </c>
      <c r="P8" s="831">
        <v>2491299</v>
      </c>
      <c r="Q8" s="831">
        <v>2618857</v>
      </c>
      <c r="R8" s="1223">
        <v>2312114</v>
      </c>
      <c r="S8" s="1030">
        <v>1753226</v>
      </c>
      <c r="T8" s="1224">
        <v>1908216</v>
      </c>
      <c r="U8" s="1224">
        <v>2483700</v>
      </c>
      <c r="V8" s="1032">
        <v>2447406</v>
      </c>
      <c r="W8" s="1222">
        <v>2695777</v>
      </c>
      <c r="X8" s="1224">
        <v>2737703</v>
      </c>
      <c r="Y8" s="1224">
        <v>3327033</v>
      </c>
      <c r="Z8" s="1223">
        <v>2967250</v>
      </c>
      <c r="AA8" s="1225">
        <v>2993112</v>
      </c>
      <c r="AB8" s="1224">
        <v>2969554</v>
      </c>
      <c r="AC8" s="1224">
        <v>2759573</v>
      </c>
      <c r="AD8" s="1032">
        <v>2562225</v>
      </c>
      <c r="AE8" s="1222">
        <v>2856983</v>
      </c>
      <c r="AF8" s="1224">
        <v>2901462</v>
      </c>
      <c r="AG8" s="1224">
        <v>2963801</v>
      </c>
      <c r="AH8" s="1032">
        <v>3188247</v>
      </c>
      <c r="AI8" s="1032">
        <v>3337831</v>
      </c>
      <c r="AJ8" s="1032">
        <v>3560049</v>
      </c>
      <c r="AK8" s="1032">
        <v>3572146</v>
      </c>
      <c r="AL8" s="1032">
        <v>3622399</v>
      </c>
      <c r="AM8" s="1032">
        <v>3796172</v>
      </c>
      <c r="AN8" s="1032">
        <v>4550990</v>
      </c>
      <c r="AO8" s="1032">
        <v>4806567</v>
      </c>
      <c r="AP8" s="1032">
        <v>5081900</v>
      </c>
      <c r="AQ8" s="1032">
        <v>4988648</v>
      </c>
      <c r="AR8" s="1032">
        <v>5124853</v>
      </c>
      <c r="AS8" s="1032">
        <v>5279274</v>
      </c>
      <c r="AT8" s="1032">
        <v>5881446</v>
      </c>
      <c r="AW8" s="1725"/>
      <c r="XFD8">
        <v>389</v>
      </c>
    </row>
    <row r="9" spans="1:16384" s="202" customFormat="1" ht="15" customHeight="1" thickBot="1">
      <c r="A9" s="243"/>
      <c r="B9" s="1192" t="str">
        <f>INDEX(tblTrans[[English]:[Polski]],MATCH(XFD9,tblTrans[ID],0),LangSelID)</f>
        <v>- other liabilities</v>
      </c>
      <c r="C9" s="936"/>
      <c r="D9" s="937"/>
      <c r="E9" s="937"/>
      <c r="F9" s="938"/>
      <c r="G9" s="939"/>
      <c r="H9" s="937"/>
      <c r="I9" s="937"/>
      <c r="J9" s="940"/>
      <c r="K9" s="936">
        <v>718591</v>
      </c>
      <c r="L9" s="937">
        <v>785896</v>
      </c>
      <c r="M9" s="937">
        <v>1257126</v>
      </c>
      <c r="N9" s="938">
        <v>185315</v>
      </c>
      <c r="O9" s="1107">
        <v>908</v>
      </c>
      <c r="P9" s="937">
        <v>908</v>
      </c>
      <c r="Q9" s="937">
        <v>307195</v>
      </c>
      <c r="R9" s="1105">
        <v>43615</v>
      </c>
      <c r="S9" s="1103">
        <v>954845</v>
      </c>
      <c r="T9" s="1104">
        <v>750624</v>
      </c>
      <c r="U9" s="1104">
        <v>2617</v>
      </c>
      <c r="V9" s="1106">
        <v>861</v>
      </c>
      <c r="W9" s="1107">
        <v>25920</v>
      </c>
      <c r="X9" s="1104">
        <v>712</v>
      </c>
      <c r="Y9" s="1104">
        <v>712</v>
      </c>
      <c r="Z9" s="1105">
        <v>3578</v>
      </c>
      <c r="AA9" s="1226">
        <v>100234</v>
      </c>
      <c r="AB9" s="1104">
        <v>0</v>
      </c>
      <c r="AC9" s="1104">
        <v>365234</v>
      </c>
      <c r="AD9" s="1106">
        <v>402634</v>
      </c>
      <c r="AE9" s="1107">
        <v>76047</v>
      </c>
      <c r="AF9" s="1104">
        <v>166109</v>
      </c>
      <c r="AG9" s="1104">
        <v>332</v>
      </c>
      <c r="AH9" s="1106">
        <v>9332</v>
      </c>
      <c r="AI9" s="1106">
        <v>332</v>
      </c>
      <c r="AJ9" s="1106">
        <v>5728</v>
      </c>
      <c r="AK9" s="1106">
        <v>24231</v>
      </c>
      <c r="AL9" s="1106">
        <v>14730</v>
      </c>
      <c r="AM9" s="1106">
        <v>330</v>
      </c>
      <c r="AN9" s="1106">
        <v>330</v>
      </c>
      <c r="AO9" s="1106">
        <v>120330</v>
      </c>
      <c r="AP9" s="1106">
        <v>330</v>
      </c>
      <c r="AQ9" s="1106">
        <v>330</v>
      </c>
      <c r="AR9" s="1106">
        <v>330</v>
      </c>
      <c r="AS9" s="1106">
        <v>12830</v>
      </c>
      <c r="AT9" s="1106">
        <v>330</v>
      </c>
      <c r="AW9" s="1725"/>
      <c r="XFD9" s="202">
        <v>390</v>
      </c>
    </row>
    <row r="10" spans="1:16384" s="86" customFormat="1" ht="15" customHeight="1" thickBot="1">
      <c r="A10" s="723"/>
      <c r="B10" s="1200" t="str">
        <f>INDEX(tblTrans[[English]:[Polski]],MATCH(XFD10,tblTrans[ID],0),LangSelID)</f>
        <v>Liabilities received</v>
      </c>
      <c r="C10" s="1049">
        <f t="shared" ref="C10:M10" si="5">SUM(C11:C12)</f>
        <v>1600336</v>
      </c>
      <c r="D10" s="1049">
        <f t="shared" si="5"/>
        <v>1729257</v>
      </c>
      <c r="E10" s="1049">
        <f t="shared" si="5"/>
        <v>1289924</v>
      </c>
      <c r="F10" s="1049">
        <f t="shared" si="5"/>
        <v>1039524</v>
      </c>
      <c r="G10" s="1049">
        <f t="shared" si="5"/>
        <v>3011363</v>
      </c>
      <c r="H10" s="1049">
        <f t="shared" si="5"/>
        <v>2659371</v>
      </c>
      <c r="I10" s="1049">
        <f t="shared" si="5"/>
        <v>2949474</v>
      </c>
      <c r="J10" s="1049">
        <f t="shared" si="5"/>
        <v>1952648</v>
      </c>
      <c r="K10" s="1049">
        <f t="shared" si="5"/>
        <v>589951</v>
      </c>
      <c r="L10" s="1049">
        <f>SUM(L11:L13)</f>
        <v>792010</v>
      </c>
      <c r="M10" s="1049">
        <f t="shared" si="5"/>
        <v>2331854</v>
      </c>
      <c r="N10" s="1049">
        <f>SUM(N11:N13)</f>
        <v>1583216</v>
      </c>
      <c r="O10" s="1049">
        <v>1576930</v>
      </c>
      <c r="P10" s="1049">
        <f>P11+P12+P13</f>
        <v>657580</v>
      </c>
      <c r="Q10" s="1049">
        <f>Q11+Q12+Q13</f>
        <v>916774</v>
      </c>
      <c r="R10" s="1049">
        <v>733026</v>
      </c>
      <c r="S10" s="1049">
        <v>628054</v>
      </c>
      <c r="T10" s="1049">
        <f t="shared" ref="T10:AI10" si="6">SUM(T11:T12)</f>
        <v>1213296</v>
      </c>
      <c r="U10" s="1049">
        <f t="shared" si="6"/>
        <v>1140951</v>
      </c>
      <c r="V10" s="1049">
        <f t="shared" si="6"/>
        <v>1131281</v>
      </c>
      <c r="W10" s="1049">
        <f t="shared" si="6"/>
        <v>1416913</v>
      </c>
      <c r="X10" s="1049">
        <f t="shared" si="6"/>
        <v>1899041</v>
      </c>
      <c r="Y10" s="1049">
        <f t="shared" si="6"/>
        <v>1421359</v>
      </c>
      <c r="Z10" s="1049">
        <f t="shared" si="6"/>
        <v>1014526</v>
      </c>
      <c r="AA10" s="1049">
        <f t="shared" si="6"/>
        <v>951885</v>
      </c>
      <c r="AB10" s="1049">
        <f t="shared" si="6"/>
        <v>898650</v>
      </c>
      <c r="AC10" s="1049">
        <f t="shared" si="6"/>
        <v>1187041</v>
      </c>
      <c r="AD10" s="1049">
        <f t="shared" si="6"/>
        <v>777240</v>
      </c>
      <c r="AE10" s="1049">
        <f t="shared" si="6"/>
        <v>974689</v>
      </c>
      <c r="AF10" s="1049">
        <f t="shared" si="6"/>
        <v>1304052</v>
      </c>
      <c r="AG10" s="1049">
        <f t="shared" si="6"/>
        <v>1509212</v>
      </c>
      <c r="AH10" s="1049">
        <f t="shared" si="6"/>
        <v>1398999</v>
      </c>
      <c r="AI10" s="1049">
        <f t="shared" si="6"/>
        <v>3393780</v>
      </c>
      <c r="AJ10" s="1049">
        <v>1521681</v>
      </c>
      <c r="AK10" s="1049">
        <v>1570093</v>
      </c>
      <c r="AL10" s="1049">
        <v>1658897</v>
      </c>
      <c r="AM10" s="1049">
        <v>1609102</v>
      </c>
      <c r="AN10" s="1049">
        <v>1733019</v>
      </c>
      <c r="AO10" s="1049">
        <v>1962535</v>
      </c>
      <c r="AP10" s="1049">
        <v>1746555</v>
      </c>
      <c r="AQ10" s="1049">
        <v>1769883</v>
      </c>
      <c r="AR10" s="1049">
        <v>1893349</v>
      </c>
      <c r="AS10" s="1049">
        <v>1923509</v>
      </c>
      <c r="AT10" s="1049">
        <v>2611163</v>
      </c>
      <c r="AU10" s="202"/>
      <c r="AV10"/>
      <c r="AW10" s="1725"/>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202" customFormat="1" ht="15" customHeight="1">
      <c r="A11" s="243"/>
      <c r="B11" s="1190" t="str">
        <f>INDEX(tblTrans[[English]:[Polski]],MATCH(XFD11,tblTrans[ID],0),LangSelID)</f>
        <v>- financing</v>
      </c>
      <c r="C11" s="1217">
        <v>650878</v>
      </c>
      <c r="D11" s="1218">
        <v>563589</v>
      </c>
      <c r="E11" s="1218">
        <v>224534</v>
      </c>
      <c r="F11" s="1219">
        <v>109134</v>
      </c>
      <c r="G11" s="1215">
        <v>615548</v>
      </c>
      <c r="H11" s="1218">
        <v>1985723</v>
      </c>
      <c r="I11" s="1218">
        <v>2379440</v>
      </c>
      <c r="J11" s="1216">
        <v>1317021</v>
      </c>
      <c r="K11" s="1217">
        <v>100000</v>
      </c>
      <c r="L11" s="1218">
        <v>252071</v>
      </c>
      <c r="M11" s="1218">
        <v>1746072</v>
      </c>
      <c r="N11" s="1219">
        <v>956208</v>
      </c>
      <c r="O11" s="1215">
        <v>943556</v>
      </c>
      <c r="P11" s="1218">
        <v>59105</v>
      </c>
      <c r="Q11" s="1218">
        <v>429330</v>
      </c>
      <c r="R11" s="1216">
        <v>260410</v>
      </c>
      <c r="S11" s="1217">
        <v>223778</v>
      </c>
      <c r="T11" s="1218">
        <v>689724</v>
      </c>
      <c r="U11" s="1218">
        <v>63664</v>
      </c>
      <c r="V11" s="1219">
        <v>14828</v>
      </c>
      <c r="W11" s="1215">
        <v>197083</v>
      </c>
      <c r="X11" s="1218">
        <v>798790</v>
      </c>
      <c r="Y11" s="1218">
        <v>391347</v>
      </c>
      <c r="Z11" s="1216">
        <v>430</v>
      </c>
      <c r="AA11" s="1220">
        <v>200</v>
      </c>
      <c r="AB11" s="1218">
        <v>426</v>
      </c>
      <c r="AC11" s="1218">
        <v>259000</v>
      </c>
      <c r="AD11" s="1219">
        <v>0</v>
      </c>
      <c r="AE11" s="1215">
        <v>206372</v>
      </c>
      <c r="AF11" s="1218">
        <v>434260</v>
      </c>
      <c r="AG11" s="1218">
        <v>524089</v>
      </c>
      <c r="AH11" s="1219">
        <v>210735</v>
      </c>
      <c r="AI11" s="1219">
        <v>2105374</v>
      </c>
      <c r="AJ11" s="1219">
        <v>0</v>
      </c>
      <c r="AK11" s="1219">
        <v>21763</v>
      </c>
      <c r="AL11" s="1219">
        <v>31841</v>
      </c>
      <c r="AM11" s="1219">
        <v>65808</v>
      </c>
      <c r="AN11" s="1219">
        <v>72000</v>
      </c>
      <c r="AO11" s="1219">
        <v>251270</v>
      </c>
      <c r="AP11" s="1219">
        <v>0</v>
      </c>
      <c r="AQ11" s="1219">
        <v>16000</v>
      </c>
      <c r="AR11" s="1219">
        <v>51627</v>
      </c>
      <c r="AS11" s="1219">
        <v>59200</v>
      </c>
      <c r="AT11" s="1219">
        <v>24579</v>
      </c>
      <c r="AU11"/>
      <c r="AW11" s="1725"/>
      <c r="XFD11" s="202">
        <v>392</v>
      </c>
    </row>
    <row r="12" spans="1:16384" s="202" customFormat="1" ht="15" customHeight="1">
      <c r="A12" s="243"/>
      <c r="B12" s="1221" t="str">
        <f>INDEX(tblTrans[[English]:[Polski]],MATCH(XFD12,tblTrans[ID],0),LangSelID)</f>
        <v>- guarantees</v>
      </c>
      <c r="C12" s="1030">
        <v>949458</v>
      </c>
      <c r="D12" s="1224">
        <v>1165668</v>
      </c>
      <c r="E12" s="1224">
        <v>1065390</v>
      </c>
      <c r="F12" s="1032">
        <v>930390</v>
      </c>
      <c r="G12" s="1222">
        <v>2395815</v>
      </c>
      <c r="H12" s="1224">
        <v>673648</v>
      </c>
      <c r="I12" s="1224">
        <v>570034</v>
      </c>
      <c r="J12" s="1223">
        <v>635627</v>
      </c>
      <c r="K12" s="1030">
        <v>489951</v>
      </c>
      <c r="L12" s="1224">
        <v>539939</v>
      </c>
      <c r="M12" s="1224">
        <v>585782</v>
      </c>
      <c r="N12" s="1032">
        <v>627008</v>
      </c>
      <c r="O12" s="1222">
        <v>633374</v>
      </c>
      <c r="P12" s="1224">
        <v>598475</v>
      </c>
      <c r="Q12" s="1224">
        <v>487444</v>
      </c>
      <c r="R12" s="1223">
        <v>472616</v>
      </c>
      <c r="S12" s="1030">
        <v>404276</v>
      </c>
      <c r="T12" s="1224">
        <v>523572</v>
      </c>
      <c r="U12" s="1224">
        <v>1077287</v>
      </c>
      <c r="V12" s="1032">
        <v>1116453</v>
      </c>
      <c r="W12" s="1222">
        <v>1219830</v>
      </c>
      <c r="X12" s="1224">
        <v>1100251</v>
      </c>
      <c r="Y12" s="1224">
        <v>1030012</v>
      </c>
      <c r="Z12" s="1223">
        <v>1014096</v>
      </c>
      <c r="AA12" s="1225">
        <v>951685</v>
      </c>
      <c r="AB12" s="1224">
        <v>898224</v>
      </c>
      <c r="AC12" s="1224">
        <v>928041</v>
      </c>
      <c r="AD12" s="1032">
        <v>777240</v>
      </c>
      <c r="AE12" s="1222">
        <v>768317</v>
      </c>
      <c r="AF12" s="1224">
        <v>869792</v>
      </c>
      <c r="AG12" s="1224">
        <v>985123</v>
      </c>
      <c r="AH12" s="1032">
        <v>1188264</v>
      </c>
      <c r="AI12" s="1032">
        <v>1288406</v>
      </c>
      <c r="AJ12" s="1032">
        <v>1521681</v>
      </c>
      <c r="AK12" s="1032">
        <v>1548330</v>
      </c>
      <c r="AL12" s="1032">
        <v>1627056</v>
      </c>
      <c r="AM12" s="1032">
        <v>1543294</v>
      </c>
      <c r="AN12" s="1032">
        <v>1661019</v>
      </c>
      <c r="AO12" s="1032">
        <v>1711265</v>
      </c>
      <c r="AP12" s="1032">
        <v>1746555</v>
      </c>
      <c r="AQ12" s="1032">
        <v>1753883</v>
      </c>
      <c r="AR12" s="1032">
        <v>1841722</v>
      </c>
      <c r="AS12" s="1032">
        <v>1864309</v>
      </c>
      <c r="AT12" s="1032">
        <v>2586584</v>
      </c>
      <c r="AW12" s="1725"/>
      <c r="XFD12">
        <v>393</v>
      </c>
    </row>
    <row r="13" spans="1:16384" s="202" customFormat="1" ht="15" customHeight="1">
      <c r="A13" s="243"/>
      <c r="B13" s="1221" t="str">
        <f>INDEX(tblTrans[[English]:[Polski]],MATCH(XFD13,tblTrans[ID],0),LangSelID)</f>
        <v>- other liabilities</v>
      </c>
      <c r="C13" s="1030"/>
      <c r="D13" s="1224"/>
      <c r="E13" s="1224"/>
      <c r="F13" s="1032"/>
      <c r="G13" s="1222"/>
      <c r="H13" s="1224"/>
      <c r="I13" s="1224"/>
      <c r="J13" s="1223"/>
      <c r="K13" s="1030"/>
      <c r="L13" s="1224"/>
      <c r="M13" s="1224"/>
      <c r="N13" s="1032"/>
      <c r="O13" s="1222"/>
      <c r="P13" s="1224"/>
      <c r="Q13" s="1224"/>
      <c r="R13" s="1227"/>
      <c r="S13" s="1228"/>
      <c r="T13" s="1229"/>
      <c r="U13" s="1229"/>
      <c r="V13" s="1230"/>
      <c r="W13" s="1231"/>
      <c r="X13" s="1229"/>
      <c r="Y13" s="1229"/>
      <c r="Z13" s="1227"/>
      <c r="AA13" s="1232"/>
      <c r="AB13" s="1229"/>
      <c r="AC13" s="1229"/>
      <c r="AD13" s="1230"/>
      <c r="AE13" s="1231"/>
      <c r="AF13" s="1229"/>
      <c r="AG13" s="1229"/>
      <c r="AH13" s="1230"/>
      <c r="AI13" s="1230"/>
      <c r="AJ13" s="1230">
        <v>0</v>
      </c>
      <c r="AK13" s="1230"/>
      <c r="AL13" s="1230"/>
      <c r="AM13" s="1230"/>
      <c r="AN13" s="1230"/>
      <c r="AO13" s="1230"/>
      <c r="AP13" s="1230"/>
      <c r="AQ13" s="1230"/>
      <c r="AR13" s="1230"/>
      <c r="AS13" s="1230"/>
      <c r="AT13" s="1230"/>
      <c r="AW13" s="1725"/>
      <c r="XFD13" s="202">
        <v>394</v>
      </c>
    </row>
    <row r="14" spans="1:16384" s="202" customFormat="1" ht="15" customHeight="1">
      <c r="A14" s="243"/>
      <c r="B14" s="1197" t="str">
        <f>INDEX(tblTrans[[English]:[Polski]],MATCH(XFD14,tblTrans[ID],0),LangSelID)</f>
        <v>Liabilities arising from purchase/sale operations</v>
      </c>
      <c r="C14" s="936">
        <v>420627871</v>
      </c>
      <c r="D14" s="937">
        <v>506225321</v>
      </c>
      <c r="E14" s="937">
        <v>549596919</v>
      </c>
      <c r="F14" s="938">
        <v>541501749</v>
      </c>
      <c r="G14" s="939">
        <v>563630001</v>
      </c>
      <c r="H14" s="937">
        <v>641934457</v>
      </c>
      <c r="I14" s="937">
        <v>634251280</v>
      </c>
      <c r="J14" s="940">
        <v>636990965.22248936</v>
      </c>
      <c r="K14" s="936">
        <v>700701566</v>
      </c>
      <c r="L14" s="937"/>
      <c r="M14" s="937">
        <v>0</v>
      </c>
      <c r="N14" s="938"/>
      <c r="O14" s="939"/>
      <c r="P14" s="937"/>
      <c r="Q14" s="937"/>
      <c r="R14" s="1233"/>
      <c r="S14" s="1234"/>
      <c r="T14" s="1235"/>
      <c r="U14" s="1235"/>
      <c r="V14" s="1236"/>
      <c r="W14" s="1237"/>
      <c r="X14" s="1235"/>
      <c r="Y14" s="1235"/>
      <c r="Z14" s="1233"/>
      <c r="AA14" s="1238"/>
      <c r="AB14" s="1235"/>
      <c r="AC14" s="1235"/>
      <c r="AD14" s="1236"/>
      <c r="AE14" s="1237"/>
      <c r="AF14" s="1235"/>
      <c r="AG14" s="1235"/>
      <c r="AH14" s="1236"/>
      <c r="AI14" s="1236"/>
      <c r="AJ14" s="1236"/>
      <c r="AK14" s="1236"/>
      <c r="AL14" s="1236"/>
      <c r="AM14" s="1236"/>
      <c r="AN14" s="1236"/>
      <c r="AO14" s="1236"/>
      <c r="AP14" s="1236"/>
      <c r="AQ14" s="1236"/>
      <c r="AR14" s="1236"/>
      <c r="AS14" s="1236"/>
      <c r="AT14" s="1236"/>
      <c r="AW14" s="1725"/>
      <c r="XFD14">
        <v>395</v>
      </c>
    </row>
    <row r="15" spans="1:16384" s="283" customFormat="1" ht="15" customHeight="1" thickBot="1">
      <c r="A15" s="247"/>
      <c r="B15" s="1201"/>
      <c r="C15" s="1202"/>
      <c r="D15" s="1203"/>
      <c r="E15" s="1203"/>
      <c r="F15" s="1204"/>
      <c r="G15" s="1205"/>
      <c r="H15" s="1203"/>
      <c r="I15" s="1203"/>
      <c r="J15" s="1206"/>
      <c r="K15" s="1202"/>
      <c r="L15" s="1203"/>
      <c r="M15" s="1203"/>
      <c r="N15" s="1204"/>
      <c r="O15" s="1205"/>
      <c r="P15" s="1203"/>
      <c r="Q15" s="1203"/>
      <c r="R15" s="1206"/>
      <c r="S15" s="1202"/>
      <c r="T15" s="1203"/>
      <c r="U15" s="1203"/>
      <c r="V15" s="1204"/>
      <c r="W15" s="1205"/>
      <c r="X15" s="1203"/>
      <c r="Y15" s="1203"/>
      <c r="Z15" s="1206"/>
      <c r="AA15" s="1202"/>
      <c r="AB15" s="1203"/>
      <c r="AC15" s="1203"/>
      <c r="AD15" s="1204"/>
      <c r="AE15" s="1205"/>
      <c r="AF15" s="1203"/>
      <c r="AG15" s="1203"/>
      <c r="AH15" s="1204"/>
      <c r="AI15" s="1204"/>
      <c r="AJ15" s="1204"/>
      <c r="AK15" s="1204"/>
      <c r="AL15" s="1204"/>
      <c r="AM15" s="1204"/>
      <c r="AN15" s="1204"/>
      <c r="AO15" s="1204"/>
      <c r="AP15" s="1204"/>
      <c r="AQ15" s="1204"/>
      <c r="AR15" s="1204"/>
      <c r="AS15" s="1204"/>
      <c r="AT15" s="1204"/>
      <c r="AU15" s="202"/>
      <c r="AW15" s="1725"/>
      <c r="XFD15" s="202"/>
    </row>
    <row r="16" spans="1:16384" s="86" customFormat="1" ht="15" customHeight="1" thickBot="1">
      <c r="A16" s="723"/>
      <c r="B16" s="723" t="str">
        <f>INDEX(tblTrans[[English]:[Polski]],MATCH(XFD16,tblTrans[ID],0),LangSelID)</f>
        <v>Derivative financial instruments</v>
      </c>
      <c r="C16" s="724"/>
      <c r="D16" s="724"/>
      <c r="E16" s="724"/>
      <c r="F16" s="724"/>
      <c r="G16" s="724"/>
      <c r="H16" s="724"/>
      <c r="I16" s="724"/>
      <c r="J16" s="724">
        <f>SUM(J17:J19)</f>
        <v>632234990</v>
      </c>
      <c r="K16" s="724">
        <f>SUM(K17:K19)</f>
        <v>699341447</v>
      </c>
      <c r="L16" s="724">
        <f>SUM(L17:L19)</f>
        <v>735218282</v>
      </c>
      <c r="M16" s="724">
        <v>775907437</v>
      </c>
      <c r="N16" s="724">
        <f>SUM(N17:N19)</f>
        <v>654609081</v>
      </c>
      <c r="O16" s="724">
        <f>SUM(O17:O19)</f>
        <v>554845740</v>
      </c>
      <c r="P16" s="724">
        <v>467036780</v>
      </c>
      <c r="Q16" s="724">
        <v>376178936</v>
      </c>
      <c r="R16" s="724">
        <v>315781176</v>
      </c>
      <c r="S16" s="724">
        <v>326593878</v>
      </c>
      <c r="T16" s="724">
        <f t="shared" ref="T16:AG16" si="7">SUM(T17:T19)</f>
        <v>332547396</v>
      </c>
      <c r="U16" s="724">
        <f t="shared" si="7"/>
        <v>349851851</v>
      </c>
      <c r="V16" s="724">
        <f t="shared" si="7"/>
        <v>304382025</v>
      </c>
      <c r="W16" s="724">
        <f t="shared" si="7"/>
        <v>382774944</v>
      </c>
      <c r="X16" s="724">
        <f t="shared" si="7"/>
        <v>428709636</v>
      </c>
      <c r="Y16" s="724">
        <f t="shared" si="7"/>
        <v>462071967</v>
      </c>
      <c r="Z16" s="724">
        <f t="shared" si="7"/>
        <v>490688148</v>
      </c>
      <c r="AA16" s="724">
        <f t="shared" si="7"/>
        <v>475021222</v>
      </c>
      <c r="AB16" s="724">
        <f t="shared" si="7"/>
        <v>568766245</v>
      </c>
      <c r="AC16" s="724">
        <f t="shared" si="7"/>
        <v>652110445</v>
      </c>
      <c r="AD16" s="724">
        <f t="shared" si="7"/>
        <v>643818208</v>
      </c>
      <c r="AE16" s="724">
        <f t="shared" si="7"/>
        <v>729794036</v>
      </c>
      <c r="AF16" s="724">
        <f t="shared" si="7"/>
        <v>719738161</v>
      </c>
      <c r="AG16" s="724">
        <f t="shared" si="7"/>
        <v>676769864</v>
      </c>
      <c r="AH16" s="724">
        <f>SUM(AH17:AH19)</f>
        <v>602679315</v>
      </c>
      <c r="AI16" s="724">
        <v>634445481</v>
      </c>
      <c r="AJ16" s="724">
        <v>685487837</v>
      </c>
      <c r="AK16" s="724">
        <v>724748774</v>
      </c>
      <c r="AL16" s="724">
        <v>754171408</v>
      </c>
      <c r="AM16" s="724">
        <v>738364266</v>
      </c>
      <c r="AN16" s="724">
        <v>639716020</v>
      </c>
      <c r="AO16" s="724">
        <v>605444950</v>
      </c>
      <c r="AP16" s="724">
        <v>579188355</v>
      </c>
      <c r="AQ16" s="724">
        <v>455454178</v>
      </c>
      <c r="AR16" s="724">
        <v>432902195</v>
      </c>
      <c r="AS16" s="724">
        <v>453083535</v>
      </c>
      <c r="AT16" s="724">
        <v>429230341</v>
      </c>
      <c r="AU16" s="202"/>
      <c r="AV16"/>
      <c r="AW16" s="1725"/>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202" customFormat="1" ht="15" customHeight="1">
      <c r="A17" s="243"/>
      <c r="B17" s="1239" t="str">
        <f>INDEX(tblTrans[[English]:[Polski]],MATCH(XFD17,tblTrans[ID],0),LangSelID)</f>
        <v>Interest rate instruments</v>
      </c>
      <c r="C17" s="1217"/>
      <c r="D17" s="1218"/>
      <c r="E17" s="1218"/>
      <c r="F17" s="1219"/>
      <c r="G17" s="1215"/>
      <c r="H17" s="1218"/>
      <c r="I17" s="1218"/>
      <c r="J17" s="1216">
        <v>536404414</v>
      </c>
      <c r="K17" s="1217">
        <v>609764239</v>
      </c>
      <c r="L17" s="1218">
        <v>648637177</v>
      </c>
      <c r="M17" s="1218">
        <v>674670294</v>
      </c>
      <c r="N17" s="1219">
        <v>561929698</v>
      </c>
      <c r="O17" s="1215">
        <v>458654798</v>
      </c>
      <c r="P17" s="1218">
        <v>382896802</v>
      </c>
      <c r="Q17" s="1218">
        <v>306745611</v>
      </c>
      <c r="R17" s="1216">
        <v>256843650</v>
      </c>
      <c r="S17" s="1217">
        <v>268285629</v>
      </c>
      <c r="T17" s="1218">
        <v>274797225</v>
      </c>
      <c r="U17" s="1218">
        <v>295909664</v>
      </c>
      <c r="V17" s="1219">
        <v>255567002</v>
      </c>
      <c r="W17" s="1215">
        <v>334978931</v>
      </c>
      <c r="X17" s="1218">
        <v>389372350</v>
      </c>
      <c r="Y17" s="1218">
        <v>419172055</v>
      </c>
      <c r="Z17" s="1216">
        <v>442303962</v>
      </c>
      <c r="AA17" s="1220">
        <v>438186629</v>
      </c>
      <c r="AB17" s="1218">
        <v>525284015</v>
      </c>
      <c r="AC17" s="1218">
        <v>604765232</v>
      </c>
      <c r="AD17" s="1219">
        <v>604007736</v>
      </c>
      <c r="AE17" s="1215">
        <v>682059578</v>
      </c>
      <c r="AF17" s="1218">
        <v>666554238</v>
      </c>
      <c r="AG17" s="1218">
        <v>630259071</v>
      </c>
      <c r="AH17" s="1219">
        <v>558866813</v>
      </c>
      <c r="AI17" s="1219">
        <v>570625936</v>
      </c>
      <c r="AJ17" s="1219">
        <v>627592983</v>
      </c>
      <c r="AK17" s="1219">
        <v>655686126</v>
      </c>
      <c r="AL17" s="1219">
        <v>677374381</v>
      </c>
      <c r="AM17" s="1219">
        <v>664477949</v>
      </c>
      <c r="AN17" s="1219">
        <v>540145504</v>
      </c>
      <c r="AO17" s="1219">
        <v>504677346</v>
      </c>
      <c r="AP17" s="1219">
        <v>494009390</v>
      </c>
      <c r="AQ17" s="1219">
        <v>365772901</v>
      </c>
      <c r="AR17" s="1219">
        <v>334119854</v>
      </c>
      <c r="AS17" s="1219">
        <v>341168916</v>
      </c>
      <c r="AT17" s="1219">
        <v>334491101</v>
      </c>
      <c r="AW17" s="1725"/>
      <c r="XFD17" s="202">
        <v>397</v>
      </c>
    </row>
    <row r="18" spans="1:16384" s="202" customFormat="1" ht="15" customHeight="1">
      <c r="A18" s="243"/>
      <c r="B18" s="1029" t="str">
        <f>INDEX(tblTrans[[English]:[Polski]],MATCH(XFD18,tblTrans[ID],0),LangSelID)</f>
        <v>FX instruments</v>
      </c>
      <c r="C18" s="1030"/>
      <c r="D18" s="1224"/>
      <c r="E18" s="1224"/>
      <c r="F18" s="1032"/>
      <c r="G18" s="1222"/>
      <c r="H18" s="1224"/>
      <c r="I18" s="1224"/>
      <c r="J18" s="1223">
        <v>93879246</v>
      </c>
      <c r="K18" s="1030">
        <v>82298281</v>
      </c>
      <c r="L18" s="1224">
        <v>80339236</v>
      </c>
      <c r="M18" s="1224">
        <v>97988449</v>
      </c>
      <c r="N18" s="1032">
        <v>91281575</v>
      </c>
      <c r="O18" s="1222">
        <v>94963522</v>
      </c>
      <c r="P18" s="1224">
        <v>82255847</v>
      </c>
      <c r="Q18" s="1224">
        <v>67494684</v>
      </c>
      <c r="R18" s="1223">
        <v>57286283</v>
      </c>
      <c r="S18" s="1030">
        <v>53340000</v>
      </c>
      <c r="T18" s="1224">
        <v>55527975</v>
      </c>
      <c r="U18" s="1224">
        <v>51604820</v>
      </c>
      <c r="V18" s="1032">
        <v>46913860</v>
      </c>
      <c r="W18" s="1222">
        <v>42697218</v>
      </c>
      <c r="X18" s="1224">
        <v>37809984</v>
      </c>
      <c r="Y18" s="1224">
        <v>40502264</v>
      </c>
      <c r="Z18" s="1223">
        <v>47130792</v>
      </c>
      <c r="AA18" s="1225">
        <v>34163022</v>
      </c>
      <c r="AB18" s="1224">
        <v>40772839</v>
      </c>
      <c r="AC18" s="1224">
        <v>41788011</v>
      </c>
      <c r="AD18" s="1032">
        <v>38923605</v>
      </c>
      <c r="AE18" s="1222">
        <v>46443824</v>
      </c>
      <c r="AF18" s="1224">
        <v>51509149</v>
      </c>
      <c r="AG18" s="1224">
        <v>43742513</v>
      </c>
      <c r="AH18" s="1032">
        <v>42339260</v>
      </c>
      <c r="AI18" s="1032">
        <v>61512541</v>
      </c>
      <c r="AJ18" s="1032">
        <v>56410802</v>
      </c>
      <c r="AK18" s="1032">
        <v>67307551</v>
      </c>
      <c r="AL18" s="1032">
        <v>75432608</v>
      </c>
      <c r="AM18" s="1032">
        <v>72059833</v>
      </c>
      <c r="AN18" s="1032">
        <v>98043405</v>
      </c>
      <c r="AO18" s="1032">
        <v>97443346</v>
      </c>
      <c r="AP18" s="1032">
        <v>81124026</v>
      </c>
      <c r="AQ18" s="1032">
        <v>83039131</v>
      </c>
      <c r="AR18" s="1032">
        <v>92301141</v>
      </c>
      <c r="AS18" s="1032">
        <v>100889884</v>
      </c>
      <c r="AT18" s="1032">
        <v>88280961</v>
      </c>
      <c r="AU18" s="283"/>
      <c r="AW18" s="1725"/>
      <c r="XFD18" s="202">
        <v>398</v>
      </c>
    </row>
    <row r="19" spans="1:16384" s="202" customFormat="1" ht="15" customHeight="1">
      <c r="A19" s="243"/>
      <c r="B19" s="1240" t="str">
        <f>INDEX(tblTrans[[English]:[Polski]],MATCH(XFD19,tblTrans[ID],0),LangSelID)</f>
        <v>Market risk instruments</v>
      </c>
      <c r="C19" s="1103"/>
      <c r="D19" s="1104"/>
      <c r="E19" s="1104"/>
      <c r="F19" s="1106"/>
      <c r="G19" s="1107"/>
      <c r="H19" s="1104"/>
      <c r="I19" s="1104"/>
      <c r="J19" s="1105">
        <v>1951330</v>
      </c>
      <c r="K19" s="1103">
        <v>7278927</v>
      </c>
      <c r="L19" s="1104">
        <v>6241869</v>
      </c>
      <c r="M19" s="1104">
        <v>3248694</v>
      </c>
      <c r="N19" s="1106">
        <v>1397808</v>
      </c>
      <c r="O19" s="1107">
        <v>1227420</v>
      </c>
      <c r="P19" s="1104">
        <v>1884131</v>
      </c>
      <c r="Q19" s="1104">
        <v>1938641</v>
      </c>
      <c r="R19" s="1105">
        <v>1651243</v>
      </c>
      <c r="S19" s="1103">
        <v>4968249</v>
      </c>
      <c r="T19" s="1104">
        <v>2222196</v>
      </c>
      <c r="U19" s="1104">
        <v>2337367</v>
      </c>
      <c r="V19" s="1106">
        <v>1901163</v>
      </c>
      <c r="W19" s="1107">
        <v>5098795</v>
      </c>
      <c r="X19" s="1104">
        <v>1527302</v>
      </c>
      <c r="Y19" s="1104">
        <v>2397648</v>
      </c>
      <c r="Z19" s="1105">
        <v>1253394</v>
      </c>
      <c r="AA19" s="1226">
        <v>2671571</v>
      </c>
      <c r="AB19" s="1104">
        <v>2709391</v>
      </c>
      <c r="AC19" s="1104">
        <v>5557202</v>
      </c>
      <c r="AD19" s="1106">
        <v>886867</v>
      </c>
      <c r="AE19" s="1107">
        <v>1290634</v>
      </c>
      <c r="AF19" s="1104">
        <v>1674774</v>
      </c>
      <c r="AG19" s="1104">
        <v>2768280</v>
      </c>
      <c r="AH19" s="1106">
        <v>1473242</v>
      </c>
      <c r="AI19" s="1106">
        <v>2307004</v>
      </c>
      <c r="AJ19" s="1106">
        <v>1484052</v>
      </c>
      <c r="AK19" s="1106">
        <v>1755097</v>
      </c>
      <c r="AL19" s="1106">
        <v>1364419</v>
      </c>
      <c r="AM19" s="1106">
        <v>1826484</v>
      </c>
      <c r="AN19" s="1106">
        <v>1527111</v>
      </c>
      <c r="AO19" s="1106">
        <v>3324258</v>
      </c>
      <c r="AP19" s="1106">
        <v>4054939</v>
      </c>
      <c r="AQ19" s="1106">
        <v>6642146</v>
      </c>
      <c r="AR19" s="1106">
        <v>6481200</v>
      </c>
      <c r="AS19" s="1106">
        <v>11024735</v>
      </c>
      <c r="AT19" s="1106">
        <v>6458279</v>
      </c>
      <c r="AU19"/>
      <c r="AW19" s="1725"/>
      <c r="XFD19" s="202">
        <v>399</v>
      </c>
    </row>
    <row r="20" spans="1:16384" s="202" customFormat="1" ht="15" customHeight="1" thickBot="1">
      <c r="A20" s="243"/>
      <c r="B20" s="1207"/>
      <c r="C20" s="1208"/>
      <c r="D20" s="1209"/>
      <c r="E20" s="1209"/>
      <c r="F20" s="747"/>
      <c r="G20" s="1210"/>
      <c r="H20" s="1209"/>
      <c r="I20" s="1209"/>
      <c r="J20" s="1211"/>
      <c r="K20" s="1208"/>
      <c r="L20" s="1212"/>
      <c r="M20" s="1209"/>
      <c r="N20" s="1213"/>
      <c r="O20" s="1210"/>
      <c r="P20" s="1212"/>
      <c r="Q20" s="1209"/>
      <c r="R20" s="1211"/>
      <c r="S20" s="1208"/>
      <c r="T20" s="1209"/>
      <c r="U20" s="1209"/>
      <c r="V20" s="747"/>
      <c r="W20" s="1210"/>
      <c r="X20" s="1209"/>
      <c r="Y20" s="1209"/>
      <c r="Z20" s="1211"/>
      <c r="AA20" s="1214"/>
      <c r="AB20" s="1209"/>
      <c r="AC20" s="1209"/>
      <c r="AD20" s="747"/>
      <c r="AE20" s="471"/>
      <c r="AF20" s="1209"/>
      <c r="AG20" s="1209"/>
      <c r="AH20" s="747"/>
      <c r="AI20" s="747"/>
      <c r="AJ20" s="747"/>
      <c r="AK20" s="747"/>
      <c r="AL20" s="747"/>
      <c r="AM20" s="747"/>
      <c r="AN20" s="747"/>
      <c r="AO20" s="747"/>
      <c r="AP20" s="747"/>
      <c r="AQ20" s="747"/>
      <c r="AR20" s="747"/>
      <c r="AS20" s="747"/>
      <c r="AT20" s="747"/>
      <c r="AW20" s="1725"/>
    </row>
    <row r="21" spans="1:16384" s="86" customFormat="1" ht="15" customHeight="1" thickBot="1">
      <c r="A21" s="723"/>
      <c r="B21" s="723" t="str">
        <f>INDEX(tblTrans[[English]:[Polski]],MATCH(XFD21,tblTrans[ID],0),LangSelID)</f>
        <v>Total off-balance-sheet items</v>
      </c>
      <c r="C21" s="724">
        <f t="shared" ref="C21:H21" si="8">C4+C9+C16</f>
        <v>13789249</v>
      </c>
      <c r="D21" s="724">
        <f t="shared" si="8"/>
        <v>12451602</v>
      </c>
      <c r="E21" s="724">
        <f t="shared" si="8"/>
        <v>12416963</v>
      </c>
      <c r="F21" s="724">
        <f t="shared" si="8"/>
        <v>14266135</v>
      </c>
      <c r="G21" s="724">
        <f t="shared" si="8"/>
        <v>16893316</v>
      </c>
      <c r="H21" s="724">
        <f t="shared" si="8"/>
        <v>16394010</v>
      </c>
      <c r="I21" s="724">
        <f>I4+I9+I14</f>
        <v>652576644</v>
      </c>
      <c r="J21" s="724">
        <f>J4+J16</f>
        <v>650809866</v>
      </c>
      <c r="K21" s="724">
        <f>K4+K9+K16</f>
        <v>717130400</v>
      </c>
      <c r="L21" s="724">
        <f>L4+L16+L9</f>
        <v>755508753</v>
      </c>
      <c r="M21" s="724">
        <f>M4+M9+M16</f>
        <v>800026991</v>
      </c>
      <c r="N21" s="724">
        <f>N6+N10+N16+N9</f>
        <v>675530227</v>
      </c>
      <c r="O21" s="724">
        <f>O6+O10+O16</f>
        <v>574482154</v>
      </c>
      <c r="P21" s="724">
        <f>P4+P16+P9</f>
        <v>483160972</v>
      </c>
      <c r="Q21" s="724">
        <f>Q4+Q16+Q9</f>
        <v>390907381</v>
      </c>
      <c r="R21" s="724">
        <f t="shared" ref="R21:AG21" si="9">R6+R10+R16</f>
        <v>328972436</v>
      </c>
      <c r="S21" s="724">
        <f t="shared" si="9"/>
        <v>340261242</v>
      </c>
      <c r="T21" s="724">
        <f t="shared" si="9"/>
        <v>347177009</v>
      </c>
      <c r="U21" s="724">
        <f t="shared" si="9"/>
        <v>365400347</v>
      </c>
      <c r="V21" s="724">
        <f t="shared" si="9"/>
        <v>319844021</v>
      </c>
      <c r="W21" s="724">
        <f t="shared" si="9"/>
        <v>399765742</v>
      </c>
      <c r="X21" s="724">
        <f t="shared" si="9"/>
        <v>447229108</v>
      </c>
      <c r="Y21" s="724">
        <f t="shared" si="9"/>
        <v>481315999</v>
      </c>
      <c r="Z21" s="724">
        <f t="shared" si="9"/>
        <v>509048695</v>
      </c>
      <c r="AA21" s="724">
        <f t="shared" si="9"/>
        <v>493841631</v>
      </c>
      <c r="AB21" s="724">
        <f t="shared" si="9"/>
        <v>587858053</v>
      </c>
      <c r="AC21" s="724">
        <f t="shared" si="9"/>
        <v>671294953</v>
      </c>
      <c r="AD21" s="724">
        <f t="shared" si="9"/>
        <v>662145491</v>
      </c>
      <c r="AE21" s="724">
        <f t="shared" si="9"/>
        <v>748795435</v>
      </c>
      <c r="AF21" s="724">
        <f t="shared" si="9"/>
        <v>738603333</v>
      </c>
      <c r="AG21" s="724">
        <f t="shared" si="9"/>
        <v>696868548</v>
      </c>
      <c r="AH21" s="724">
        <f>AH6+AH10+AH16</f>
        <v>625808180</v>
      </c>
      <c r="AI21" s="724">
        <f>AI6+AI10+AI16</f>
        <v>659673546</v>
      </c>
      <c r="AJ21" s="724">
        <v>708253305</v>
      </c>
      <c r="AK21" s="724">
        <v>748828169</v>
      </c>
      <c r="AL21" s="724">
        <v>779441400</v>
      </c>
      <c r="AM21" s="724">
        <v>764116041</v>
      </c>
      <c r="AN21" s="724">
        <v>666448663</v>
      </c>
      <c r="AO21" s="724">
        <v>633744467</v>
      </c>
      <c r="AP21" s="724">
        <v>607115338</v>
      </c>
      <c r="AQ21" s="724">
        <v>483563072</v>
      </c>
      <c r="AR21" s="724">
        <v>462345400</v>
      </c>
      <c r="AS21" s="724">
        <v>481856502</v>
      </c>
      <c r="AT21" s="724">
        <v>460523230</v>
      </c>
      <c r="AU21" s="202"/>
      <c r="AV21"/>
      <c r="AW21" s="1725"/>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202">
        <v>400</v>
      </c>
    </row>
    <row r="22" spans="1:16384">
      <c r="C22" s="33"/>
      <c r="D22" s="33"/>
      <c r="E22" s="33"/>
      <c r="F22" s="33"/>
      <c r="G22" s="33"/>
      <c r="H22" s="28"/>
      <c r="AU22" s="202"/>
    </row>
    <row r="23" spans="1:16384">
      <c r="B23" s="19"/>
      <c r="C23" s="17"/>
      <c r="D23" s="17"/>
      <c r="E23" s="17"/>
      <c r="F23" s="17"/>
      <c r="G23" s="17"/>
      <c r="H23" s="17"/>
      <c r="AT23" s="202"/>
      <c r="AU23" s="202"/>
    </row>
    <row r="24" spans="1:16384" ht="12.75">
      <c r="B24" s="12"/>
      <c r="C24" s="9"/>
      <c r="D24" s="9"/>
      <c r="E24" s="9"/>
      <c r="F24" s="9"/>
      <c r="G24" s="9"/>
      <c r="H24" s="9"/>
      <c r="AT24"/>
      <c r="AU24"/>
    </row>
    <row r="25" spans="1:16384">
      <c r="C25" s="8"/>
      <c r="D25" s="8"/>
      <c r="E25" s="8"/>
      <c r="F25" s="8"/>
      <c r="G25" s="8"/>
      <c r="H25" s="8"/>
    </row>
    <row r="26" spans="1:16384">
      <c r="B26" s="27"/>
      <c r="C26" s="8"/>
      <c r="D26" s="8"/>
      <c r="E26" s="8"/>
      <c r="F26" s="8"/>
      <c r="G26" s="8"/>
      <c r="H26" s="8"/>
    </row>
    <row r="27" spans="1:16384">
      <c r="B27" s="27"/>
      <c r="C27" s="8"/>
      <c r="D27" s="8"/>
      <c r="E27" s="8"/>
      <c r="F27" s="8"/>
      <c r="G27" s="8"/>
      <c r="H27" s="8"/>
    </row>
    <row r="28" spans="1:16384">
      <c r="B28" s="27"/>
      <c r="C28" s="8"/>
      <c r="D28" s="8"/>
      <c r="E28" s="8"/>
      <c r="F28" s="8"/>
      <c r="G28" s="8"/>
      <c r="H28" s="8"/>
    </row>
    <row r="29" spans="1:16384">
      <c r="B29" s="27"/>
      <c r="C29" s="8"/>
      <c r="D29" s="8"/>
      <c r="E29" s="8"/>
      <c r="F29" s="8"/>
      <c r="G29" s="8"/>
      <c r="H29" s="8"/>
    </row>
    <row r="30" spans="1:16384">
      <c r="C30" s="8"/>
      <c r="D30" s="8"/>
      <c r="E30" s="8"/>
      <c r="F30" s="8"/>
      <c r="G30" s="8"/>
      <c r="H30" s="8"/>
    </row>
    <row r="31" spans="1:16384">
      <c r="C31" s="8"/>
      <c r="D31" s="8"/>
      <c r="E31" s="8"/>
      <c r="F31" s="8"/>
      <c r="G31" s="8"/>
      <c r="H31" s="8"/>
    </row>
    <row r="32" spans="1:16384">
      <c r="B32" s="27"/>
      <c r="C32" s="8"/>
      <c r="D32" s="8"/>
      <c r="E32" s="8"/>
      <c r="F32" s="8"/>
      <c r="G32" s="8"/>
      <c r="H32" s="8"/>
    </row>
    <row r="33" spans="2:8">
      <c r="B33" s="27"/>
      <c r="C33" s="8"/>
      <c r="D33" s="8"/>
      <c r="E33" s="8"/>
      <c r="F33" s="8"/>
      <c r="G33" s="8"/>
      <c r="H33" s="8"/>
    </row>
    <row r="34" spans="2:8">
      <c r="B34" s="27"/>
      <c r="C34" s="8"/>
      <c r="D34" s="8"/>
      <c r="E34" s="8"/>
      <c r="F34" s="8"/>
      <c r="G34" s="8"/>
      <c r="H34" s="8"/>
    </row>
    <row r="35" spans="2:8">
      <c r="B35" s="27"/>
      <c r="C35" s="8"/>
      <c r="D35" s="8"/>
      <c r="E35" s="8"/>
      <c r="F35" s="8"/>
      <c r="G35" s="8"/>
      <c r="H35" s="8"/>
    </row>
    <row r="36" spans="2:8">
      <c r="B36" s="12"/>
      <c r="C36" s="8"/>
      <c r="D36" s="8"/>
      <c r="E36" s="8"/>
      <c r="F36" s="8"/>
      <c r="G36" s="8"/>
      <c r="H36" s="8"/>
    </row>
    <row r="37" spans="2:8">
      <c r="C37" s="14"/>
      <c r="D37" s="14"/>
      <c r="E37" s="14"/>
      <c r="F37" s="14"/>
      <c r="G37" s="14"/>
      <c r="H37" s="14"/>
    </row>
    <row r="38" spans="2:8">
      <c r="C38" s="17"/>
      <c r="D38" s="17"/>
      <c r="E38" s="17"/>
      <c r="F38" s="17"/>
      <c r="G38" s="17"/>
      <c r="H38" s="17"/>
    </row>
    <row r="39" spans="2:8">
      <c r="B39" s="21"/>
      <c r="C39" s="24"/>
      <c r="D39" s="24"/>
      <c r="E39" s="24"/>
      <c r="F39" s="24"/>
      <c r="G39" s="24"/>
      <c r="H39" s="24"/>
    </row>
    <row r="40" spans="2:8">
      <c r="C40" s="17"/>
      <c r="D40" s="17"/>
      <c r="E40" s="17"/>
      <c r="F40" s="17"/>
      <c r="G40" s="17"/>
      <c r="H40" s="17"/>
    </row>
    <row r="41" spans="2:8">
      <c r="C41" s="17"/>
      <c r="D41" s="17"/>
      <c r="E41" s="17"/>
      <c r="F41" s="17"/>
      <c r="G41" s="17"/>
      <c r="H41" s="17"/>
    </row>
    <row r="42" spans="2:8">
      <c r="C42" s="17"/>
      <c r="D42" s="17"/>
      <c r="E42" s="17"/>
      <c r="F42" s="17"/>
      <c r="G42" s="17"/>
      <c r="H42" s="17"/>
    </row>
    <row r="43" spans="2:8">
      <c r="C43" s="17"/>
      <c r="D43" s="17"/>
      <c r="E43" s="17"/>
      <c r="F43" s="17"/>
      <c r="G43" s="17"/>
      <c r="H43" s="17"/>
    </row>
    <row r="44" spans="2:8">
      <c r="C44" s="17"/>
      <c r="D44" s="17"/>
      <c r="E44" s="17"/>
      <c r="F44" s="17"/>
      <c r="G44" s="17"/>
      <c r="H44" s="17"/>
    </row>
    <row r="45" spans="2:8">
      <c r="C45" s="17"/>
      <c r="D45" s="17"/>
      <c r="E45" s="17"/>
      <c r="F45" s="17"/>
      <c r="G45" s="17"/>
      <c r="H45" s="17"/>
    </row>
    <row r="46" spans="2:8">
      <c r="C46" s="17"/>
      <c r="D46" s="17"/>
      <c r="E46" s="17"/>
      <c r="F46" s="17"/>
      <c r="G46" s="17"/>
      <c r="H46" s="17"/>
    </row>
    <row r="47" spans="2:8">
      <c r="C47" s="17"/>
      <c r="D47" s="17"/>
      <c r="E47" s="17"/>
      <c r="F47" s="17"/>
      <c r="G47" s="17"/>
      <c r="H47" s="17"/>
    </row>
    <row r="48" spans="2:8">
      <c r="C48" s="17"/>
      <c r="D48" s="17"/>
      <c r="E48" s="17"/>
      <c r="F48" s="17"/>
      <c r="G48" s="17"/>
      <c r="H48" s="17"/>
    </row>
    <row r="49" spans="3:8">
      <c r="C49" s="17"/>
      <c r="D49" s="17"/>
      <c r="E49" s="17"/>
      <c r="F49" s="17"/>
      <c r="G49" s="17"/>
      <c r="H49" s="17"/>
    </row>
    <row r="50" spans="3:8">
      <c r="C50" s="17"/>
      <c r="D50" s="17"/>
      <c r="E50" s="17"/>
      <c r="F50" s="17"/>
      <c r="G50" s="17"/>
      <c r="H50" s="17"/>
    </row>
    <row r="51" spans="3:8">
      <c r="C51" s="17"/>
      <c r="D51" s="17"/>
      <c r="E51" s="17"/>
      <c r="F51" s="17"/>
      <c r="G51" s="17"/>
      <c r="H51" s="17"/>
    </row>
    <row r="52" spans="3:8">
      <c r="C52" s="17"/>
      <c r="D52" s="17"/>
      <c r="E52" s="17"/>
      <c r="F52" s="17"/>
      <c r="G52" s="17"/>
      <c r="H52" s="17"/>
    </row>
    <row r="53" spans="3:8">
      <c r="C53" s="17"/>
      <c r="D53" s="17"/>
      <c r="E53" s="17"/>
      <c r="F53" s="17"/>
      <c r="G53" s="17"/>
      <c r="H53" s="17"/>
    </row>
    <row r="54" spans="3:8">
      <c r="C54" s="17"/>
      <c r="D54" s="17"/>
      <c r="E54" s="17"/>
      <c r="F54" s="17"/>
      <c r="G54" s="17"/>
      <c r="H54" s="17"/>
    </row>
    <row r="55" spans="3:8">
      <c r="C55" s="17"/>
      <c r="D55" s="17"/>
      <c r="E55" s="17"/>
      <c r="F55" s="17"/>
      <c r="G55" s="17"/>
      <c r="H55" s="17"/>
    </row>
    <row r="56" spans="3:8">
      <c r="C56" s="17"/>
      <c r="D56" s="17"/>
      <c r="E56" s="17"/>
      <c r="F56" s="17"/>
      <c r="G56" s="17"/>
      <c r="H56" s="17"/>
    </row>
    <row r="57" spans="3:8">
      <c r="C57" s="17"/>
      <c r="D57" s="17"/>
      <c r="E57" s="17"/>
      <c r="F57" s="17"/>
      <c r="G57" s="17"/>
      <c r="H57" s="17"/>
    </row>
    <row r="58" spans="3:8">
      <c r="C58" s="17"/>
      <c r="D58" s="17"/>
      <c r="E58" s="17"/>
      <c r="F58" s="17"/>
      <c r="G58" s="17"/>
      <c r="H58" s="17"/>
    </row>
    <row r="59" spans="3:8">
      <c r="C59" s="17"/>
      <c r="D59" s="17"/>
      <c r="E59" s="17"/>
      <c r="F59" s="17"/>
      <c r="G59" s="17"/>
      <c r="H59" s="17"/>
    </row>
    <row r="60" spans="3:8">
      <c r="C60" s="17"/>
      <c r="D60" s="17"/>
      <c r="E60" s="17"/>
      <c r="F60" s="17"/>
      <c r="G60" s="17"/>
      <c r="H60" s="17"/>
    </row>
    <row r="61" spans="3:8">
      <c r="C61" s="17"/>
      <c r="D61" s="17"/>
      <c r="E61" s="17"/>
      <c r="F61" s="17"/>
      <c r="G61" s="17"/>
      <c r="H61" s="17"/>
    </row>
    <row r="62" spans="3:8">
      <c r="C62" s="17"/>
      <c r="D62" s="17"/>
      <c r="E62" s="17"/>
      <c r="F62" s="17"/>
      <c r="G62" s="17"/>
      <c r="H62" s="17"/>
    </row>
    <row r="63" spans="3:8">
      <c r="C63" s="17"/>
      <c r="D63" s="17"/>
      <c r="E63" s="17"/>
      <c r="F63" s="17"/>
      <c r="G63" s="17"/>
      <c r="H63" s="17"/>
    </row>
    <row r="64" spans="3:8">
      <c r="C64" s="17"/>
      <c r="D64" s="17"/>
      <c r="E64" s="17"/>
      <c r="F64" s="17"/>
      <c r="G64" s="17"/>
      <c r="H64" s="17"/>
    </row>
    <row r="65" spans="3:8">
      <c r="C65" s="17"/>
      <c r="D65" s="17"/>
      <c r="E65" s="17"/>
      <c r="F65" s="17"/>
      <c r="G65" s="17"/>
      <c r="H65" s="17"/>
    </row>
    <row r="66" spans="3:8">
      <c r="C66" s="17"/>
      <c r="D66" s="17"/>
      <c r="E66" s="17"/>
      <c r="F66" s="17"/>
      <c r="G66" s="17"/>
      <c r="H66" s="17"/>
    </row>
    <row r="67" spans="3:8">
      <c r="C67" s="17"/>
      <c r="D67" s="17"/>
      <c r="E67" s="17"/>
      <c r="F67" s="17"/>
      <c r="G67" s="17"/>
      <c r="H67" s="17"/>
    </row>
    <row r="68" spans="3:8">
      <c r="C68" s="17"/>
      <c r="D68" s="17"/>
      <c r="E68" s="17"/>
      <c r="F68" s="17"/>
      <c r="G68" s="17"/>
      <c r="H68" s="17"/>
    </row>
    <row r="69" spans="3:8">
      <c r="C69" s="17"/>
      <c r="D69" s="17"/>
      <c r="E69" s="17"/>
      <c r="F69" s="17"/>
      <c r="G69" s="17"/>
      <c r="H69" s="17"/>
    </row>
    <row r="70" spans="3:8">
      <c r="C70" s="17"/>
      <c r="D70" s="17"/>
      <c r="E70" s="17"/>
      <c r="F70" s="17"/>
      <c r="G70" s="17"/>
      <c r="H70" s="17"/>
    </row>
    <row r="71" spans="3:8">
      <c r="C71" s="17"/>
      <c r="D71" s="17"/>
      <c r="E71" s="17"/>
      <c r="F71" s="17"/>
      <c r="G71" s="17"/>
      <c r="H71" s="17"/>
    </row>
    <row r="72" spans="3:8">
      <c r="C72" s="17"/>
      <c r="D72" s="17"/>
      <c r="E72" s="17"/>
      <c r="F72" s="17"/>
      <c r="G72" s="17"/>
      <c r="H72" s="17"/>
    </row>
    <row r="73" spans="3:8">
      <c r="C73" s="17"/>
      <c r="D73" s="17"/>
      <c r="E73" s="17"/>
      <c r="F73" s="17"/>
      <c r="G73" s="17"/>
      <c r="H73" s="17"/>
    </row>
    <row r="74" spans="3:8">
      <c r="C74" s="17"/>
      <c r="D74" s="17"/>
      <c r="E74" s="17"/>
      <c r="F74" s="17"/>
      <c r="G74" s="17"/>
      <c r="H74" s="17"/>
    </row>
    <row r="75" spans="3:8">
      <c r="C75" s="17"/>
      <c r="D75" s="17"/>
      <c r="E75" s="17"/>
      <c r="F75" s="17"/>
      <c r="G75" s="17"/>
      <c r="H75" s="17"/>
    </row>
    <row r="76" spans="3:8">
      <c r="C76" s="17"/>
      <c r="D76" s="17"/>
      <c r="E76" s="17"/>
      <c r="F76" s="17"/>
      <c r="G76" s="17"/>
      <c r="H76" s="17"/>
    </row>
    <row r="77" spans="3:8">
      <c r="C77" s="17"/>
      <c r="D77" s="17"/>
      <c r="E77" s="17"/>
      <c r="F77" s="17"/>
      <c r="G77" s="17"/>
      <c r="H77" s="17"/>
    </row>
    <row r="78" spans="3:8">
      <c r="C78" s="17"/>
      <c r="D78" s="17"/>
      <c r="E78" s="17"/>
      <c r="F78" s="17"/>
      <c r="G78" s="17"/>
      <c r="H78" s="17"/>
    </row>
    <row r="79" spans="3:8">
      <c r="C79" s="17"/>
      <c r="D79" s="17"/>
      <c r="E79" s="17"/>
      <c r="F79" s="17"/>
      <c r="G79" s="17"/>
      <c r="H79" s="17"/>
    </row>
    <row r="80" spans="3:8">
      <c r="C80" s="17"/>
      <c r="D80" s="17"/>
      <c r="E80" s="17"/>
      <c r="F80" s="17"/>
      <c r="G80" s="17"/>
      <c r="H80" s="17"/>
    </row>
    <row r="81" spans="3:8">
      <c r="C81" s="17"/>
      <c r="D81" s="17"/>
      <c r="E81" s="17"/>
      <c r="F81" s="17"/>
      <c r="G81" s="17"/>
      <c r="H81" s="17"/>
    </row>
    <row r="82" spans="3:8">
      <c r="C82" s="17"/>
      <c r="D82" s="17"/>
      <c r="E82" s="17"/>
      <c r="F82" s="17"/>
      <c r="G82" s="17"/>
      <c r="H82" s="17"/>
    </row>
    <row r="83" spans="3:8">
      <c r="C83" s="17"/>
      <c r="D83" s="17"/>
      <c r="E83" s="17"/>
      <c r="F83" s="17"/>
      <c r="G83" s="17"/>
      <c r="H83" s="17"/>
    </row>
    <row r="84" spans="3:8">
      <c r="C84" s="17"/>
      <c r="D84" s="17"/>
      <c r="E84" s="17"/>
      <c r="F84" s="17"/>
      <c r="G84" s="17"/>
      <c r="H84" s="17"/>
    </row>
    <row r="85" spans="3:8">
      <c r="C85" s="17"/>
      <c r="D85" s="17"/>
      <c r="E85" s="17"/>
      <c r="F85" s="17"/>
      <c r="G85" s="17"/>
      <c r="H85" s="17"/>
    </row>
    <row r="86" spans="3:8">
      <c r="C86" s="17"/>
      <c r="D86" s="17"/>
      <c r="E86" s="17"/>
      <c r="F86" s="17"/>
      <c r="G86" s="17"/>
      <c r="H86" s="17"/>
    </row>
    <row r="87" spans="3:8">
      <c r="C87" s="17"/>
      <c r="D87" s="17"/>
      <c r="E87" s="17"/>
      <c r="F87" s="17"/>
      <c r="G87" s="17"/>
      <c r="H87" s="17"/>
    </row>
    <row r="88" spans="3:8">
      <c r="C88" s="17"/>
      <c r="D88" s="17"/>
      <c r="E88" s="17"/>
      <c r="F88" s="17"/>
      <c r="G88" s="17"/>
      <c r="H88" s="17"/>
    </row>
    <row r="89" spans="3:8">
      <c r="C89" s="17"/>
      <c r="D89" s="17"/>
      <c r="E89" s="17"/>
      <c r="F89" s="17"/>
      <c r="G89" s="17"/>
      <c r="H89" s="17"/>
    </row>
    <row r="90" spans="3:8">
      <c r="C90" s="17"/>
      <c r="D90" s="17"/>
      <c r="E90" s="17"/>
      <c r="F90" s="17"/>
      <c r="G90" s="17"/>
      <c r="H90" s="17"/>
    </row>
    <row r="91" spans="3:8">
      <c r="C91" s="17"/>
      <c r="D91" s="17"/>
      <c r="E91" s="17"/>
      <c r="F91" s="17"/>
      <c r="G91" s="17"/>
      <c r="H91" s="17"/>
    </row>
    <row r="92" spans="3:8">
      <c r="C92" s="17"/>
      <c r="D92" s="17"/>
      <c r="E92" s="17"/>
      <c r="F92" s="17"/>
      <c r="G92" s="17"/>
      <c r="H92" s="17"/>
    </row>
    <row r="93" spans="3:8">
      <c r="C93" s="17"/>
      <c r="D93" s="17"/>
      <c r="E93" s="17"/>
      <c r="F93" s="17"/>
      <c r="G93" s="17"/>
      <c r="H93" s="17"/>
    </row>
    <row r="94" spans="3:8">
      <c r="C94" s="17"/>
      <c r="D94" s="17"/>
      <c r="E94" s="17"/>
      <c r="F94" s="17"/>
      <c r="G94" s="17"/>
      <c r="H94" s="17"/>
    </row>
    <row r="95" spans="3:8">
      <c r="C95" s="17"/>
      <c r="D95" s="17"/>
      <c r="E95" s="17"/>
      <c r="F95" s="17"/>
      <c r="G95" s="17"/>
      <c r="H95" s="17"/>
    </row>
    <row r="96" spans="3:8">
      <c r="C96" s="17"/>
      <c r="D96" s="17"/>
      <c r="E96" s="17"/>
      <c r="F96" s="17"/>
      <c r="G96" s="17"/>
      <c r="H96" s="17"/>
    </row>
    <row r="97" spans="3:8">
      <c r="C97" s="17"/>
      <c r="D97" s="17"/>
      <c r="E97" s="17"/>
      <c r="F97" s="17"/>
      <c r="G97" s="17"/>
      <c r="H97" s="17"/>
    </row>
    <row r="98" spans="3:8">
      <c r="C98" s="17"/>
      <c r="D98" s="17"/>
      <c r="E98" s="17"/>
      <c r="F98" s="17"/>
      <c r="G98" s="17"/>
      <c r="H98" s="17"/>
    </row>
    <row r="99" spans="3:8">
      <c r="C99" s="17"/>
      <c r="D99" s="17"/>
      <c r="E99" s="17"/>
      <c r="F99" s="17"/>
      <c r="G99" s="17"/>
      <c r="H99" s="17"/>
    </row>
    <row r="100" spans="3:8">
      <c r="C100" s="17"/>
      <c r="D100" s="17"/>
      <c r="E100" s="17"/>
      <c r="F100" s="17"/>
      <c r="G100" s="17"/>
      <c r="H100" s="17"/>
    </row>
    <row r="101" spans="3:8">
      <c r="C101" s="17"/>
      <c r="D101" s="17"/>
      <c r="E101" s="17"/>
      <c r="F101" s="17"/>
      <c r="G101" s="17"/>
      <c r="H101" s="17"/>
    </row>
    <row r="102" spans="3:8">
      <c r="C102" s="17"/>
      <c r="D102" s="17"/>
      <c r="E102" s="17"/>
      <c r="F102" s="17"/>
      <c r="G102" s="17"/>
      <c r="H102" s="17"/>
    </row>
    <row r="103" spans="3:8">
      <c r="C103" s="17"/>
      <c r="D103" s="17"/>
      <c r="E103" s="17"/>
      <c r="F103" s="17"/>
      <c r="G103" s="17"/>
      <c r="H103" s="17"/>
    </row>
    <row r="104" spans="3:8">
      <c r="C104" s="17"/>
      <c r="D104" s="17"/>
      <c r="E104" s="17"/>
      <c r="F104" s="17"/>
      <c r="G104" s="17"/>
      <c r="H104" s="17"/>
    </row>
    <row r="105" spans="3:8">
      <c r="C105" s="17"/>
      <c r="D105" s="17"/>
      <c r="E105" s="17"/>
      <c r="F105" s="17"/>
      <c r="G105" s="17"/>
      <c r="H105" s="17"/>
    </row>
    <row r="106" spans="3:8">
      <c r="C106" s="17"/>
      <c r="D106" s="17"/>
      <c r="E106" s="17"/>
      <c r="F106" s="17"/>
      <c r="G106" s="17"/>
      <c r="H106" s="17"/>
    </row>
    <row r="107" spans="3:8">
      <c r="C107" s="17"/>
      <c r="D107" s="17"/>
      <c r="E107" s="17"/>
      <c r="F107" s="17"/>
      <c r="G107" s="17"/>
      <c r="H107" s="17"/>
    </row>
    <row r="108" spans="3:8">
      <c r="C108" s="17"/>
      <c r="D108" s="17"/>
      <c r="E108" s="17"/>
      <c r="F108" s="17"/>
      <c r="G108" s="17"/>
      <c r="H108" s="17"/>
    </row>
    <row r="109" spans="3:8">
      <c r="C109" s="17"/>
      <c r="D109" s="17"/>
      <c r="E109" s="17"/>
      <c r="F109" s="17"/>
      <c r="G109" s="17"/>
      <c r="H109" s="17"/>
    </row>
    <row r="110" spans="3:8">
      <c r="C110" s="17"/>
      <c r="D110" s="17"/>
      <c r="E110" s="17"/>
      <c r="F110" s="17"/>
      <c r="G110" s="17"/>
      <c r="H110" s="17"/>
    </row>
    <row r="111" spans="3:8">
      <c r="C111" s="17"/>
      <c r="D111" s="17"/>
      <c r="E111" s="17"/>
      <c r="F111" s="17"/>
      <c r="G111" s="17"/>
      <c r="H111" s="17"/>
    </row>
    <row r="112" spans="3:8">
      <c r="C112" s="17"/>
      <c r="D112" s="17"/>
      <c r="E112" s="17"/>
      <c r="F112" s="17"/>
      <c r="G112" s="17"/>
      <c r="H112" s="17"/>
    </row>
    <row r="113" spans="3:8">
      <c r="C113" s="17"/>
      <c r="D113" s="17"/>
      <c r="E113" s="17"/>
      <c r="F113" s="17"/>
      <c r="G113" s="17"/>
      <c r="H113" s="17"/>
    </row>
    <row r="114" spans="3:8">
      <c r="C114" s="17"/>
      <c r="D114" s="17"/>
      <c r="E114" s="17"/>
      <c r="F114" s="17"/>
      <c r="G114" s="17"/>
      <c r="H114" s="17"/>
    </row>
    <row r="115" spans="3:8">
      <c r="C115" s="17"/>
      <c r="D115" s="17"/>
      <c r="E115" s="17"/>
      <c r="F115" s="17"/>
      <c r="G115" s="17"/>
      <c r="H115" s="17"/>
    </row>
    <row r="116" spans="3:8">
      <c r="C116" s="17"/>
      <c r="D116" s="17"/>
      <c r="E116" s="17"/>
      <c r="F116" s="17"/>
      <c r="G116" s="17"/>
      <c r="H116" s="17"/>
    </row>
    <row r="117" spans="3:8">
      <c r="C117" s="17"/>
      <c r="D117" s="17"/>
      <c r="E117" s="17"/>
      <c r="F117" s="17"/>
      <c r="G117" s="17"/>
      <c r="H117" s="17"/>
    </row>
    <row r="118" spans="3:8">
      <c r="C118" s="17"/>
      <c r="D118" s="17"/>
      <c r="E118" s="17"/>
      <c r="F118" s="17"/>
      <c r="G118" s="17"/>
      <c r="H118" s="17"/>
    </row>
    <row r="119" spans="3:8">
      <c r="C119" s="17"/>
      <c r="D119" s="17"/>
      <c r="E119" s="17"/>
      <c r="F119" s="17"/>
      <c r="G119" s="17"/>
      <c r="H119" s="17"/>
    </row>
    <row r="120" spans="3:8">
      <c r="C120" s="17"/>
      <c r="D120" s="17"/>
      <c r="E120" s="17"/>
      <c r="F120" s="17"/>
      <c r="G120" s="17"/>
      <c r="H120" s="17"/>
    </row>
    <row r="121" spans="3:8">
      <c r="C121" s="17"/>
      <c r="D121" s="17"/>
      <c r="E121" s="17"/>
      <c r="F121" s="17"/>
      <c r="G121" s="17"/>
      <c r="H121" s="17"/>
    </row>
    <row r="122" spans="3:8">
      <c r="C122" s="17"/>
      <c r="D122" s="17"/>
      <c r="E122" s="17"/>
      <c r="F122" s="17"/>
      <c r="G122" s="17"/>
      <c r="H122" s="17"/>
    </row>
    <row r="123" spans="3:8">
      <c r="C123" s="17"/>
      <c r="D123" s="17"/>
      <c r="E123" s="17"/>
      <c r="F123" s="17"/>
      <c r="G123" s="17"/>
      <c r="H123" s="17"/>
    </row>
    <row r="124" spans="3:8">
      <c r="C124" s="17"/>
      <c r="D124" s="17"/>
      <c r="E124" s="17"/>
      <c r="F124" s="17"/>
      <c r="G124" s="17"/>
      <c r="H124" s="17"/>
    </row>
    <row r="125" spans="3:8">
      <c r="C125" s="17"/>
      <c r="D125" s="17"/>
      <c r="E125" s="17"/>
      <c r="F125" s="17"/>
      <c r="G125" s="17"/>
      <c r="H125" s="17"/>
    </row>
    <row r="126" spans="3:8">
      <c r="C126" s="17"/>
      <c r="D126" s="17"/>
      <c r="E126" s="17"/>
      <c r="F126" s="17"/>
      <c r="G126" s="17"/>
      <c r="H126" s="17"/>
    </row>
    <row r="127" spans="3:8">
      <c r="C127" s="17"/>
      <c r="D127" s="17"/>
      <c r="E127" s="17"/>
      <c r="F127" s="17"/>
      <c r="G127" s="17"/>
      <c r="H127" s="17"/>
    </row>
    <row r="128" spans="3:8">
      <c r="C128" s="17"/>
      <c r="D128" s="17"/>
      <c r="E128" s="17"/>
      <c r="F128" s="17"/>
      <c r="G128" s="17"/>
      <c r="H128" s="17"/>
    </row>
    <row r="129" spans="3:8">
      <c r="C129" s="17"/>
      <c r="D129" s="17"/>
      <c r="E129" s="17"/>
      <c r="F129" s="17"/>
      <c r="G129" s="17"/>
      <c r="H129" s="17"/>
    </row>
    <row r="130" spans="3:8">
      <c r="C130" s="17"/>
      <c r="D130" s="17"/>
      <c r="E130" s="17"/>
      <c r="F130" s="17"/>
      <c r="G130" s="17"/>
      <c r="H130" s="17"/>
    </row>
    <row r="131" spans="3:8">
      <c r="C131" s="17"/>
      <c r="D131" s="17"/>
      <c r="E131" s="17"/>
      <c r="F131" s="17"/>
      <c r="G131" s="17"/>
      <c r="H131" s="17"/>
    </row>
    <row r="132" spans="3:8">
      <c r="C132" s="17"/>
      <c r="D132" s="17"/>
      <c r="E132" s="17"/>
      <c r="F132" s="17"/>
      <c r="G132" s="17"/>
      <c r="H132" s="17"/>
    </row>
    <row r="133" spans="3:8">
      <c r="C133" s="17"/>
      <c r="D133" s="17"/>
      <c r="E133" s="17"/>
      <c r="F133" s="17"/>
      <c r="G133" s="17"/>
      <c r="H133" s="17"/>
    </row>
    <row r="134" spans="3:8">
      <c r="C134" s="17"/>
      <c r="D134" s="17"/>
      <c r="E134" s="17"/>
      <c r="F134" s="17"/>
      <c r="G134" s="17"/>
      <c r="H134" s="17"/>
    </row>
    <row r="135" spans="3:8">
      <c r="C135" s="17"/>
      <c r="D135" s="17"/>
      <c r="E135" s="17"/>
      <c r="F135" s="17"/>
      <c r="G135" s="17"/>
      <c r="H135" s="17"/>
    </row>
    <row r="136" spans="3:8">
      <c r="C136" s="17"/>
      <c r="D136" s="17"/>
      <c r="E136" s="17"/>
      <c r="F136" s="17"/>
      <c r="G136" s="17"/>
      <c r="H136" s="17"/>
    </row>
    <row r="137" spans="3:8">
      <c r="C137" s="17"/>
      <c r="D137" s="17"/>
      <c r="E137" s="17"/>
      <c r="F137" s="17"/>
      <c r="G137" s="17"/>
      <c r="H137" s="17"/>
    </row>
    <row r="138" spans="3:8">
      <c r="C138" s="17"/>
      <c r="D138" s="17"/>
      <c r="E138" s="17"/>
      <c r="F138" s="17"/>
      <c r="G138" s="17"/>
      <c r="H138" s="17"/>
    </row>
    <row r="139" spans="3:8">
      <c r="C139" s="17"/>
      <c r="D139" s="17"/>
      <c r="E139" s="17"/>
      <c r="F139" s="17"/>
      <c r="G139" s="17"/>
      <c r="H139" s="17"/>
    </row>
    <row r="140" spans="3:8">
      <c r="C140" s="17"/>
      <c r="D140" s="17"/>
      <c r="E140" s="17"/>
      <c r="F140" s="17"/>
      <c r="G140" s="17"/>
      <c r="H140" s="17"/>
    </row>
    <row r="141" spans="3:8">
      <c r="C141" s="17"/>
      <c r="D141" s="17"/>
      <c r="E141" s="17"/>
      <c r="F141" s="17"/>
      <c r="G141" s="17"/>
      <c r="H141" s="17"/>
    </row>
    <row r="142" spans="3:8">
      <c r="C142" s="17"/>
      <c r="D142" s="17"/>
      <c r="E142" s="17"/>
      <c r="F142" s="17"/>
      <c r="G142" s="17"/>
      <c r="H142" s="17"/>
    </row>
    <row r="143" spans="3:8">
      <c r="C143" s="17"/>
      <c r="D143" s="17"/>
      <c r="E143" s="17"/>
      <c r="F143" s="17"/>
      <c r="G143" s="17"/>
      <c r="H143" s="17"/>
    </row>
    <row r="144" spans="3:8">
      <c r="C144" s="17"/>
      <c r="D144" s="17"/>
      <c r="E144" s="17"/>
      <c r="F144" s="17"/>
      <c r="G144" s="17"/>
      <c r="H144" s="17"/>
    </row>
    <row r="145" spans="3:8">
      <c r="C145" s="17"/>
      <c r="D145" s="17"/>
      <c r="E145" s="17"/>
      <c r="F145" s="17"/>
      <c r="G145" s="17"/>
      <c r="H145" s="17"/>
    </row>
    <row r="146" spans="3:8">
      <c r="C146" s="17"/>
      <c r="D146" s="17"/>
      <c r="E146" s="17"/>
      <c r="F146" s="17"/>
      <c r="G146" s="17"/>
      <c r="H146" s="17"/>
    </row>
    <row r="147" spans="3:8">
      <c r="C147" s="17"/>
      <c r="D147" s="17"/>
      <c r="E147" s="17"/>
      <c r="F147" s="17"/>
      <c r="G147" s="17"/>
      <c r="H147" s="17"/>
    </row>
    <row r="148" spans="3:8">
      <c r="C148" s="17"/>
      <c r="D148" s="17"/>
      <c r="E148" s="17"/>
      <c r="F148" s="17"/>
      <c r="G148" s="17"/>
      <c r="H148" s="17"/>
    </row>
    <row r="149" spans="3:8">
      <c r="C149" s="17"/>
      <c r="D149" s="17"/>
      <c r="E149" s="17"/>
      <c r="F149" s="17"/>
      <c r="G149" s="17"/>
      <c r="H149" s="17"/>
    </row>
    <row r="150" spans="3:8">
      <c r="C150" s="17"/>
      <c r="D150" s="17"/>
      <c r="E150" s="17"/>
      <c r="F150" s="17"/>
      <c r="G150" s="17"/>
      <c r="H150" s="17"/>
    </row>
    <row r="151" spans="3:8">
      <c r="C151" s="17"/>
      <c r="D151" s="17"/>
      <c r="E151" s="17"/>
      <c r="F151" s="17"/>
      <c r="G151" s="17"/>
      <c r="H151" s="17"/>
    </row>
    <row r="152" spans="3:8">
      <c r="C152" s="17"/>
      <c r="D152" s="17"/>
      <c r="E152" s="17"/>
      <c r="F152" s="17"/>
      <c r="G152" s="17"/>
      <c r="H152" s="17"/>
    </row>
    <row r="153" spans="3:8">
      <c r="C153" s="17"/>
      <c r="D153" s="17"/>
      <c r="E153" s="17"/>
      <c r="F153" s="17"/>
      <c r="G153" s="17"/>
      <c r="H153" s="17"/>
    </row>
    <row r="154" spans="3:8">
      <c r="C154" s="17"/>
      <c r="D154" s="17"/>
      <c r="E154" s="17"/>
      <c r="F154" s="17"/>
      <c r="G154" s="17"/>
      <c r="H154" s="17"/>
    </row>
    <row r="155" spans="3:8">
      <c r="C155" s="17"/>
      <c r="D155" s="17"/>
      <c r="E155" s="17"/>
      <c r="F155" s="17"/>
      <c r="G155" s="17"/>
      <c r="H155" s="17"/>
    </row>
    <row r="156" spans="3:8">
      <c r="C156" s="17"/>
      <c r="D156" s="17"/>
      <c r="E156" s="17"/>
      <c r="F156" s="17"/>
      <c r="G156" s="17"/>
      <c r="H156" s="17"/>
    </row>
    <row r="157" spans="3:8">
      <c r="C157" s="17"/>
      <c r="D157" s="17"/>
      <c r="E157" s="17"/>
      <c r="F157" s="17"/>
      <c r="G157" s="17"/>
      <c r="H157" s="17"/>
    </row>
    <row r="158" spans="3:8">
      <c r="C158" s="17"/>
      <c r="D158" s="17"/>
      <c r="E158" s="17"/>
      <c r="F158" s="17"/>
      <c r="G158" s="17"/>
      <c r="H158" s="17"/>
    </row>
    <row r="159" spans="3:8">
      <c r="C159" s="17"/>
      <c r="D159" s="17"/>
      <c r="E159" s="17"/>
      <c r="F159" s="17"/>
      <c r="G159" s="17"/>
      <c r="H159" s="17"/>
    </row>
    <row r="160" spans="3:8">
      <c r="C160" s="17"/>
      <c r="D160" s="17"/>
      <c r="E160" s="17"/>
      <c r="F160" s="17"/>
      <c r="G160" s="17"/>
      <c r="H160" s="17"/>
    </row>
    <row r="161" spans="3:8">
      <c r="C161" s="17"/>
      <c r="D161" s="17"/>
      <c r="E161" s="17"/>
      <c r="F161" s="17"/>
      <c r="G161" s="17"/>
      <c r="H161" s="17"/>
    </row>
    <row r="162" spans="3:8">
      <c r="C162" s="17"/>
      <c r="D162" s="17"/>
      <c r="E162" s="17"/>
      <c r="F162" s="17"/>
      <c r="G162" s="17"/>
      <c r="H162" s="17"/>
    </row>
    <row r="163" spans="3:8">
      <c r="C163" s="17"/>
      <c r="D163" s="17"/>
      <c r="E163" s="17"/>
      <c r="F163" s="17"/>
      <c r="G163" s="17"/>
      <c r="H163" s="17"/>
    </row>
    <row r="164" spans="3:8">
      <c r="C164" s="17"/>
      <c r="D164" s="17"/>
      <c r="E164" s="17"/>
      <c r="F164" s="17"/>
      <c r="G164" s="17"/>
      <c r="H164" s="17"/>
    </row>
    <row r="165" spans="3:8">
      <c r="C165" s="17"/>
      <c r="D165" s="17"/>
      <c r="E165" s="17"/>
      <c r="F165" s="17"/>
      <c r="G165" s="17"/>
      <c r="H165" s="17"/>
    </row>
    <row r="166" spans="3:8">
      <c r="C166" s="17"/>
      <c r="D166" s="17"/>
      <c r="E166" s="17"/>
      <c r="F166" s="17"/>
      <c r="G166" s="17"/>
      <c r="H166" s="17"/>
    </row>
    <row r="167" spans="3:8">
      <c r="C167" s="17"/>
      <c r="D167" s="17"/>
      <c r="E167" s="17"/>
      <c r="F167" s="17"/>
      <c r="G167" s="17"/>
      <c r="H167" s="17"/>
    </row>
    <row r="168" spans="3:8">
      <c r="C168" s="17"/>
      <c r="D168" s="17"/>
      <c r="E168" s="17"/>
      <c r="F168" s="17"/>
      <c r="G168" s="17"/>
      <c r="H168" s="17"/>
    </row>
    <row r="169" spans="3:8">
      <c r="C169" s="17"/>
      <c r="D169" s="17"/>
      <c r="E169" s="17"/>
      <c r="F169" s="17"/>
      <c r="G169" s="17"/>
      <c r="H169" s="17"/>
    </row>
    <row r="170" spans="3:8">
      <c r="C170" s="17"/>
      <c r="D170" s="17"/>
      <c r="E170" s="17"/>
      <c r="F170" s="17"/>
      <c r="G170" s="17"/>
      <c r="H170" s="17"/>
    </row>
    <row r="171" spans="3:8">
      <c r="C171" s="17"/>
      <c r="D171" s="17"/>
      <c r="E171" s="17"/>
      <c r="F171" s="17"/>
      <c r="G171" s="17"/>
      <c r="H171" s="17"/>
    </row>
    <row r="172" spans="3:8">
      <c r="C172" s="17"/>
      <c r="D172" s="17"/>
      <c r="E172" s="17"/>
      <c r="F172" s="17"/>
      <c r="G172" s="17"/>
      <c r="H172" s="17"/>
    </row>
    <row r="173" spans="3:8">
      <c r="C173" s="17"/>
      <c r="D173" s="17"/>
      <c r="E173" s="17"/>
      <c r="F173" s="17"/>
      <c r="G173" s="17"/>
      <c r="H173" s="17"/>
    </row>
    <row r="174" spans="3:8">
      <c r="C174" s="17"/>
      <c r="D174" s="17"/>
      <c r="E174" s="17"/>
      <c r="F174" s="17"/>
      <c r="G174" s="17"/>
      <c r="H174" s="17"/>
    </row>
    <row r="175" spans="3:8">
      <c r="C175" s="17"/>
      <c r="D175" s="17"/>
      <c r="E175" s="17"/>
      <c r="F175" s="17"/>
      <c r="G175" s="17"/>
      <c r="H175" s="17"/>
    </row>
    <row r="176" spans="3:8">
      <c r="C176" s="17"/>
      <c r="D176" s="17"/>
      <c r="E176" s="17"/>
      <c r="F176" s="17"/>
      <c r="G176" s="17"/>
      <c r="H176" s="17"/>
    </row>
    <row r="177" spans="3:8">
      <c r="C177" s="17"/>
      <c r="D177" s="17"/>
      <c r="E177" s="17"/>
      <c r="F177" s="17"/>
      <c r="G177" s="17"/>
      <c r="H177" s="17"/>
    </row>
    <row r="178" spans="3:8">
      <c r="C178" s="17"/>
      <c r="D178" s="17"/>
      <c r="E178" s="17"/>
      <c r="F178" s="17"/>
      <c r="G178" s="17"/>
      <c r="H178" s="17"/>
    </row>
    <row r="179" spans="3:8">
      <c r="C179" s="17"/>
      <c r="D179" s="17"/>
      <c r="E179" s="17"/>
      <c r="F179" s="17"/>
      <c r="G179" s="17"/>
      <c r="H179" s="17"/>
    </row>
    <row r="180" spans="3:8">
      <c r="C180" s="17"/>
      <c r="D180" s="17"/>
      <c r="E180" s="17"/>
      <c r="F180" s="17"/>
      <c r="G180" s="17"/>
      <c r="H180" s="17"/>
    </row>
    <row r="181" spans="3:8">
      <c r="C181" s="17"/>
      <c r="D181" s="17"/>
      <c r="E181" s="17"/>
      <c r="F181" s="17"/>
      <c r="G181" s="17"/>
      <c r="H181" s="17"/>
    </row>
    <row r="182" spans="3:8">
      <c r="C182" s="17"/>
      <c r="D182" s="17"/>
      <c r="E182" s="17"/>
      <c r="F182" s="17"/>
      <c r="G182" s="17"/>
      <c r="H182" s="17"/>
    </row>
    <row r="183" spans="3:8">
      <c r="C183" s="17"/>
      <c r="D183" s="17"/>
      <c r="E183" s="17"/>
      <c r="F183" s="17"/>
      <c r="G183" s="17"/>
      <c r="H183" s="17"/>
    </row>
    <row r="184" spans="3:8">
      <c r="C184" s="17"/>
      <c r="D184" s="17"/>
      <c r="E184" s="17"/>
      <c r="F184" s="17"/>
      <c r="G184" s="17"/>
      <c r="H184" s="17"/>
    </row>
    <row r="185" spans="3:8">
      <c r="C185" s="17"/>
      <c r="D185" s="17"/>
      <c r="E185" s="17"/>
      <c r="F185" s="17"/>
      <c r="G185" s="17"/>
      <c r="H185" s="17"/>
    </row>
    <row r="186" spans="3:8">
      <c r="C186" s="17"/>
      <c r="D186" s="17"/>
      <c r="E186" s="17"/>
      <c r="F186" s="17"/>
      <c r="G186" s="17"/>
      <c r="H186" s="17"/>
    </row>
    <row r="187" spans="3:8">
      <c r="C187" s="17"/>
      <c r="D187" s="17"/>
      <c r="E187" s="17"/>
      <c r="F187" s="17"/>
      <c r="G187" s="17"/>
      <c r="H187" s="17"/>
    </row>
    <row r="188" spans="3:8">
      <c r="C188" s="17"/>
      <c r="D188" s="17"/>
      <c r="E188" s="17"/>
      <c r="F188" s="17"/>
      <c r="G188" s="17"/>
      <c r="H188" s="17"/>
    </row>
    <row r="189" spans="3:8">
      <c r="C189" s="17"/>
      <c r="D189" s="17"/>
      <c r="E189" s="17"/>
      <c r="F189" s="17"/>
      <c r="G189" s="17"/>
      <c r="H189" s="17"/>
    </row>
    <row r="190" spans="3:8">
      <c r="C190" s="17"/>
      <c r="D190" s="17"/>
      <c r="E190" s="17"/>
      <c r="F190" s="17"/>
      <c r="G190" s="17"/>
      <c r="H190" s="17"/>
    </row>
    <row r="191" spans="3:8">
      <c r="C191" s="17"/>
      <c r="D191" s="17"/>
      <c r="E191" s="17"/>
      <c r="F191" s="17"/>
      <c r="G191" s="17"/>
      <c r="H191" s="17"/>
    </row>
    <row r="192" spans="3:8">
      <c r="C192" s="17"/>
      <c r="D192" s="17"/>
      <c r="E192" s="17"/>
      <c r="F192" s="17"/>
      <c r="G192" s="17"/>
      <c r="H192" s="17"/>
    </row>
    <row r="193" spans="3:8">
      <c r="C193" s="17"/>
      <c r="D193" s="17"/>
      <c r="E193" s="17"/>
      <c r="F193" s="17"/>
      <c r="G193" s="17"/>
      <c r="H193" s="17"/>
    </row>
    <row r="194" spans="3:8">
      <c r="C194" s="17"/>
      <c r="D194" s="17"/>
      <c r="E194" s="17"/>
      <c r="F194" s="17"/>
      <c r="G194" s="17"/>
      <c r="H194" s="17"/>
    </row>
    <row r="195" spans="3:8">
      <c r="C195" s="17"/>
      <c r="D195" s="17"/>
      <c r="E195" s="17"/>
      <c r="F195" s="17"/>
      <c r="G195" s="17"/>
      <c r="H195" s="17"/>
    </row>
    <row r="196" spans="3:8">
      <c r="C196" s="17"/>
      <c r="D196" s="17"/>
      <c r="E196" s="17"/>
      <c r="F196" s="17"/>
      <c r="G196" s="17"/>
      <c r="H196" s="17"/>
    </row>
    <row r="197" spans="3:8">
      <c r="C197" s="17"/>
      <c r="D197" s="17"/>
      <c r="E197" s="17"/>
      <c r="F197" s="17"/>
      <c r="G197" s="17"/>
      <c r="H197" s="17"/>
    </row>
    <row r="198" spans="3:8">
      <c r="C198" s="17"/>
      <c r="D198" s="17"/>
      <c r="E198" s="17"/>
      <c r="F198" s="17"/>
      <c r="G198" s="17"/>
      <c r="H198" s="17"/>
    </row>
    <row r="199" spans="3:8">
      <c r="C199" s="17"/>
      <c r="D199" s="17"/>
      <c r="E199" s="17"/>
      <c r="F199" s="17"/>
      <c r="G199" s="17"/>
      <c r="H199" s="17"/>
    </row>
    <row r="200" spans="3:8">
      <c r="C200" s="17"/>
      <c r="D200" s="17"/>
      <c r="E200" s="17"/>
      <c r="F200" s="17"/>
      <c r="G200" s="17"/>
      <c r="H200" s="17"/>
    </row>
    <row r="201" spans="3:8">
      <c r="C201" s="17"/>
      <c r="D201" s="17"/>
      <c r="E201" s="17"/>
      <c r="F201" s="17"/>
      <c r="G201" s="17"/>
      <c r="H201" s="17"/>
    </row>
    <row r="202" spans="3:8">
      <c r="C202" s="17"/>
      <c r="D202" s="17"/>
      <c r="E202" s="17"/>
      <c r="F202" s="17"/>
      <c r="G202" s="17"/>
      <c r="H202" s="17"/>
    </row>
    <row r="203" spans="3:8">
      <c r="C203" s="17"/>
      <c r="D203" s="17"/>
      <c r="E203" s="17"/>
      <c r="F203" s="17"/>
      <c r="G203" s="17"/>
      <c r="H203" s="17"/>
    </row>
    <row r="204" spans="3:8">
      <c r="C204" s="17"/>
      <c r="D204" s="17"/>
      <c r="E204" s="17"/>
      <c r="F204" s="17"/>
      <c r="G204" s="17"/>
      <c r="H204" s="17"/>
    </row>
    <row r="205" spans="3:8">
      <c r="C205" s="17"/>
      <c r="D205" s="17"/>
      <c r="E205" s="17"/>
      <c r="F205" s="17"/>
      <c r="G205" s="17"/>
      <c r="H205" s="17"/>
    </row>
    <row r="206" spans="3:8">
      <c r="C206" s="17"/>
      <c r="D206" s="17"/>
      <c r="E206" s="17"/>
      <c r="F206" s="17"/>
      <c r="G206" s="17"/>
      <c r="H206" s="17"/>
    </row>
    <row r="207" spans="3:8">
      <c r="C207" s="17"/>
      <c r="D207" s="17"/>
      <c r="E207" s="17"/>
      <c r="F207" s="17"/>
      <c r="G207" s="17"/>
      <c r="H207" s="17"/>
    </row>
    <row r="208" spans="3:8">
      <c r="C208" s="17"/>
      <c r="D208" s="17"/>
      <c r="E208" s="17"/>
      <c r="F208" s="17"/>
      <c r="G208" s="17"/>
      <c r="H208" s="17"/>
    </row>
    <row r="209" spans="3:8">
      <c r="C209" s="17"/>
      <c r="D209" s="17"/>
      <c r="E209" s="17"/>
      <c r="F209" s="17"/>
      <c r="G209" s="17"/>
      <c r="H209" s="17"/>
    </row>
    <row r="210" spans="3:8">
      <c r="C210" s="17"/>
      <c r="D210" s="17"/>
      <c r="E210" s="17"/>
      <c r="F210" s="17"/>
      <c r="G210" s="17"/>
      <c r="H210" s="17"/>
    </row>
    <row r="211" spans="3:8">
      <c r="C211" s="17"/>
      <c r="D211" s="17"/>
      <c r="E211" s="17"/>
      <c r="F211" s="17"/>
      <c r="G211" s="17"/>
      <c r="H211" s="17"/>
    </row>
    <row r="212" spans="3:8">
      <c r="C212" s="17"/>
      <c r="D212" s="17"/>
      <c r="E212" s="17"/>
      <c r="F212" s="17"/>
      <c r="G212" s="17"/>
      <c r="H212" s="17"/>
    </row>
    <row r="213" spans="3:8">
      <c r="C213" s="17"/>
      <c r="D213" s="17"/>
      <c r="E213" s="17"/>
      <c r="F213" s="17"/>
      <c r="G213" s="17"/>
      <c r="H213" s="17"/>
    </row>
    <row r="214" spans="3:8">
      <c r="C214" s="17"/>
      <c r="D214" s="17"/>
      <c r="E214" s="17"/>
      <c r="F214" s="17"/>
      <c r="G214" s="17"/>
      <c r="H214" s="17"/>
    </row>
    <row r="215" spans="3:8">
      <c r="C215" s="17"/>
      <c r="D215" s="17"/>
      <c r="E215" s="17"/>
      <c r="F215" s="17"/>
      <c r="G215" s="17"/>
      <c r="H215" s="17"/>
    </row>
    <row r="216" spans="3:8">
      <c r="C216" s="17"/>
      <c r="D216" s="17"/>
      <c r="E216" s="17"/>
      <c r="F216" s="17"/>
      <c r="G216" s="17"/>
      <c r="H216" s="17"/>
    </row>
    <row r="217" spans="3:8">
      <c r="C217" s="17"/>
      <c r="D217" s="17"/>
      <c r="E217" s="17"/>
      <c r="F217" s="17"/>
      <c r="G217" s="17"/>
      <c r="H217" s="17"/>
    </row>
    <row r="218" spans="3:8">
      <c r="C218" s="17"/>
      <c r="D218" s="17"/>
      <c r="E218" s="17"/>
      <c r="F218" s="17"/>
      <c r="G218" s="17"/>
      <c r="H218" s="17"/>
    </row>
    <row r="219" spans="3:8">
      <c r="C219" s="17"/>
      <c r="D219" s="17"/>
      <c r="E219" s="17"/>
      <c r="F219" s="17"/>
      <c r="G219" s="17"/>
      <c r="H219" s="17"/>
    </row>
    <row r="220" spans="3:8">
      <c r="C220" s="17"/>
      <c r="D220" s="17"/>
      <c r="E220" s="17"/>
      <c r="F220" s="17"/>
      <c r="G220" s="17"/>
      <c r="H220" s="17"/>
    </row>
    <row r="221" spans="3:8">
      <c r="C221" s="17"/>
      <c r="D221" s="17"/>
      <c r="E221" s="17"/>
      <c r="F221" s="17"/>
      <c r="G221" s="17"/>
      <c r="H221" s="17"/>
    </row>
    <row r="222" spans="3:8">
      <c r="C222" s="17"/>
      <c r="D222" s="17"/>
      <c r="E222" s="17"/>
      <c r="F222" s="17"/>
      <c r="G222" s="17"/>
      <c r="H222" s="17"/>
    </row>
    <row r="223" spans="3:8">
      <c r="C223" s="17"/>
      <c r="D223" s="17"/>
      <c r="E223" s="17"/>
      <c r="F223" s="17"/>
      <c r="G223" s="17"/>
      <c r="H223" s="17"/>
    </row>
    <row r="224" spans="3:8">
      <c r="C224" s="17"/>
      <c r="D224" s="17"/>
      <c r="E224" s="17"/>
      <c r="F224" s="17"/>
      <c r="G224" s="17"/>
      <c r="H224" s="17"/>
    </row>
    <row r="225" spans="3:8">
      <c r="C225" s="17"/>
      <c r="D225" s="17"/>
      <c r="E225" s="17"/>
      <c r="F225" s="17"/>
      <c r="G225" s="17"/>
      <c r="H225" s="17"/>
    </row>
    <row r="226" spans="3:8">
      <c r="C226" s="17"/>
      <c r="D226" s="17"/>
      <c r="E226" s="17"/>
      <c r="F226" s="17"/>
      <c r="G226" s="17"/>
      <c r="H226" s="17"/>
    </row>
    <row r="227" spans="3:8">
      <c r="C227" s="17"/>
      <c r="D227" s="17"/>
      <c r="E227" s="17"/>
      <c r="F227" s="17"/>
      <c r="G227" s="17"/>
      <c r="H227" s="17"/>
    </row>
    <row r="228" spans="3:8">
      <c r="C228" s="17"/>
      <c r="D228" s="17"/>
      <c r="E228" s="17"/>
      <c r="F228" s="17"/>
      <c r="G228" s="17"/>
      <c r="H228" s="17"/>
    </row>
    <row r="229" spans="3:8">
      <c r="C229" s="17"/>
      <c r="D229" s="17"/>
      <c r="E229" s="17"/>
      <c r="F229" s="17"/>
      <c r="G229" s="17"/>
      <c r="H229" s="17"/>
    </row>
    <row r="230" spans="3:8">
      <c r="C230" s="17"/>
      <c r="D230" s="17"/>
      <c r="E230" s="17"/>
      <c r="F230" s="17"/>
      <c r="G230" s="17"/>
      <c r="H230" s="17"/>
    </row>
    <row r="231" spans="3:8">
      <c r="C231" s="17"/>
      <c r="D231" s="17"/>
      <c r="E231" s="17"/>
      <c r="F231" s="17"/>
      <c r="G231" s="17"/>
      <c r="H231" s="17"/>
    </row>
    <row r="232" spans="3:8">
      <c r="C232" s="17"/>
      <c r="D232" s="17"/>
      <c r="E232" s="17"/>
      <c r="F232" s="17"/>
      <c r="G232" s="17"/>
      <c r="H232" s="17"/>
    </row>
    <row r="233" spans="3:8">
      <c r="C233" s="17"/>
      <c r="D233" s="17"/>
      <c r="E233" s="17"/>
      <c r="F233" s="17"/>
      <c r="G233" s="17"/>
      <c r="H233" s="17"/>
    </row>
    <row r="234" spans="3:8">
      <c r="C234" s="17"/>
      <c r="D234" s="17"/>
      <c r="E234" s="17"/>
      <c r="F234" s="17"/>
      <c r="G234" s="17"/>
      <c r="H234" s="17"/>
    </row>
    <row r="235" spans="3:8">
      <c r="C235" s="17"/>
      <c r="D235" s="17"/>
      <c r="E235" s="17"/>
      <c r="F235" s="17"/>
      <c r="G235" s="17"/>
      <c r="H235" s="17"/>
    </row>
    <row r="236" spans="3:8">
      <c r="C236" s="17"/>
      <c r="D236" s="17"/>
      <c r="E236" s="17"/>
      <c r="F236" s="17"/>
      <c r="G236" s="17"/>
      <c r="H236" s="17"/>
    </row>
    <row r="237" spans="3:8">
      <c r="C237" s="17"/>
      <c r="D237" s="17"/>
      <c r="E237" s="17"/>
      <c r="F237" s="17"/>
      <c r="G237" s="17"/>
      <c r="H237" s="17"/>
    </row>
    <row r="238" spans="3:8">
      <c r="C238" s="17"/>
      <c r="D238" s="17"/>
      <c r="E238" s="17"/>
      <c r="F238" s="17"/>
      <c r="G238" s="17"/>
      <c r="H238" s="17"/>
    </row>
    <row r="239" spans="3:8">
      <c r="C239" s="17"/>
      <c r="D239" s="17"/>
      <c r="E239" s="17"/>
      <c r="F239" s="17"/>
      <c r="G239" s="17"/>
      <c r="H239" s="17"/>
    </row>
    <row r="240" spans="3:8">
      <c r="C240" s="17"/>
      <c r="D240" s="17"/>
      <c r="E240" s="17"/>
      <c r="F240" s="17"/>
      <c r="G240" s="17"/>
      <c r="H240" s="17"/>
    </row>
    <row r="241" spans="3:8">
      <c r="C241" s="17"/>
      <c r="D241" s="17"/>
      <c r="E241" s="17"/>
      <c r="F241" s="17"/>
      <c r="G241" s="17"/>
      <c r="H241" s="17"/>
    </row>
    <row r="242" spans="3:8">
      <c r="C242" s="17"/>
      <c r="D242" s="17"/>
      <c r="E242" s="17"/>
      <c r="F242" s="17"/>
      <c r="G242" s="17"/>
      <c r="H242" s="17"/>
    </row>
    <row r="243" spans="3:8">
      <c r="C243" s="17"/>
      <c r="D243" s="17"/>
      <c r="E243" s="17"/>
      <c r="F243" s="17"/>
      <c r="G243" s="17"/>
      <c r="H243" s="17"/>
    </row>
    <row r="244" spans="3:8">
      <c r="C244" s="17"/>
      <c r="D244" s="17"/>
      <c r="E244" s="17"/>
      <c r="F244" s="17"/>
      <c r="G244" s="17"/>
      <c r="H244" s="17"/>
    </row>
    <row r="245" spans="3:8">
      <c r="C245" s="17"/>
      <c r="D245" s="17"/>
      <c r="E245" s="17"/>
      <c r="F245" s="17"/>
      <c r="G245" s="17"/>
      <c r="H245" s="17"/>
    </row>
    <row r="246" spans="3:8">
      <c r="C246" s="17"/>
      <c r="D246" s="17"/>
      <c r="E246" s="17"/>
      <c r="F246" s="17"/>
      <c r="G246" s="17"/>
      <c r="H246" s="17"/>
    </row>
    <row r="247" spans="3:8">
      <c r="C247" s="17"/>
      <c r="D247" s="17"/>
      <c r="E247" s="17"/>
      <c r="F247" s="17"/>
      <c r="G247" s="17"/>
      <c r="H247" s="17"/>
    </row>
    <row r="248" spans="3:8">
      <c r="C248" s="17"/>
      <c r="D248" s="17"/>
      <c r="E248" s="17"/>
      <c r="F248" s="17"/>
      <c r="G248" s="17"/>
      <c r="H248" s="17"/>
    </row>
    <row r="249" spans="3:8">
      <c r="C249" s="17"/>
      <c r="D249" s="17"/>
      <c r="E249" s="17"/>
      <c r="F249" s="17"/>
      <c r="G249" s="17"/>
      <c r="H249" s="17"/>
    </row>
    <row r="250" spans="3:8">
      <c r="C250" s="17"/>
      <c r="D250" s="17"/>
      <c r="E250" s="17"/>
      <c r="F250" s="17"/>
      <c r="G250" s="17"/>
      <c r="H250" s="17"/>
    </row>
    <row r="251" spans="3:8">
      <c r="C251" s="17"/>
      <c r="D251" s="17"/>
      <c r="E251" s="17"/>
      <c r="F251" s="17"/>
      <c r="G251" s="17"/>
      <c r="H251" s="17"/>
    </row>
    <row r="252" spans="3:8">
      <c r="C252" s="17"/>
      <c r="D252" s="17"/>
      <c r="E252" s="17"/>
      <c r="F252" s="17"/>
      <c r="G252" s="17"/>
      <c r="H252" s="17"/>
    </row>
    <row r="253" spans="3:8">
      <c r="C253" s="17"/>
      <c r="D253" s="17"/>
      <c r="E253" s="17"/>
      <c r="F253" s="17"/>
      <c r="G253" s="17"/>
      <c r="H253" s="17"/>
    </row>
    <row r="254" spans="3:8">
      <c r="C254" s="17"/>
      <c r="D254" s="17"/>
      <c r="E254" s="17"/>
      <c r="F254" s="17"/>
      <c r="G254" s="17"/>
      <c r="H254" s="17"/>
    </row>
    <row r="255" spans="3:8">
      <c r="C255" s="17"/>
      <c r="D255" s="17"/>
      <c r="E255" s="17"/>
      <c r="F255" s="17"/>
      <c r="G255" s="17"/>
      <c r="H255" s="17"/>
    </row>
    <row r="256" spans="3:8">
      <c r="C256" s="17"/>
      <c r="D256" s="17"/>
      <c r="E256" s="17"/>
      <c r="F256" s="17"/>
      <c r="G256" s="17"/>
      <c r="H256" s="17"/>
    </row>
    <row r="257" spans="3:8">
      <c r="C257" s="17"/>
      <c r="D257" s="17"/>
      <c r="E257" s="17"/>
      <c r="F257" s="17"/>
      <c r="G257" s="17"/>
      <c r="H257" s="17"/>
    </row>
    <row r="258" spans="3:8">
      <c r="C258" s="17"/>
      <c r="D258" s="17"/>
      <c r="E258" s="17"/>
      <c r="F258" s="17"/>
      <c r="G258" s="17"/>
      <c r="H258" s="17"/>
    </row>
    <row r="259" spans="3:8">
      <c r="C259" s="17"/>
      <c r="D259" s="17"/>
      <c r="E259" s="17"/>
      <c r="F259" s="17"/>
      <c r="G259" s="17"/>
      <c r="H259" s="17"/>
    </row>
    <row r="260" spans="3:8">
      <c r="C260" s="17"/>
      <c r="D260" s="17"/>
      <c r="E260" s="17"/>
      <c r="F260" s="17"/>
      <c r="G260" s="17"/>
      <c r="H260" s="17"/>
    </row>
    <row r="261" spans="3:8">
      <c r="C261" s="17"/>
      <c r="D261" s="17"/>
      <c r="E261" s="17"/>
      <c r="F261" s="17"/>
      <c r="G261" s="17"/>
      <c r="H261" s="17"/>
    </row>
    <row r="262" spans="3:8">
      <c r="C262" s="17"/>
      <c r="D262" s="17"/>
      <c r="E262" s="17"/>
      <c r="F262" s="17"/>
      <c r="G262" s="17"/>
      <c r="H262" s="17"/>
    </row>
    <row r="263" spans="3:8">
      <c r="C263" s="17"/>
      <c r="D263" s="17"/>
      <c r="E263" s="17"/>
      <c r="F263" s="17"/>
      <c r="G263" s="17"/>
      <c r="H263" s="17"/>
    </row>
    <row r="264" spans="3:8">
      <c r="C264" s="17"/>
      <c r="D264" s="17"/>
      <c r="E264" s="17"/>
      <c r="F264" s="17"/>
      <c r="G264" s="17"/>
      <c r="H264" s="17"/>
    </row>
    <row r="265" spans="3:8">
      <c r="C265" s="17"/>
      <c r="D265" s="17"/>
      <c r="E265" s="17"/>
      <c r="F265" s="17"/>
      <c r="G265" s="17"/>
      <c r="H265" s="17"/>
    </row>
    <row r="266" spans="3:8">
      <c r="C266" s="17"/>
      <c r="D266" s="17"/>
      <c r="E266" s="17"/>
      <c r="F266" s="17"/>
      <c r="G266" s="17"/>
      <c r="H266" s="17"/>
    </row>
    <row r="267" spans="3:8">
      <c r="C267" s="17"/>
      <c r="D267" s="17"/>
      <c r="E267" s="17"/>
      <c r="F267" s="17"/>
      <c r="G267" s="17"/>
      <c r="H267" s="17"/>
    </row>
    <row r="268" spans="3:8">
      <c r="C268" s="17"/>
      <c r="D268" s="17"/>
      <c r="E268" s="17"/>
      <c r="F268" s="17"/>
      <c r="G268" s="17"/>
      <c r="H268" s="17"/>
    </row>
    <row r="269" spans="3:8">
      <c r="C269" s="17"/>
      <c r="D269" s="17"/>
      <c r="E269" s="17"/>
      <c r="F269" s="17"/>
      <c r="G269" s="17"/>
      <c r="H269" s="17"/>
    </row>
    <row r="270" spans="3:8">
      <c r="C270" s="17"/>
      <c r="D270" s="17"/>
      <c r="E270" s="17"/>
      <c r="F270" s="17"/>
      <c r="G270" s="17"/>
      <c r="H270" s="17"/>
    </row>
    <row r="271" spans="3:8">
      <c r="C271" s="17"/>
      <c r="D271" s="17"/>
      <c r="E271" s="17"/>
      <c r="F271" s="17"/>
      <c r="G271" s="17"/>
      <c r="H271" s="17"/>
    </row>
    <row r="272" spans="3:8">
      <c r="C272" s="17"/>
      <c r="D272" s="17"/>
      <c r="E272" s="17"/>
      <c r="F272" s="17"/>
      <c r="G272" s="17"/>
      <c r="H272" s="17"/>
    </row>
    <row r="273" spans="3:8">
      <c r="C273" s="17"/>
      <c r="D273" s="17"/>
      <c r="E273" s="17"/>
      <c r="F273" s="17"/>
      <c r="G273" s="17"/>
      <c r="H273" s="17"/>
    </row>
    <row r="274" spans="3:8">
      <c r="C274" s="17"/>
      <c r="D274" s="17"/>
      <c r="E274" s="17"/>
      <c r="F274" s="17"/>
      <c r="G274" s="17"/>
      <c r="H274" s="17"/>
    </row>
    <row r="275" spans="3:8">
      <c r="C275" s="17"/>
      <c r="D275" s="17"/>
      <c r="E275" s="17"/>
      <c r="F275" s="17"/>
      <c r="G275" s="17"/>
      <c r="H275" s="17"/>
    </row>
    <row r="276" spans="3:8">
      <c r="C276" s="17"/>
      <c r="D276" s="17"/>
      <c r="E276" s="17"/>
      <c r="F276" s="17"/>
      <c r="G276" s="17"/>
      <c r="H276" s="17"/>
    </row>
    <row r="277" spans="3:8">
      <c r="C277" s="17"/>
      <c r="D277" s="17"/>
      <c r="E277" s="17"/>
      <c r="F277" s="17"/>
      <c r="G277" s="17"/>
      <c r="H277" s="17"/>
    </row>
    <row r="278" spans="3:8">
      <c r="C278" s="17"/>
      <c r="D278" s="17"/>
      <c r="E278" s="17"/>
      <c r="F278" s="17"/>
      <c r="G278" s="17"/>
      <c r="H278" s="17"/>
    </row>
    <row r="279" spans="3:8">
      <c r="C279" s="17"/>
      <c r="D279" s="17"/>
      <c r="E279" s="17"/>
      <c r="F279" s="17"/>
      <c r="G279" s="17"/>
      <c r="H279" s="17"/>
    </row>
    <row r="280" spans="3:8">
      <c r="C280" s="17"/>
      <c r="D280" s="17"/>
      <c r="E280" s="17"/>
      <c r="F280" s="17"/>
      <c r="G280" s="17"/>
      <c r="H280" s="17"/>
    </row>
    <row r="281" spans="3:8">
      <c r="C281" s="17"/>
      <c r="D281" s="17"/>
      <c r="E281" s="17"/>
      <c r="F281" s="17"/>
      <c r="G281" s="17"/>
      <c r="H281" s="17"/>
    </row>
    <row r="282" spans="3:8">
      <c r="C282" s="17"/>
      <c r="D282" s="17"/>
      <c r="E282" s="17"/>
      <c r="F282" s="17"/>
      <c r="G282" s="17"/>
      <c r="H282" s="17"/>
    </row>
    <row r="283" spans="3:8">
      <c r="C283" s="17"/>
      <c r="D283" s="17"/>
      <c r="E283" s="17"/>
      <c r="F283" s="17"/>
      <c r="G283" s="17"/>
      <c r="H283" s="17"/>
    </row>
    <row r="284" spans="3:8">
      <c r="C284" s="17"/>
      <c r="D284" s="17"/>
      <c r="E284" s="17"/>
      <c r="F284" s="17"/>
      <c r="G284" s="17"/>
      <c r="H284" s="17"/>
    </row>
    <row r="285" spans="3:8">
      <c r="C285" s="17"/>
      <c r="D285" s="17"/>
      <c r="E285" s="17"/>
      <c r="F285" s="17"/>
      <c r="G285" s="17"/>
      <c r="H285" s="17"/>
    </row>
    <row r="286" spans="3:8">
      <c r="C286" s="17"/>
      <c r="D286" s="17"/>
      <c r="E286" s="17"/>
      <c r="F286" s="17"/>
      <c r="G286" s="17"/>
      <c r="H286" s="17"/>
    </row>
    <row r="287" spans="3:8">
      <c r="C287" s="17"/>
      <c r="D287" s="17"/>
      <c r="E287" s="17"/>
      <c r="F287" s="17"/>
      <c r="G287" s="17"/>
      <c r="H287" s="17"/>
    </row>
    <row r="288" spans="3:8">
      <c r="C288" s="17"/>
      <c r="D288" s="17"/>
      <c r="E288" s="17"/>
      <c r="F288" s="17"/>
      <c r="G288" s="17"/>
      <c r="H288" s="17"/>
    </row>
    <row r="289" spans="3:8">
      <c r="C289" s="17"/>
      <c r="D289" s="17"/>
      <c r="E289" s="17"/>
      <c r="F289" s="17"/>
      <c r="G289" s="17"/>
      <c r="H289" s="17"/>
    </row>
    <row r="290" spans="3:8">
      <c r="C290" s="17"/>
      <c r="D290" s="17"/>
      <c r="E290" s="17"/>
      <c r="F290" s="17"/>
      <c r="G290" s="17"/>
      <c r="H290" s="17"/>
    </row>
    <row r="291" spans="3:8">
      <c r="C291" s="17"/>
      <c r="D291" s="17"/>
      <c r="E291" s="17"/>
      <c r="F291" s="17"/>
      <c r="G291" s="17"/>
      <c r="H291" s="17"/>
    </row>
    <row r="292" spans="3:8">
      <c r="C292" s="17"/>
      <c r="D292" s="17"/>
      <c r="E292" s="17"/>
      <c r="F292" s="17"/>
      <c r="G292" s="17"/>
      <c r="H292" s="17"/>
    </row>
    <row r="293" spans="3:8">
      <c r="C293" s="17"/>
      <c r="D293" s="17"/>
      <c r="E293" s="17"/>
      <c r="F293" s="17"/>
      <c r="G293" s="17"/>
      <c r="H293" s="17"/>
    </row>
    <row r="294" spans="3:8">
      <c r="C294" s="17"/>
      <c r="D294" s="17"/>
      <c r="E294" s="17"/>
      <c r="F294" s="17"/>
      <c r="G294" s="17"/>
      <c r="H294" s="17"/>
    </row>
    <row r="295" spans="3:8">
      <c r="C295" s="17"/>
      <c r="D295" s="17"/>
      <c r="E295" s="17"/>
      <c r="F295" s="17"/>
      <c r="G295" s="17"/>
      <c r="H295" s="17"/>
    </row>
    <row r="296" spans="3:8">
      <c r="C296" s="17"/>
      <c r="D296" s="17"/>
      <c r="E296" s="17"/>
      <c r="F296" s="17"/>
      <c r="G296" s="17"/>
      <c r="H296" s="17"/>
    </row>
    <row r="297" spans="3:8">
      <c r="C297" s="17"/>
      <c r="D297" s="17"/>
      <c r="E297" s="17"/>
      <c r="F297" s="17"/>
      <c r="G297" s="17"/>
      <c r="H297" s="17"/>
    </row>
    <row r="298" spans="3:8">
      <c r="C298" s="17"/>
      <c r="D298" s="17"/>
      <c r="E298" s="17"/>
      <c r="F298" s="17"/>
      <c r="G298" s="17"/>
      <c r="H298" s="17"/>
    </row>
    <row r="299" spans="3:8">
      <c r="C299" s="17"/>
      <c r="D299" s="17"/>
      <c r="E299" s="17"/>
      <c r="F299" s="17"/>
      <c r="G299" s="17"/>
      <c r="H299" s="17"/>
    </row>
    <row r="300" spans="3:8">
      <c r="C300" s="17"/>
      <c r="D300" s="17"/>
      <c r="E300" s="17"/>
      <c r="F300" s="17"/>
      <c r="G300" s="17"/>
      <c r="H300" s="17"/>
    </row>
    <row r="301" spans="3:8">
      <c r="C301" s="17"/>
      <c r="D301" s="17"/>
      <c r="E301" s="17"/>
      <c r="F301" s="17"/>
      <c r="G301" s="17"/>
      <c r="H301" s="17"/>
    </row>
    <row r="302" spans="3:8">
      <c r="C302" s="17"/>
      <c r="D302" s="17"/>
      <c r="E302" s="17"/>
      <c r="F302" s="17"/>
      <c r="G302" s="17"/>
      <c r="H302" s="17"/>
    </row>
    <row r="303" spans="3:8">
      <c r="C303" s="17"/>
      <c r="D303" s="17"/>
      <c r="E303" s="17"/>
      <c r="F303" s="17"/>
      <c r="G303" s="17"/>
      <c r="H303" s="17"/>
    </row>
    <row r="304" spans="3:8">
      <c r="C304" s="17"/>
      <c r="D304" s="17"/>
      <c r="E304" s="17"/>
      <c r="F304" s="17"/>
      <c r="G304" s="17"/>
      <c r="H304" s="17"/>
    </row>
    <row r="305" spans="3:8">
      <c r="C305" s="17"/>
      <c r="D305" s="17"/>
      <c r="E305" s="17"/>
      <c r="F305" s="17"/>
      <c r="G305" s="17"/>
      <c r="H305" s="17"/>
    </row>
    <row r="306" spans="3:8">
      <c r="C306" s="17"/>
      <c r="D306" s="17"/>
      <c r="E306" s="17"/>
      <c r="F306" s="17"/>
      <c r="G306" s="17"/>
      <c r="H306" s="17"/>
    </row>
    <row r="307" spans="3:8">
      <c r="C307" s="17"/>
      <c r="D307" s="17"/>
      <c r="E307" s="17"/>
      <c r="F307" s="17"/>
      <c r="G307" s="17"/>
      <c r="H307" s="17"/>
    </row>
    <row r="308" spans="3:8">
      <c r="C308" s="17"/>
      <c r="D308" s="17"/>
      <c r="E308" s="17"/>
      <c r="F308" s="17"/>
      <c r="G308" s="17"/>
      <c r="H308" s="17"/>
    </row>
    <row r="309" spans="3:8">
      <c r="C309" s="17"/>
      <c r="D309" s="17"/>
      <c r="E309" s="17"/>
      <c r="F309" s="17"/>
      <c r="G309" s="17"/>
      <c r="H309" s="17"/>
    </row>
    <row r="310" spans="3:8">
      <c r="C310" s="17"/>
      <c r="D310" s="17"/>
      <c r="E310" s="17"/>
      <c r="F310" s="17"/>
      <c r="G310" s="17"/>
      <c r="H310" s="17"/>
    </row>
    <row r="311" spans="3:8">
      <c r="C311" s="17"/>
      <c r="D311" s="17"/>
      <c r="E311" s="17"/>
      <c r="F311" s="17"/>
      <c r="G311" s="17"/>
      <c r="H311" s="17"/>
    </row>
    <row r="312" spans="3:8">
      <c r="C312" s="17"/>
      <c r="D312" s="17"/>
      <c r="E312" s="17"/>
      <c r="F312" s="17"/>
      <c r="G312" s="17"/>
      <c r="H312" s="17"/>
    </row>
    <row r="313" spans="3:8">
      <c r="C313" s="17"/>
      <c r="D313" s="17"/>
      <c r="E313" s="17"/>
      <c r="F313" s="17"/>
      <c r="G313" s="17"/>
      <c r="H313" s="17"/>
    </row>
    <row r="314" spans="3:8">
      <c r="C314" s="17"/>
      <c r="D314" s="17"/>
      <c r="E314" s="17"/>
      <c r="F314" s="17"/>
      <c r="G314" s="17"/>
      <c r="H314" s="17"/>
    </row>
    <row r="315" spans="3:8">
      <c r="C315" s="17"/>
      <c r="D315" s="17"/>
      <c r="E315" s="17"/>
      <c r="F315" s="17"/>
      <c r="G315" s="17"/>
      <c r="H315" s="17"/>
    </row>
    <row r="316" spans="3:8">
      <c r="C316" s="17"/>
      <c r="D316" s="17"/>
      <c r="E316" s="17"/>
      <c r="F316" s="17"/>
      <c r="G316" s="17"/>
      <c r="H316" s="17"/>
    </row>
    <row r="317" spans="3:8">
      <c r="C317" s="17"/>
      <c r="D317" s="17"/>
      <c r="E317" s="17"/>
      <c r="F317" s="17"/>
      <c r="G317" s="17"/>
      <c r="H317" s="17"/>
    </row>
    <row r="318" spans="3:8">
      <c r="C318" s="17"/>
      <c r="D318" s="17"/>
      <c r="E318" s="17"/>
      <c r="F318" s="17"/>
      <c r="G318" s="17"/>
      <c r="H318" s="17"/>
    </row>
    <row r="319" spans="3:8">
      <c r="C319" s="17"/>
      <c r="D319" s="17"/>
      <c r="E319" s="17"/>
      <c r="F319" s="17"/>
      <c r="G319" s="17"/>
      <c r="H319" s="17"/>
    </row>
    <row r="320" spans="3:8">
      <c r="C320" s="17"/>
      <c r="D320" s="17"/>
      <c r="E320" s="17"/>
      <c r="F320" s="17"/>
      <c r="G320" s="17"/>
      <c r="H320" s="17"/>
    </row>
    <row r="321" spans="3:8">
      <c r="C321" s="17"/>
      <c r="D321" s="17"/>
      <c r="E321" s="17"/>
      <c r="F321" s="17"/>
      <c r="G321" s="17"/>
      <c r="H321" s="17"/>
    </row>
    <row r="322" spans="3:8">
      <c r="C322" s="17"/>
      <c r="D322" s="17"/>
      <c r="E322" s="17"/>
      <c r="F322" s="17"/>
      <c r="G322" s="17"/>
      <c r="H322" s="17"/>
    </row>
    <row r="323" spans="3:8">
      <c r="C323" s="17"/>
      <c r="D323" s="17"/>
      <c r="E323" s="17"/>
      <c r="F323" s="17"/>
      <c r="G323" s="17"/>
      <c r="H323" s="17"/>
    </row>
    <row r="324" spans="3:8">
      <c r="C324" s="17"/>
      <c r="D324" s="17"/>
      <c r="E324" s="17"/>
      <c r="F324" s="17"/>
      <c r="G324" s="17"/>
      <c r="H324" s="17"/>
    </row>
    <row r="325" spans="3:8">
      <c r="C325" s="17"/>
      <c r="D325" s="17"/>
      <c r="E325" s="17"/>
      <c r="F325" s="17"/>
      <c r="G325" s="17"/>
      <c r="H325" s="17"/>
    </row>
    <row r="326" spans="3:8">
      <c r="C326" s="17"/>
      <c r="D326" s="17"/>
      <c r="E326" s="17"/>
      <c r="F326" s="17"/>
      <c r="G326" s="17"/>
      <c r="H326" s="17"/>
    </row>
    <row r="327" spans="3:8">
      <c r="C327" s="17"/>
      <c r="D327" s="17"/>
      <c r="E327" s="17"/>
      <c r="F327" s="17"/>
      <c r="G327" s="17"/>
      <c r="H327" s="17"/>
    </row>
    <row r="328" spans="3:8">
      <c r="C328" s="17"/>
      <c r="D328" s="17"/>
      <c r="E328" s="17"/>
      <c r="F328" s="17"/>
      <c r="G328" s="17"/>
      <c r="H328" s="17"/>
    </row>
    <row r="329" spans="3:8">
      <c r="C329" s="17"/>
      <c r="D329" s="17"/>
      <c r="E329" s="17"/>
      <c r="F329" s="17"/>
      <c r="G329" s="17"/>
      <c r="H329" s="17"/>
    </row>
    <row r="330" spans="3:8">
      <c r="C330" s="17"/>
      <c r="D330" s="17"/>
      <c r="E330" s="17"/>
      <c r="F330" s="17"/>
      <c r="G330" s="17"/>
      <c r="H330" s="17"/>
    </row>
    <row r="331" spans="3:8">
      <c r="C331" s="17"/>
      <c r="D331" s="17"/>
      <c r="E331" s="17"/>
      <c r="F331" s="17"/>
      <c r="G331" s="17"/>
      <c r="H331" s="17"/>
    </row>
    <row r="332" spans="3:8">
      <c r="C332" s="17"/>
      <c r="D332" s="17"/>
      <c r="E332" s="17"/>
      <c r="F332" s="17"/>
      <c r="G332" s="17"/>
      <c r="H332" s="17"/>
    </row>
    <row r="333" spans="3:8">
      <c r="C333" s="17"/>
      <c r="D333" s="17"/>
      <c r="E333" s="17"/>
      <c r="F333" s="17"/>
      <c r="G333" s="17"/>
      <c r="H333" s="17"/>
    </row>
    <row r="334" spans="3:8">
      <c r="C334" s="17"/>
      <c r="D334" s="17"/>
      <c r="E334" s="17"/>
      <c r="F334" s="17"/>
      <c r="G334" s="17"/>
      <c r="H334" s="17"/>
    </row>
    <row r="335" spans="3:8">
      <c r="C335" s="17"/>
      <c r="D335" s="17"/>
      <c r="E335" s="17"/>
      <c r="F335" s="17"/>
      <c r="G335" s="17"/>
      <c r="H335" s="17"/>
    </row>
    <row r="336" spans="3:8">
      <c r="C336" s="17"/>
      <c r="D336" s="17"/>
      <c r="E336" s="17"/>
      <c r="F336" s="17"/>
      <c r="G336" s="17"/>
      <c r="H336" s="17"/>
    </row>
    <row r="337" spans="3:8">
      <c r="C337" s="17"/>
      <c r="D337" s="17"/>
      <c r="E337" s="17"/>
      <c r="F337" s="17"/>
      <c r="G337" s="17"/>
      <c r="H337" s="17"/>
    </row>
    <row r="338" spans="3:8">
      <c r="C338" s="17"/>
      <c r="D338" s="17"/>
      <c r="E338" s="17"/>
      <c r="F338" s="17"/>
      <c r="G338" s="17"/>
      <c r="H338" s="17"/>
    </row>
    <row r="339" spans="3:8">
      <c r="C339" s="17"/>
      <c r="D339" s="17"/>
      <c r="E339" s="17"/>
      <c r="F339" s="17"/>
      <c r="G339" s="17"/>
      <c r="H339" s="17"/>
    </row>
    <row r="340" spans="3:8">
      <c r="C340" s="17"/>
      <c r="D340" s="17"/>
      <c r="E340" s="17"/>
      <c r="F340" s="17"/>
      <c r="G340" s="17"/>
      <c r="H340" s="17"/>
    </row>
    <row r="341" spans="3:8">
      <c r="C341" s="17"/>
      <c r="D341" s="17"/>
      <c r="E341" s="17"/>
      <c r="F341" s="17"/>
      <c r="G341" s="17"/>
      <c r="H341" s="17"/>
    </row>
    <row r="342" spans="3:8">
      <c r="C342" s="17"/>
      <c r="D342" s="17"/>
      <c r="E342" s="17"/>
      <c r="F342" s="17"/>
      <c r="G342" s="17"/>
      <c r="H342" s="17"/>
    </row>
    <row r="343" spans="3:8">
      <c r="C343" s="17"/>
      <c r="D343" s="17"/>
      <c r="E343" s="17"/>
      <c r="F343" s="17"/>
      <c r="G343" s="17"/>
      <c r="H343" s="17"/>
    </row>
    <row r="344" spans="3:8">
      <c r="C344" s="17"/>
      <c r="D344" s="17"/>
      <c r="E344" s="17"/>
      <c r="F344" s="17"/>
      <c r="G344" s="17"/>
      <c r="H344" s="17"/>
    </row>
    <row r="345" spans="3:8">
      <c r="C345" s="17"/>
      <c r="D345" s="17"/>
      <c r="E345" s="17"/>
      <c r="F345" s="17"/>
      <c r="G345" s="17"/>
      <c r="H345" s="17"/>
    </row>
    <row r="346" spans="3:8">
      <c r="C346" s="17"/>
      <c r="D346" s="17"/>
      <c r="E346" s="17"/>
      <c r="F346" s="17"/>
      <c r="G346" s="17"/>
      <c r="H346" s="17"/>
    </row>
    <row r="347" spans="3:8">
      <c r="C347" s="17"/>
      <c r="D347" s="17"/>
      <c r="E347" s="17"/>
      <c r="F347" s="17"/>
      <c r="G347" s="17"/>
      <c r="H347" s="17"/>
    </row>
    <row r="348" spans="3:8">
      <c r="C348" s="17"/>
      <c r="D348" s="17"/>
      <c r="E348" s="17"/>
      <c r="F348" s="17"/>
      <c r="G348" s="17"/>
      <c r="H348" s="17"/>
    </row>
    <row r="349" spans="3:8">
      <c r="C349" s="17"/>
      <c r="D349" s="17"/>
      <c r="E349" s="17"/>
      <c r="F349" s="17"/>
      <c r="G349" s="17"/>
      <c r="H349" s="17"/>
    </row>
    <row r="350" spans="3:8">
      <c r="C350" s="17"/>
      <c r="D350" s="17"/>
      <c r="E350" s="17"/>
      <c r="F350" s="17"/>
      <c r="G350" s="17"/>
      <c r="H350" s="17"/>
    </row>
    <row r="351" spans="3:8">
      <c r="C351" s="17"/>
      <c r="D351" s="17"/>
      <c r="E351" s="17"/>
      <c r="F351" s="17"/>
      <c r="G351" s="17"/>
      <c r="H351" s="17"/>
    </row>
    <row r="352" spans="3:8">
      <c r="C352" s="17"/>
      <c r="D352" s="17"/>
      <c r="E352" s="17"/>
      <c r="F352" s="17"/>
      <c r="G352" s="17"/>
      <c r="H352" s="17"/>
    </row>
    <row r="353" spans="3:8">
      <c r="C353" s="17"/>
      <c r="D353" s="17"/>
      <c r="E353" s="17"/>
      <c r="F353" s="17"/>
      <c r="G353" s="17"/>
      <c r="H353" s="17"/>
    </row>
    <row r="354" spans="3:8">
      <c r="C354" s="17"/>
      <c r="D354" s="17"/>
      <c r="E354" s="17"/>
      <c r="F354" s="17"/>
      <c r="G354" s="17"/>
      <c r="H354" s="17"/>
    </row>
    <row r="355" spans="3:8">
      <c r="C355" s="17"/>
      <c r="D355" s="17"/>
      <c r="E355" s="17"/>
      <c r="F355" s="17"/>
      <c r="G355" s="17"/>
      <c r="H355" s="17"/>
    </row>
    <row r="356" spans="3:8">
      <c r="C356" s="17"/>
      <c r="D356" s="17"/>
      <c r="E356" s="17"/>
      <c r="F356" s="17"/>
      <c r="G356" s="17"/>
      <c r="H356" s="17"/>
    </row>
    <row r="357" spans="3:8">
      <c r="C357" s="17"/>
      <c r="D357" s="17"/>
      <c r="E357" s="17"/>
      <c r="F357" s="17"/>
      <c r="G357" s="17"/>
      <c r="H357" s="17"/>
    </row>
    <row r="358" spans="3:8">
      <c r="C358" s="17"/>
      <c r="D358" s="17"/>
      <c r="E358" s="17"/>
      <c r="F358" s="17"/>
      <c r="G358" s="17"/>
      <c r="H358" s="17"/>
    </row>
    <row r="359" spans="3:8">
      <c r="C359" s="17"/>
      <c r="D359" s="17"/>
      <c r="E359" s="17"/>
      <c r="F359" s="17"/>
      <c r="G359" s="17"/>
      <c r="H359" s="17"/>
    </row>
    <row r="360" spans="3:8">
      <c r="C360" s="17"/>
      <c r="D360" s="17"/>
      <c r="E360" s="17"/>
      <c r="F360" s="17"/>
      <c r="G360" s="17"/>
      <c r="H360" s="17"/>
    </row>
    <row r="361" spans="3:8">
      <c r="C361" s="17"/>
      <c r="D361" s="17"/>
      <c r="E361" s="17"/>
      <c r="F361" s="17"/>
      <c r="G361" s="17"/>
      <c r="H361" s="17"/>
    </row>
    <row r="362" spans="3:8">
      <c r="C362" s="17"/>
      <c r="D362" s="17"/>
      <c r="E362" s="17"/>
      <c r="F362" s="17"/>
      <c r="G362" s="17"/>
      <c r="H362" s="17"/>
    </row>
    <row r="363" spans="3:8">
      <c r="C363" s="17"/>
      <c r="D363" s="17"/>
      <c r="E363" s="17"/>
      <c r="F363" s="17"/>
      <c r="G363" s="17"/>
      <c r="H363" s="17"/>
    </row>
    <row r="364" spans="3:8">
      <c r="C364" s="17"/>
      <c r="D364" s="17"/>
      <c r="E364" s="17"/>
      <c r="F364" s="17"/>
      <c r="G364" s="17"/>
      <c r="H364" s="17"/>
    </row>
    <row r="365" spans="3:8">
      <c r="C365" s="17"/>
      <c r="D365" s="17"/>
      <c r="E365" s="17"/>
      <c r="F365" s="17"/>
      <c r="G365" s="17"/>
      <c r="H365" s="17"/>
    </row>
    <row r="366" spans="3:8">
      <c r="C366" s="17"/>
      <c r="D366" s="17"/>
      <c r="E366" s="17"/>
      <c r="F366" s="17"/>
      <c r="G366" s="17"/>
      <c r="H366" s="17"/>
    </row>
    <row r="367" spans="3:8">
      <c r="C367" s="17"/>
      <c r="D367" s="17"/>
      <c r="E367" s="17"/>
      <c r="F367" s="17"/>
      <c r="G367" s="17"/>
      <c r="H367" s="17"/>
    </row>
    <row r="368" spans="3:8">
      <c r="C368" s="17"/>
      <c r="D368" s="17"/>
      <c r="E368" s="17"/>
      <c r="F368" s="17"/>
      <c r="G368" s="17"/>
      <c r="H368" s="17"/>
    </row>
    <row r="369" spans="3:8">
      <c r="C369" s="17"/>
      <c r="D369" s="17"/>
      <c r="E369" s="17"/>
      <c r="F369" s="17"/>
      <c r="G369" s="17"/>
      <c r="H369" s="17"/>
    </row>
    <row r="370" spans="3:8">
      <c r="C370" s="17"/>
      <c r="D370" s="17"/>
      <c r="E370" s="17"/>
      <c r="F370" s="17"/>
      <c r="G370" s="17"/>
      <c r="H370" s="17"/>
    </row>
    <row r="371" spans="3:8">
      <c r="C371" s="17"/>
      <c r="D371" s="17"/>
      <c r="E371" s="17"/>
      <c r="F371" s="17"/>
      <c r="G371" s="17"/>
      <c r="H371" s="17"/>
    </row>
    <row r="372" spans="3:8">
      <c r="C372" s="17"/>
      <c r="D372" s="17"/>
      <c r="E372" s="17"/>
      <c r="F372" s="17"/>
      <c r="G372" s="17"/>
      <c r="H372" s="17"/>
    </row>
    <row r="373" spans="3:8">
      <c r="C373" s="17"/>
      <c r="D373" s="17"/>
      <c r="E373" s="17"/>
      <c r="F373" s="17"/>
      <c r="G373" s="17"/>
      <c r="H373" s="17"/>
    </row>
    <row r="374" spans="3:8">
      <c r="C374" s="17"/>
      <c r="D374" s="17"/>
      <c r="E374" s="17"/>
      <c r="F374" s="17"/>
      <c r="G374" s="17"/>
      <c r="H374" s="17"/>
    </row>
    <row r="375" spans="3:8">
      <c r="C375" s="17"/>
      <c r="D375" s="17"/>
      <c r="E375" s="17"/>
      <c r="F375" s="17"/>
      <c r="G375" s="17"/>
      <c r="H375" s="17"/>
    </row>
    <row r="376" spans="3:8">
      <c r="C376" s="17"/>
      <c r="D376" s="17"/>
      <c r="E376" s="17"/>
      <c r="F376" s="17"/>
      <c r="G376" s="17"/>
      <c r="H376" s="17"/>
    </row>
    <row r="377" spans="3:8">
      <c r="C377" s="17"/>
      <c r="D377" s="17"/>
      <c r="E377" s="17"/>
      <c r="F377" s="17"/>
      <c r="G377" s="17"/>
      <c r="H377" s="17"/>
    </row>
    <row r="378" spans="3:8">
      <c r="C378" s="17"/>
      <c r="D378" s="17"/>
      <c r="E378" s="17"/>
      <c r="F378" s="17"/>
      <c r="G378" s="17"/>
      <c r="H378" s="17"/>
    </row>
    <row r="379" spans="3:8">
      <c r="C379" s="17"/>
      <c r="D379" s="17"/>
      <c r="E379" s="17"/>
      <c r="F379" s="17"/>
      <c r="G379" s="17"/>
      <c r="H379" s="17"/>
    </row>
    <row r="380" spans="3:8">
      <c r="C380" s="17"/>
      <c r="D380" s="17"/>
      <c r="E380" s="17"/>
      <c r="F380" s="17"/>
      <c r="G380" s="17"/>
      <c r="H380" s="17"/>
    </row>
    <row r="381" spans="3:8">
      <c r="C381" s="17"/>
      <c r="D381" s="17"/>
      <c r="E381" s="17"/>
      <c r="F381" s="17"/>
      <c r="G381" s="17"/>
      <c r="H381" s="17"/>
    </row>
    <row r="382" spans="3:8">
      <c r="C382" s="17"/>
      <c r="D382" s="17"/>
      <c r="E382" s="17"/>
      <c r="F382" s="17"/>
      <c r="G382" s="17"/>
      <c r="H382" s="17"/>
    </row>
    <row r="383" spans="3:8">
      <c r="C383" s="17"/>
      <c r="D383" s="17"/>
      <c r="E383" s="17"/>
      <c r="F383" s="17"/>
      <c r="G383" s="17"/>
      <c r="H383" s="17"/>
    </row>
    <row r="384" spans="3:8">
      <c r="C384" s="17"/>
      <c r="D384" s="17"/>
      <c r="E384" s="17"/>
      <c r="F384" s="17"/>
      <c r="G384" s="17"/>
      <c r="H384" s="17"/>
    </row>
    <row r="385" spans="3:8">
      <c r="C385" s="17"/>
      <c r="D385" s="17"/>
      <c r="E385" s="17"/>
      <c r="F385" s="17"/>
      <c r="G385" s="17"/>
      <c r="H385" s="17"/>
    </row>
    <row r="386" spans="3:8">
      <c r="C386" s="17"/>
      <c r="D386" s="17"/>
      <c r="E386" s="17"/>
      <c r="F386" s="17"/>
      <c r="G386" s="17"/>
      <c r="H386" s="17"/>
    </row>
    <row r="387" spans="3:8">
      <c r="C387" s="17"/>
      <c r="D387" s="17"/>
      <c r="E387" s="17"/>
      <c r="F387" s="17"/>
      <c r="G387" s="17"/>
      <c r="H387" s="17"/>
    </row>
    <row r="388" spans="3:8">
      <c r="C388" s="17"/>
      <c r="D388" s="17"/>
      <c r="E388" s="17"/>
      <c r="F388" s="17"/>
      <c r="G388" s="17"/>
      <c r="H388" s="17"/>
    </row>
    <row r="389" spans="3:8">
      <c r="C389" s="17"/>
      <c r="D389" s="17"/>
      <c r="E389" s="17"/>
      <c r="F389" s="17"/>
      <c r="G389" s="17"/>
      <c r="H389" s="17"/>
    </row>
    <row r="390" spans="3:8">
      <c r="C390" s="17"/>
      <c r="D390" s="17"/>
      <c r="E390" s="17"/>
      <c r="F390" s="17"/>
      <c r="G390" s="17"/>
      <c r="H390" s="17"/>
    </row>
    <row r="391" spans="3:8">
      <c r="C391" s="17"/>
      <c r="D391" s="17"/>
      <c r="E391" s="17"/>
      <c r="F391" s="17"/>
      <c r="G391" s="17"/>
      <c r="H391" s="17"/>
    </row>
    <row r="392" spans="3:8">
      <c r="C392" s="17"/>
      <c r="D392" s="17"/>
      <c r="E392" s="17"/>
      <c r="F392" s="17"/>
      <c r="G392" s="17"/>
      <c r="H392" s="17"/>
    </row>
    <row r="393" spans="3:8">
      <c r="C393" s="17"/>
      <c r="D393" s="17"/>
      <c r="E393" s="17"/>
      <c r="F393" s="17"/>
      <c r="G393" s="17"/>
      <c r="H393" s="17"/>
    </row>
    <row r="394" spans="3:8">
      <c r="C394" s="17"/>
      <c r="D394" s="17"/>
      <c r="E394" s="17"/>
      <c r="F394" s="17"/>
      <c r="G394" s="17"/>
      <c r="H394" s="17"/>
    </row>
    <row r="395" spans="3:8">
      <c r="C395" s="17"/>
      <c r="D395" s="17"/>
      <c r="E395" s="17"/>
      <c r="F395" s="17"/>
      <c r="G395" s="17"/>
      <c r="H395" s="17"/>
    </row>
    <row r="396" spans="3:8">
      <c r="C396" s="17"/>
      <c r="D396" s="17"/>
      <c r="E396" s="17"/>
      <c r="F396" s="17"/>
      <c r="G396" s="17"/>
      <c r="H396" s="17"/>
    </row>
    <row r="397" spans="3:8">
      <c r="C397" s="17"/>
      <c r="D397" s="17"/>
      <c r="E397" s="17"/>
      <c r="F397" s="17"/>
      <c r="G397" s="17"/>
      <c r="H397" s="17"/>
    </row>
    <row r="398" spans="3:8">
      <c r="C398" s="17"/>
      <c r="D398" s="17"/>
      <c r="E398" s="17"/>
      <c r="F398" s="17"/>
      <c r="G398" s="17"/>
      <c r="H398" s="17"/>
    </row>
    <row r="399" spans="3:8">
      <c r="C399" s="17"/>
      <c r="D399" s="17"/>
      <c r="E399" s="17"/>
      <c r="F399" s="17"/>
      <c r="G399" s="17"/>
      <c r="H399" s="17"/>
    </row>
    <row r="400" spans="3:8">
      <c r="C400" s="17"/>
      <c r="D400" s="17"/>
      <c r="E400" s="17"/>
      <c r="F400" s="17"/>
      <c r="G400" s="17"/>
      <c r="H400" s="17"/>
    </row>
    <row r="401" spans="3:8">
      <c r="C401" s="17"/>
      <c r="D401" s="17"/>
      <c r="E401" s="17"/>
      <c r="F401" s="17"/>
      <c r="G401" s="17"/>
      <c r="H401" s="17"/>
    </row>
    <row r="402" spans="3:8">
      <c r="C402" s="17"/>
      <c r="D402" s="17"/>
      <c r="E402" s="17"/>
      <c r="F402" s="17"/>
      <c r="G402" s="17"/>
      <c r="H402" s="17"/>
    </row>
    <row r="403" spans="3:8">
      <c r="C403" s="17"/>
      <c r="D403" s="17"/>
      <c r="E403" s="17"/>
      <c r="F403" s="17"/>
      <c r="G403" s="17"/>
      <c r="H403" s="17"/>
    </row>
    <row r="404" spans="3:8">
      <c r="C404" s="17"/>
      <c r="D404" s="17"/>
      <c r="E404" s="17"/>
      <c r="F404" s="17"/>
      <c r="G404" s="17"/>
      <c r="H404" s="17"/>
    </row>
    <row r="405" spans="3:8">
      <c r="C405" s="17"/>
      <c r="D405" s="17"/>
      <c r="E405" s="17"/>
      <c r="F405" s="17"/>
      <c r="G405" s="17"/>
      <c r="H405" s="17"/>
    </row>
    <row r="406" spans="3:8">
      <c r="C406" s="17"/>
      <c r="D406" s="17"/>
      <c r="E406" s="17"/>
      <c r="F406" s="17"/>
      <c r="G406" s="17"/>
      <c r="H406" s="17"/>
    </row>
    <row r="407" spans="3:8">
      <c r="C407" s="17"/>
      <c r="D407" s="17"/>
      <c r="E407" s="17"/>
      <c r="F407" s="17"/>
      <c r="G407" s="17"/>
      <c r="H407" s="17"/>
    </row>
    <row r="408" spans="3:8">
      <c r="C408" s="17"/>
      <c r="D408" s="17"/>
      <c r="E408" s="17"/>
      <c r="F408" s="17"/>
      <c r="G408" s="17"/>
      <c r="H408" s="17"/>
    </row>
    <row r="409" spans="3:8">
      <c r="C409" s="17"/>
      <c r="D409" s="17"/>
      <c r="E409" s="17"/>
      <c r="F409" s="17"/>
      <c r="G409" s="17"/>
      <c r="H409" s="17"/>
    </row>
    <row r="410" spans="3:8">
      <c r="C410" s="17"/>
      <c r="D410" s="17"/>
      <c r="E410" s="17"/>
      <c r="F410" s="17"/>
      <c r="G410" s="17"/>
      <c r="H410" s="17"/>
    </row>
    <row r="411" spans="3:8">
      <c r="C411" s="17"/>
      <c r="D411" s="17"/>
      <c r="E411" s="17"/>
      <c r="F411" s="17"/>
      <c r="G411" s="17"/>
      <c r="H411" s="17"/>
    </row>
    <row r="412" spans="3:8">
      <c r="C412" s="17"/>
      <c r="D412" s="17"/>
      <c r="E412" s="17"/>
      <c r="F412" s="17"/>
      <c r="G412" s="17"/>
      <c r="H412" s="17"/>
    </row>
    <row r="413" spans="3:8">
      <c r="C413" s="17"/>
      <c r="D413" s="17"/>
      <c r="E413" s="17"/>
      <c r="F413" s="17"/>
      <c r="G413" s="17"/>
      <c r="H413" s="17"/>
    </row>
    <row r="414" spans="3:8">
      <c r="C414" s="17"/>
      <c r="D414" s="17"/>
      <c r="E414" s="17"/>
      <c r="F414" s="17"/>
      <c r="G414" s="17"/>
      <c r="H414" s="17"/>
    </row>
    <row r="415" spans="3:8">
      <c r="C415" s="17"/>
      <c r="D415" s="17"/>
      <c r="E415" s="17"/>
      <c r="F415" s="17"/>
      <c r="G415" s="17"/>
      <c r="H415" s="17"/>
    </row>
    <row r="416" spans="3:8">
      <c r="C416" s="17"/>
      <c r="D416" s="17"/>
      <c r="E416" s="17"/>
      <c r="F416" s="17"/>
      <c r="G416" s="17"/>
      <c r="H416" s="17"/>
    </row>
    <row r="417" spans="3:8">
      <c r="C417" s="17"/>
      <c r="D417" s="17"/>
      <c r="E417" s="17"/>
      <c r="F417" s="17"/>
      <c r="G417" s="17"/>
      <c r="H417" s="17"/>
    </row>
    <row r="418" spans="3:8">
      <c r="C418" s="17"/>
      <c r="D418" s="17"/>
      <c r="E418" s="17"/>
      <c r="F418" s="17"/>
      <c r="G418" s="17"/>
      <c r="H418" s="17"/>
    </row>
    <row r="419" spans="3:8">
      <c r="C419" s="17"/>
      <c r="D419" s="17"/>
      <c r="E419" s="17"/>
      <c r="F419" s="17"/>
      <c r="G419" s="17"/>
      <c r="H419" s="17"/>
    </row>
    <row r="420" spans="3:8">
      <c r="C420" s="17"/>
      <c r="D420" s="17"/>
      <c r="E420" s="17"/>
      <c r="F420" s="17"/>
      <c r="G420" s="17"/>
      <c r="H420" s="17"/>
    </row>
    <row r="421" spans="3:8">
      <c r="C421" s="17"/>
      <c r="D421" s="17"/>
      <c r="E421" s="17"/>
      <c r="F421" s="17"/>
      <c r="G421" s="17"/>
      <c r="H421" s="17"/>
    </row>
    <row r="422" spans="3:8">
      <c r="C422" s="17"/>
      <c r="D422" s="17"/>
      <c r="E422" s="17"/>
      <c r="F422" s="17"/>
      <c r="G422" s="17"/>
      <c r="H422" s="17"/>
    </row>
    <row r="423" spans="3:8">
      <c r="C423" s="17"/>
      <c r="D423" s="17"/>
      <c r="E423" s="17"/>
      <c r="F423" s="17"/>
      <c r="G423" s="17"/>
      <c r="H423" s="17"/>
    </row>
    <row r="424" spans="3:8">
      <c r="C424" s="17"/>
      <c r="D424" s="17"/>
      <c r="E424" s="17"/>
      <c r="F424" s="17"/>
      <c r="G424" s="17"/>
      <c r="H424" s="17"/>
    </row>
    <row r="425" spans="3:8">
      <c r="C425" s="17"/>
      <c r="D425" s="17"/>
      <c r="E425" s="17"/>
      <c r="F425" s="17"/>
      <c r="G425" s="17"/>
      <c r="H425" s="17"/>
    </row>
    <row r="426" spans="3:8">
      <c r="C426" s="17"/>
      <c r="D426" s="17"/>
      <c r="E426" s="17"/>
      <c r="F426" s="17"/>
      <c r="G426" s="17"/>
      <c r="H426" s="17"/>
    </row>
    <row r="427" spans="3:8">
      <c r="C427" s="17"/>
      <c r="D427" s="17"/>
      <c r="E427" s="17"/>
      <c r="F427" s="17"/>
      <c r="G427" s="17"/>
      <c r="H427" s="17"/>
    </row>
    <row r="428" spans="3:8">
      <c r="C428" s="17"/>
      <c r="D428" s="17"/>
      <c r="E428" s="17"/>
      <c r="F428" s="17"/>
      <c r="G428" s="17"/>
      <c r="H428" s="17"/>
    </row>
    <row r="429" spans="3:8">
      <c r="C429" s="17"/>
      <c r="D429" s="17"/>
      <c r="E429" s="17"/>
      <c r="F429" s="17"/>
      <c r="G429" s="17"/>
      <c r="H429" s="17"/>
    </row>
    <row r="430" spans="3:8">
      <c r="C430" s="17"/>
      <c r="D430" s="17"/>
      <c r="E430" s="17"/>
      <c r="F430" s="17"/>
      <c r="G430" s="17"/>
      <c r="H430" s="17"/>
    </row>
    <row r="431" spans="3:8">
      <c r="C431" s="17"/>
      <c r="D431" s="17"/>
      <c r="E431" s="17"/>
      <c r="F431" s="17"/>
      <c r="G431" s="17"/>
      <c r="H431" s="17"/>
    </row>
    <row r="432" spans="3:8">
      <c r="C432" s="17"/>
      <c r="D432" s="17"/>
      <c r="E432" s="17"/>
      <c r="F432" s="17"/>
      <c r="G432" s="17"/>
      <c r="H432" s="17"/>
    </row>
    <row r="433" spans="3:8">
      <c r="C433" s="17"/>
      <c r="D433" s="17"/>
      <c r="E433" s="17"/>
      <c r="F433" s="17"/>
      <c r="G433" s="17"/>
      <c r="H433" s="17"/>
    </row>
    <row r="434" spans="3:8">
      <c r="C434" s="17"/>
      <c r="D434" s="17"/>
      <c r="E434" s="17"/>
      <c r="F434" s="17"/>
      <c r="G434" s="17"/>
      <c r="H434" s="17"/>
    </row>
    <row r="435" spans="3:8">
      <c r="C435" s="17"/>
      <c r="D435" s="17"/>
      <c r="E435" s="17"/>
      <c r="F435" s="17"/>
      <c r="G435" s="17"/>
      <c r="H435" s="17"/>
    </row>
    <row r="436" spans="3:8">
      <c r="C436" s="17"/>
      <c r="D436" s="17"/>
      <c r="E436" s="17"/>
      <c r="F436" s="17"/>
      <c r="G436" s="17"/>
      <c r="H436" s="17"/>
    </row>
    <row r="437" spans="3:8">
      <c r="C437" s="17"/>
      <c r="D437" s="17"/>
      <c r="E437" s="17"/>
      <c r="F437" s="17"/>
      <c r="G437" s="17"/>
      <c r="H437" s="17"/>
    </row>
    <row r="438" spans="3:8">
      <c r="C438" s="17"/>
      <c r="D438" s="17"/>
      <c r="E438" s="17"/>
      <c r="F438" s="17"/>
      <c r="G438" s="17"/>
      <c r="H438" s="17"/>
    </row>
    <row r="439" spans="3:8">
      <c r="C439" s="17"/>
      <c r="D439" s="17"/>
      <c r="E439" s="17"/>
      <c r="F439" s="17"/>
      <c r="G439" s="17"/>
      <c r="H439" s="17"/>
    </row>
    <row r="440" spans="3:8">
      <c r="C440" s="17"/>
      <c r="D440" s="17"/>
      <c r="E440" s="17"/>
      <c r="F440" s="17"/>
      <c r="G440" s="17"/>
      <c r="H440" s="17"/>
    </row>
    <row r="441" spans="3:8">
      <c r="C441" s="17"/>
      <c r="D441" s="17"/>
      <c r="E441" s="17"/>
      <c r="F441" s="17"/>
      <c r="G441" s="17"/>
      <c r="H441" s="17"/>
    </row>
    <row r="442" spans="3:8">
      <c r="C442" s="17"/>
      <c r="D442" s="17"/>
      <c r="E442" s="17"/>
      <c r="F442" s="17"/>
      <c r="G442" s="17"/>
      <c r="H442" s="17"/>
    </row>
    <row r="443" spans="3:8">
      <c r="C443" s="17"/>
      <c r="D443" s="17"/>
      <c r="E443" s="17"/>
      <c r="F443" s="17"/>
      <c r="G443" s="17"/>
      <c r="H443" s="17"/>
    </row>
    <row r="444" spans="3:8">
      <c r="C444" s="17"/>
      <c r="D444" s="17"/>
      <c r="E444" s="17"/>
      <c r="F444" s="17"/>
      <c r="G444" s="17"/>
      <c r="H444" s="17"/>
    </row>
    <row r="445" spans="3:8">
      <c r="C445" s="17"/>
      <c r="D445" s="17"/>
      <c r="E445" s="17"/>
      <c r="F445" s="17"/>
      <c r="G445" s="17"/>
      <c r="H445" s="17"/>
    </row>
    <row r="446" spans="3:8">
      <c r="C446" s="17"/>
      <c r="D446" s="17"/>
      <c r="E446" s="17"/>
      <c r="F446" s="17"/>
      <c r="G446" s="17"/>
      <c r="H446" s="17"/>
    </row>
    <row r="447" spans="3:8">
      <c r="C447" s="17"/>
      <c r="D447" s="17"/>
      <c r="E447" s="17"/>
      <c r="F447" s="17"/>
      <c r="G447" s="17"/>
      <c r="H447" s="17"/>
    </row>
    <row r="448" spans="3:8">
      <c r="C448" s="17"/>
      <c r="D448" s="17"/>
      <c r="E448" s="17"/>
      <c r="F448" s="17"/>
      <c r="G448" s="17"/>
      <c r="H448" s="17"/>
    </row>
    <row r="449" spans="3:8">
      <c r="C449" s="17"/>
      <c r="D449" s="17"/>
      <c r="E449" s="17"/>
      <c r="F449" s="17"/>
      <c r="G449" s="17"/>
      <c r="H449" s="17"/>
    </row>
    <row r="450" spans="3:8">
      <c r="C450" s="17"/>
      <c r="D450" s="17"/>
      <c r="E450" s="17"/>
      <c r="F450" s="17"/>
      <c r="G450" s="17"/>
      <c r="H450" s="17"/>
    </row>
    <row r="451" spans="3:8">
      <c r="C451" s="17"/>
      <c r="D451" s="17"/>
      <c r="E451" s="17"/>
      <c r="F451" s="17"/>
      <c r="G451" s="17"/>
      <c r="H451" s="17"/>
    </row>
    <row r="452" spans="3:8">
      <c r="C452" s="17"/>
      <c r="D452" s="17"/>
      <c r="E452" s="17"/>
      <c r="F452" s="17"/>
      <c r="G452" s="17"/>
      <c r="H452" s="17"/>
    </row>
    <row r="453" spans="3:8">
      <c r="C453" s="17"/>
      <c r="D453" s="17"/>
      <c r="E453" s="17"/>
      <c r="F453" s="17"/>
      <c r="G453" s="17"/>
      <c r="H453" s="17"/>
    </row>
    <row r="454" spans="3:8">
      <c r="C454" s="17"/>
      <c r="D454" s="17"/>
      <c r="E454" s="17"/>
      <c r="F454" s="17"/>
      <c r="G454" s="17"/>
      <c r="H454" s="17"/>
    </row>
    <row r="455" spans="3:8">
      <c r="C455" s="17"/>
      <c r="D455" s="17"/>
      <c r="E455" s="17"/>
      <c r="F455" s="17"/>
      <c r="G455" s="17"/>
      <c r="H455" s="17"/>
    </row>
    <row r="456" spans="3:8">
      <c r="C456" s="17"/>
      <c r="D456" s="17"/>
      <c r="E456" s="17"/>
      <c r="F456" s="17"/>
      <c r="G456" s="17"/>
      <c r="H456" s="17"/>
    </row>
    <row r="457" spans="3:8">
      <c r="C457" s="17"/>
      <c r="D457" s="17"/>
      <c r="E457" s="17"/>
      <c r="F457" s="17"/>
      <c r="G457" s="17"/>
      <c r="H457" s="17"/>
    </row>
    <row r="458" spans="3:8">
      <c r="C458" s="17"/>
      <c r="D458" s="17"/>
      <c r="E458" s="17"/>
      <c r="F458" s="17"/>
      <c r="G458" s="17"/>
      <c r="H458" s="17"/>
    </row>
    <row r="459" spans="3:8">
      <c r="C459" s="17"/>
      <c r="D459" s="17"/>
      <c r="E459" s="17"/>
      <c r="F459" s="17"/>
      <c r="G459" s="17"/>
      <c r="H459" s="17"/>
    </row>
    <row r="460" spans="3:8">
      <c r="C460" s="17"/>
      <c r="D460" s="17"/>
      <c r="E460" s="17"/>
      <c r="F460" s="17"/>
      <c r="G460" s="17"/>
      <c r="H460" s="17"/>
    </row>
    <row r="461" spans="3:8">
      <c r="C461" s="17"/>
      <c r="D461" s="17"/>
      <c r="E461" s="17"/>
      <c r="F461" s="17"/>
      <c r="G461" s="17"/>
      <c r="H461" s="17"/>
    </row>
    <row r="462" spans="3:8">
      <c r="C462" s="17"/>
      <c r="D462" s="17"/>
      <c r="E462" s="17"/>
      <c r="F462" s="17"/>
      <c r="G462" s="17"/>
      <c r="H462" s="17"/>
    </row>
    <row r="463" spans="3:8">
      <c r="C463" s="17"/>
      <c r="D463" s="17"/>
      <c r="E463" s="17"/>
      <c r="F463" s="17"/>
      <c r="G463" s="17"/>
      <c r="H463" s="17"/>
    </row>
    <row r="464" spans="3:8">
      <c r="C464" s="17"/>
      <c r="D464" s="17"/>
      <c r="E464" s="17"/>
      <c r="F464" s="17"/>
      <c r="G464" s="17"/>
      <c r="H464" s="17"/>
    </row>
    <row r="465" spans="3:8">
      <c r="C465" s="17"/>
      <c r="D465" s="17"/>
      <c r="E465" s="17"/>
      <c r="F465" s="17"/>
      <c r="G465" s="17"/>
      <c r="H465" s="17"/>
    </row>
    <row r="466" spans="3:8">
      <c r="C466" s="17"/>
      <c r="D466" s="17"/>
      <c r="E466" s="17"/>
      <c r="F466" s="17"/>
      <c r="G466" s="17"/>
      <c r="H466" s="17"/>
    </row>
    <row r="467" spans="3:8">
      <c r="C467" s="17"/>
      <c r="D467" s="17"/>
      <c r="E467" s="17"/>
      <c r="F467" s="17"/>
      <c r="G467" s="17"/>
      <c r="H467" s="17"/>
    </row>
    <row r="468" spans="3:8">
      <c r="C468" s="17"/>
      <c r="D468" s="17"/>
      <c r="E468" s="17"/>
      <c r="F468" s="17"/>
      <c r="G468" s="17"/>
      <c r="H468" s="17"/>
    </row>
    <row r="469" spans="3:8">
      <c r="C469" s="17"/>
      <c r="D469" s="17"/>
      <c r="E469" s="17"/>
      <c r="F469" s="17"/>
      <c r="G469" s="17"/>
      <c r="H469" s="17"/>
    </row>
    <row r="470" spans="3:8">
      <c r="C470" s="17"/>
      <c r="D470" s="17"/>
      <c r="E470" s="17"/>
      <c r="F470" s="17"/>
      <c r="G470" s="17"/>
      <c r="H470" s="17"/>
    </row>
    <row r="471" spans="3:8">
      <c r="C471" s="17"/>
      <c r="D471" s="17"/>
      <c r="E471" s="17"/>
      <c r="F471" s="17"/>
      <c r="G471" s="17"/>
      <c r="H471" s="17"/>
    </row>
    <row r="472" spans="3:8">
      <c r="C472" s="17"/>
      <c r="D472" s="17"/>
      <c r="E472" s="17"/>
      <c r="F472" s="17"/>
      <c r="G472" s="17"/>
      <c r="H472" s="17"/>
    </row>
    <row r="473" spans="3:8">
      <c r="C473" s="17"/>
      <c r="D473" s="17"/>
      <c r="E473" s="17"/>
      <c r="F473" s="17"/>
      <c r="G473" s="17"/>
      <c r="H473" s="17"/>
    </row>
    <row r="474" spans="3:8">
      <c r="C474" s="17"/>
      <c r="D474" s="17"/>
      <c r="E474" s="17"/>
      <c r="F474" s="17"/>
      <c r="G474" s="17"/>
      <c r="H474" s="17"/>
    </row>
    <row r="475" spans="3:8">
      <c r="C475" s="17"/>
      <c r="D475" s="17"/>
      <c r="E475" s="17"/>
      <c r="F475" s="17"/>
      <c r="G475" s="17"/>
      <c r="H475" s="17"/>
    </row>
    <row r="476" spans="3:8">
      <c r="C476" s="17"/>
      <c r="D476" s="17"/>
      <c r="E476" s="17"/>
      <c r="F476" s="17"/>
      <c r="G476" s="17"/>
      <c r="H476" s="17"/>
    </row>
    <row r="477" spans="3:8">
      <c r="C477" s="17"/>
      <c r="D477" s="17"/>
      <c r="E477" s="17"/>
      <c r="F477" s="17"/>
      <c r="G477" s="17"/>
      <c r="H477" s="17"/>
    </row>
    <row r="478" spans="3:8">
      <c r="C478" s="17"/>
      <c r="D478" s="17"/>
      <c r="E478" s="17"/>
      <c r="F478" s="17"/>
      <c r="G478" s="17"/>
      <c r="H478" s="17"/>
    </row>
    <row r="479" spans="3:8">
      <c r="C479" s="17"/>
      <c r="D479" s="17"/>
      <c r="E479" s="17"/>
      <c r="F479" s="17"/>
      <c r="G479" s="17"/>
      <c r="H479" s="17"/>
    </row>
    <row r="480" spans="3:8">
      <c r="C480" s="17"/>
      <c r="D480" s="17"/>
      <c r="E480" s="17"/>
      <c r="F480" s="17"/>
      <c r="G480" s="17"/>
      <c r="H480" s="17"/>
    </row>
    <row r="481" spans="3:8">
      <c r="C481" s="17"/>
      <c r="D481" s="17"/>
      <c r="E481" s="17"/>
      <c r="F481" s="17"/>
      <c r="G481" s="17"/>
      <c r="H481" s="17"/>
    </row>
    <row r="482" spans="3:8">
      <c r="C482" s="17"/>
      <c r="D482" s="17"/>
      <c r="E482" s="17"/>
      <c r="F482" s="17"/>
      <c r="G482" s="17"/>
      <c r="H482" s="17"/>
    </row>
    <row r="483" spans="3:8">
      <c r="C483" s="17"/>
      <c r="D483" s="17"/>
      <c r="E483" s="17"/>
      <c r="F483" s="17"/>
      <c r="G483" s="17"/>
      <c r="H483" s="17"/>
    </row>
    <row r="484" spans="3:8">
      <c r="C484" s="17"/>
      <c r="D484" s="17"/>
      <c r="E484" s="17"/>
      <c r="F484" s="17"/>
      <c r="G484" s="17"/>
      <c r="H484" s="17"/>
    </row>
    <row r="485" spans="3:8">
      <c r="C485" s="17"/>
      <c r="D485" s="17"/>
      <c r="E485" s="17"/>
      <c r="F485" s="17"/>
      <c r="G485" s="17"/>
      <c r="H485" s="17"/>
    </row>
    <row r="486" spans="3:8">
      <c r="C486" s="17"/>
      <c r="D486" s="17"/>
      <c r="E486" s="17"/>
      <c r="F486" s="17"/>
      <c r="G486" s="17"/>
      <c r="H486" s="17"/>
    </row>
    <row r="487" spans="3:8">
      <c r="C487" s="17"/>
      <c r="D487" s="17"/>
      <c r="E487" s="17"/>
      <c r="F487" s="17"/>
      <c r="G487" s="17"/>
      <c r="H487" s="17"/>
    </row>
    <row r="488" spans="3:8">
      <c r="C488" s="17"/>
      <c r="D488" s="17"/>
      <c r="E488" s="17"/>
      <c r="F488" s="17"/>
      <c r="G488" s="17"/>
      <c r="H488" s="17"/>
    </row>
    <row r="489" spans="3:8">
      <c r="C489" s="17"/>
      <c r="D489" s="17"/>
      <c r="E489" s="17"/>
      <c r="F489" s="17"/>
      <c r="G489" s="17"/>
      <c r="H489" s="17"/>
    </row>
    <row r="490" spans="3:8">
      <c r="C490" s="17"/>
      <c r="D490" s="17"/>
      <c r="E490" s="17"/>
      <c r="F490" s="17"/>
      <c r="G490" s="17"/>
      <c r="H490" s="17"/>
    </row>
    <row r="491" spans="3:8">
      <c r="C491" s="17"/>
      <c r="D491" s="17"/>
      <c r="E491" s="17"/>
      <c r="F491" s="17"/>
      <c r="G491" s="17"/>
      <c r="H491" s="17"/>
    </row>
    <row r="492" spans="3:8">
      <c r="C492" s="17"/>
      <c r="D492" s="17"/>
      <c r="E492" s="17"/>
      <c r="F492" s="17"/>
      <c r="G492" s="17"/>
      <c r="H492" s="17"/>
    </row>
    <row r="493" spans="3:8">
      <c r="C493" s="17"/>
      <c r="D493" s="17"/>
      <c r="E493" s="17"/>
      <c r="F493" s="17"/>
      <c r="G493" s="17"/>
      <c r="H493" s="17"/>
    </row>
    <row r="494" spans="3:8">
      <c r="C494" s="17"/>
      <c r="D494" s="17"/>
      <c r="E494" s="17"/>
      <c r="F494" s="17"/>
      <c r="G494" s="17"/>
      <c r="H494" s="17"/>
    </row>
    <row r="495" spans="3:8">
      <c r="C495" s="17"/>
      <c r="D495" s="17"/>
      <c r="E495" s="17"/>
      <c r="F495" s="17"/>
      <c r="G495" s="17"/>
      <c r="H495" s="17"/>
    </row>
    <row r="496" spans="3:8">
      <c r="C496" s="17"/>
      <c r="D496" s="17"/>
      <c r="E496" s="17"/>
      <c r="F496" s="17"/>
      <c r="G496" s="17"/>
      <c r="H496" s="17"/>
    </row>
    <row r="497" spans="3:8">
      <c r="C497" s="17"/>
      <c r="D497" s="17"/>
      <c r="E497" s="17"/>
      <c r="F497" s="17"/>
      <c r="G497" s="17"/>
      <c r="H497" s="17"/>
    </row>
    <row r="498" spans="3:8">
      <c r="C498" s="17"/>
      <c r="D498" s="17"/>
      <c r="E498" s="17"/>
      <c r="F498" s="17"/>
      <c r="G498" s="17"/>
      <c r="H498" s="17"/>
    </row>
    <row r="499" spans="3:8">
      <c r="C499" s="17"/>
      <c r="D499" s="17"/>
      <c r="E499" s="17"/>
      <c r="F499" s="17"/>
      <c r="G499" s="17"/>
      <c r="H499" s="17"/>
    </row>
    <row r="500" spans="3:8">
      <c r="C500" s="17"/>
      <c r="D500" s="17"/>
      <c r="E500" s="17"/>
      <c r="F500" s="17"/>
      <c r="G500" s="17"/>
      <c r="H500" s="17"/>
    </row>
    <row r="501" spans="3:8">
      <c r="C501" s="17"/>
      <c r="D501" s="17"/>
      <c r="E501" s="17"/>
      <c r="F501" s="17"/>
      <c r="G501" s="17"/>
      <c r="H501" s="17"/>
    </row>
    <row r="502" spans="3:8">
      <c r="C502" s="17"/>
      <c r="D502" s="17"/>
      <c r="E502" s="17"/>
      <c r="F502" s="17"/>
      <c r="G502" s="17"/>
      <c r="H502" s="17"/>
    </row>
    <row r="503" spans="3:8">
      <c r="C503" s="17"/>
      <c r="D503" s="17"/>
      <c r="E503" s="17"/>
      <c r="F503" s="17"/>
      <c r="G503" s="17"/>
      <c r="H503" s="17"/>
    </row>
    <row r="504" spans="3:8">
      <c r="C504" s="17"/>
      <c r="D504" s="17"/>
      <c r="E504" s="17"/>
      <c r="F504" s="17"/>
      <c r="G504" s="17"/>
      <c r="H504" s="17"/>
    </row>
    <row r="505" spans="3:8">
      <c r="C505" s="17"/>
      <c r="D505" s="17"/>
      <c r="E505" s="17"/>
      <c r="F505" s="17"/>
      <c r="G505" s="17"/>
      <c r="H505" s="17"/>
    </row>
    <row r="506" spans="3:8">
      <c r="C506" s="17"/>
      <c r="D506" s="17"/>
      <c r="E506" s="17"/>
      <c r="F506" s="17"/>
      <c r="G506" s="17"/>
      <c r="H506" s="17"/>
    </row>
    <row r="507" spans="3:8">
      <c r="C507" s="17"/>
      <c r="D507" s="17"/>
      <c r="E507" s="17"/>
      <c r="F507" s="17"/>
      <c r="G507" s="17"/>
      <c r="H507" s="17"/>
    </row>
    <row r="508" spans="3:8">
      <c r="C508" s="17"/>
      <c r="D508" s="17"/>
      <c r="E508" s="17"/>
      <c r="F508" s="17"/>
      <c r="G508" s="17"/>
      <c r="H508" s="17"/>
    </row>
    <row r="509" spans="3:8">
      <c r="C509" s="17"/>
      <c r="D509" s="17"/>
      <c r="E509" s="17"/>
      <c r="F509" s="17"/>
      <c r="G509" s="17"/>
      <c r="H509" s="17"/>
    </row>
    <row r="510" spans="3:8">
      <c r="C510" s="17"/>
      <c r="D510" s="17"/>
      <c r="E510" s="17"/>
      <c r="F510" s="17"/>
      <c r="G510" s="17"/>
      <c r="H510" s="17"/>
    </row>
    <row r="511" spans="3:8">
      <c r="C511" s="17"/>
      <c r="D511" s="17"/>
      <c r="E511" s="17"/>
      <c r="F511" s="17"/>
      <c r="G511" s="17"/>
      <c r="H511" s="17"/>
    </row>
    <row r="512" spans="3:8">
      <c r="C512" s="17"/>
      <c r="D512" s="17"/>
      <c r="E512" s="17"/>
      <c r="F512" s="17"/>
      <c r="G512" s="17"/>
      <c r="H512" s="17"/>
    </row>
    <row r="513" spans="3:8">
      <c r="C513" s="17"/>
      <c r="D513" s="17"/>
      <c r="E513" s="17"/>
      <c r="F513" s="17"/>
      <c r="G513" s="17"/>
      <c r="H513" s="17"/>
    </row>
    <row r="514" spans="3:8">
      <c r="C514" s="17"/>
      <c r="D514" s="17"/>
      <c r="E514" s="17"/>
      <c r="F514" s="17"/>
      <c r="G514" s="17"/>
      <c r="H514" s="17"/>
    </row>
    <row r="515" spans="3:8">
      <c r="C515" s="17"/>
      <c r="D515" s="17"/>
      <c r="E515" s="17"/>
      <c r="F515" s="17"/>
      <c r="G515" s="17"/>
      <c r="H515" s="17"/>
    </row>
    <row r="516" spans="3:8">
      <c r="C516" s="17"/>
      <c r="D516" s="17"/>
      <c r="E516" s="17"/>
      <c r="F516" s="17"/>
      <c r="G516" s="17"/>
      <c r="H516" s="17"/>
    </row>
    <row r="517" spans="3:8">
      <c r="C517" s="17"/>
      <c r="D517" s="17"/>
      <c r="E517" s="17"/>
      <c r="F517" s="17"/>
      <c r="G517" s="17"/>
      <c r="H517" s="17"/>
    </row>
    <row r="518" spans="3:8">
      <c r="C518" s="17"/>
      <c r="D518" s="17"/>
      <c r="E518" s="17"/>
      <c r="F518" s="17"/>
      <c r="G518" s="17"/>
      <c r="H518" s="17"/>
    </row>
    <row r="519" spans="3:8">
      <c r="C519" s="17"/>
      <c r="D519" s="17"/>
      <c r="E519" s="17"/>
      <c r="F519" s="17"/>
      <c r="G519" s="17"/>
      <c r="H519" s="17"/>
    </row>
    <row r="520" spans="3:8">
      <c r="C520" s="17"/>
      <c r="D520" s="17"/>
      <c r="E520" s="17"/>
      <c r="F520" s="17"/>
      <c r="G520" s="17"/>
      <c r="H520" s="17"/>
    </row>
    <row r="521" spans="3:8">
      <c r="C521" s="17"/>
      <c r="D521" s="17"/>
      <c r="E521" s="17"/>
      <c r="F521" s="17"/>
      <c r="G521" s="17"/>
      <c r="H521" s="17"/>
    </row>
    <row r="522" spans="3:8">
      <c r="C522" s="17"/>
      <c r="D522" s="17"/>
      <c r="E522" s="17"/>
      <c r="F522" s="17"/>
      <c r="G522" s="17"/>
      <c r="H522" s="17"/>
    </row>
    <row r="523" spans="3:8">
      <c r="C523" s="17"/>
      <c r="D523" s="17"/>
      <c r="E523" s="17"/>
      <c r="F523" s="17"/>
      <c r="G523" s="17"/>
      <c r="H523" s="17"/>
    </row>
    <row r="524" spans="3:8">
      <c r="C524" s="17"/>
      <c r="D524" s="17"/>
      <c r="E524" s="17"/>
      <c r="F524" s="17"/>
      <c r="G524" s="17"/>
      <c r="H524" s="17"/>
    </row>
    <row r="525" spans="3:8">
      <c r="C525" s="17"/>
      <c r="D525" s="17"/>
      <c r="E525" s="17"/>
      <c r="F525" s="17"/>
      <c r="G525" s="17"/>
      <c r="H525" s="17"/>
    </row>
    <row r="526" spans="3:8">
      <c r="C526" s="17"/>
      <c r="D526" s="17"/>
      <c r="E526" s="17"/>
      <c r="F526" s="17"/>
      <c r="G526" s="17"/>
      <c r="H526" s="17"/>
    </row>
    <row r="527" spans="3:8">
      <c r="C527" s="17"/>
      <c r="D527" s="17"/>
      <c r="E527" s="17"/>
      <c r="F527" s="17"/>
      <c r="G527" s="17"/>
      <c r="H527" s="17"/>
    </row>
    <row r="528" spans="3:8">
      <c r="C528" s="17"/>
      <c r="D528" s="17"/>
      <c r="E528" s="17"/>
      <c r="F528" s="17"/>
      <c r="G528" s="17"/>
      <c r="H528" s="17"/>
    </row>
    <row r="529" spans="3:8">
      <c r="C529" s="17"/>
      <c r="D529" s="17"/>
      <c r="E529" s="17"/>
      <c r="F529" s="17"/>
      <c r="G529" s="17"/>
      <c r="H529" s="17"/>
    </row>
    <row r="530" spans="3:8">
      <c r="C530" s="17"/>
      <c r="D530" s="17"/>
      <c r="E530" s="17"/>
      <c r="F530" s="17"/>
      <c r="G530" s="17"/>
      <c r="H530" s="17"/>
    </row>
    <row r="531" spans="3:8">
      <c r="C531" s="17"/>
      <c r="D531" s="17"/>
      <c r="E531" s="17"/>
      <c r="F531" s="17"/>
      <c r="G531" s="17"/>
      <c r="H531" s="17"/>
    </row>
    <row r="532" spans="3:8">
      <c r="C532" s="17"/>
      <c r="D532" s="17"/>
      <c r="E532" s="17"/>
      <c r="F532" s="17"/>
      <c r="G532" s="17"/>
      <c r="H532" s="17"/>
    </row>
    <row r="533" spans="3:8">
      <c r="C533" s="17"/>
      <c r="D533" s="17"/>
      <c r="E533" s="17"/>
      <c r="F533" s="17"/>
      <c r="G533" s="17"/>
      <c r="H533" s="17"/>
    </row>
    <row r="534" spans="3:8">
      <c r="C534" s="17"/>
      <c r="D534" s="17"/>
      <c r="E534" s="17"/>
      <c r="F534" s="17"/>
      <c r="G534" s="17"/>
      <c r="H534" s="17"/>
    </row>
    <row r="535" spans="3:8">
      <c r="C535" s="17"/>
      <c r="D535" s="17"/>
      <c r="E535" s="17"/>
      <c r="F535" s="17"/>
      <c r="G535" s="17"/>
      <c r="H535" s="17"/>
    </row>
    <row r="536" spans="3:8">
      <c r="C536" s="17"/>
      <c r="D536" s="17"/>
      <c r="E536" s="17"/>
      <c r="F536" s="17"/>
      <c r="G536" s="17"/>
      <c r="H536" s="17"/>
    </row>
    <row r="537" spans="3:8">
      <c r="C537" s="17"/>
      <c r="D537" s="17"/>
      <c r="E537" s="17"/>
      <c r="F537" s="17"/>
      <c r="G537" s="17"/>
      <c r="H537" s="17"/>
    </row>
    <row r="538" spans="3:8">
      <c r="C538" s="17"/>
      <c r="D538" s="17"/>
      <c r="E538" s="17"/>
      <c r="F538" s="17"/>
      <c r="G538" s="17"/>
      <c r="H538" s="17"/>
    </row>
    <row r="539" spans="3:8">
      <c r="C539" s="17"/>
      <c r="D539" s="17"/>
      <c r="E539" s="17"/>
      <c r="F539" s="17"/>
      <c r="G539" s="17"/>
      <c r="H539" s="17"/>
    </row>
    <row r="540" spans="3:8">
      <c r="C540" s="17"/>
      <c r="D540" s="17"/>
      <c r="E540" s="17"/>
      <c r="F540" s="17"/>
      <c r="G540" s="17"/>
      <c r="H540" s="17"/>
    </row>
    <row r="541" spans="3:8">
      <c r="C541" s="17"/>
      <c r="D541" s="17"/>
      <c r="E541" s="17"/>
      <c r="F541" s="17"/>
      <c r="G541" s="17"/>
      <c r="H541" s="17"/>
    </row>
    <row r="542" spans="3:8">
      <c r="C542" s="17"/>
      <c r="D542" s="17"/>
      <c r="E542" s="17"/>
      <c r="F542" s="17"/>
      <c r="G542" s="17"/>
      <c r="H542" s="17"/>
    </row>
    <row r="543" spans="3:8">
      <c r="C543" s="17"/>
      <c r="D543" s="17"/>
      <c r="E543" s="17"/>
      <c r="F543" s="17"/>
      <c r="G543" s="17"/>
      <c r="H543" s="17"/>
    </row>
    <row r="544" spans="3:8">
      <c r="C544" s="17"/>
      <c r="D544" s="17"/>
      <c r="E544" s="17"/>
      <c r="F544" s="17"/>
      <c r="G544" s="17"/>
      <c r="H544" s="17"/>
    </row>
    <row r="545" spans="3:8">
      <c r="C545" s="17"/>
      <c r="D545" s="17"/>
      <c r="E545" s="17"/>
      <c r="F545" s="17"/>
      <c r="G545" s="17"/>
      <c r="H545" s="17"/>
    </row>
    <row r="546" spans="3:8">
      <c r="C546" s="17"/>
      <c r="D546" s="17"/>
      <c r="E546" s="17"/>
      <c r="F546" s="17"/>
      <c r="G546" s="17"/>
      <c r="H546" s="17"/>
    </row>
    <row r="547" spans="3:8">
      <c r="C547" s="17"/>
      <c r="D547" s="17"/>
      <c r="E547" s="17"/>
      <c r="F547" s="17"/>
      <c r="G547" s="17"/>
      <c r="H547" s="17"/>
    </row>
    <row r="548" spans="3:8">
      <c r="C548" s="17"/>
      <c r="D548" s="17"/>
      <c r="E548" s="17"/>
      <c r="F548" s="17"/>
      <c r="G548" s="17"/>
      <c r="H548" s="17"/>
    </row>
    <row r="549" spans="3:8">
      <c r="C549" s="17"/>
      <c r="D549" s="17"/>
      <c r="E549" s="17"/>
      <c r="F549" s="17"/>
      <c r="G549" s="17"/>
      <c r="H549" s="17"/>
    </row>
    <row r="550" spans="3:8">
      <c r="C550" s="17"/>
      <c r="D550" s="17"/>
      <c r="E550" s="17"/>
      <c r="F550" s="17"/>
      <c r="G550" s="17"/>
      <c r="H550" s="17"/>
    </row>
    <row r="551" spans="3:8">
      <c r="C551" s="17"/>
      <c r="D551" s="17"/>
      <c r="E551" s="17"/>
      <c r="F551" s="17"/>
      <c r="G551" s="17"/>
      <c r="H551" s="17"/>
    </row>
    <row r="552" spans="3:8">
      <c r="C552" s="17"/>
      <c r="D552" s="17"/>
      <c r="E552" s="17"/>
      <c r="F552" s="17"/>
      <c r="G552" s="17"/>
      <c r="H552" s="17"/>
    </row>
    <row r="553" spans="3:8">
      <c r="C553" s="17"/>
      <c r="D553" s="17"/>
      <c r="E553" s="17"/>
      <c r="F553" s="17"/>
      <c r="G553" s="17"/>
      <c r="H553" s="17"/>
    </row>
    <row r="554" spans="3:8">
      <c r="C554" s="17"/>
      <c r="D554" s="17"/>
      <c r="E554" s="17"/>
      <c r="F554" s="17"/>
      <c r="G554" s="17"/>
      <c r="H554" s="17"/>
    </row>
    <row r="555" spans="3:8">
      <c r="C555" s="17"/>
      <c r="D555" s="17"/>
      <c r="E555" s="17"/>
      <c r="F555" s="17"/>
      <c r="G555" s="17"/>
      <c r="H555" s="17"/>
    </row>
    <row r="556" spans="3:8">
      <c r="C556" s="17"/>
      <c r="D556" s="17"/>
      <c r="E556" s="17"/>
      <c r="F556" s="17"/>
      <c r="G556" s="17"/>
      <c r="H556" s="17"/>
    </row>
    <row r="557" spans="3:8">
      <c r="C557" s="17"/>
      <c r="D557" s="17"/>
      <c r="E557" s="17"/>
      <c r="F557" s="17"/>
      <c r="G557" s="17"/>
      <c r="H557" s="17"/>
    </row>
    <row r="558" spans="3:8">
      <c r="C558" s="17"/>
      <c r="D558" s="17"/>
      <c r="E558" s="17"/>
      <c r="F558" s="17"/>
      <c r="G558" s="17"/>
      <c r="H558" s="17"/>
    </row>
    <row r="559" spans="3:8">
      <c r="C559" s="17"/>
      <c r="D559" s="17"/>
      <c r="E559" s="17"/>
      <c r="F559" s="17"/>
      <c r="G559" s="17"/>
      <c r="H559" s="17"/>
    </row>
    <row r="560" spans="3:8">
      <c r="C560" s="17"/>
      <c r="D560" s="17"/>
      <c r="E560" s="17"/>
      <c r="F560" s="17"/>
      <c r="G560" s="17"/>
      <c r="H560" s="17"/>
    </row>
    <row r="561" spans="3:8">
      <c r="C561" s="17"/>
      <c r="D561" s="17"/>
      <c r="E561" s="17"/>
      <c r="F561" s="17"/>
      <c r="G561" s="17"/>
      <c r="H561" s="17"/>
    </row>
    <row r="562" spans="3:8">
      <c r="C562" s="17"/>
      <c r="D562" s="17"/>
      <c r="E562" s="17"/>
      <c r="F562" s="17"/>
      <c r="G562" s="17"/>
      <c r="H562" s="17"/>
    </row>
    <row r="563" spans="3:8">
      <c r="C563" s="17"/>
      <c r="D563" s="17"/>
      <c r="E563" s="17"/>
      <c r="F563" s="17"/>
      <c r="G563" s="17"/>
      <c r="H563" s="17"/>
    </row>
    <row r="564" spans="3:8">
      <c r="C564" s="17"/>
      <c r="D564" s="17"/>
      <c r="E564" s="17"/>
      <c r="F564" s="17"/>
      <c r="G564" s="17"/>
      <c r="H564" s="17"/>
    </row>
    <row r="565" spans="3:8">
      <c r="C565" s="17"/>
      <c r="D565" s="17"/>
      <c r="E565" s="17"/>
      <c r="F565" s="17"/>
      <c r="G565" s="17"/>
      <c r="H565" s="17"/>
    </row>
    <row r="566" spans="3:8">
      <c r="C566" s="17"/>
      <c r="D566" s="17"/>
      <c r="E566" s="17"/>
      <c r="F566" s="17"/>
      <c r="G566" s="17"/>
      <c r="H566" s="17"/>
    </row>
    <row r="567" spans="3:8">
      <c r="C567" s="17"/>
      <c r="D567" s="17"/>
      <c r="E567" s="17"/>
      <c r="F567" s="17"/>
      <c r="G567" s="17"/>
      <c r="H567" s="17"/>
    </row>
    <row r="568" spans="3:8">
      <c r="C568" s="17"/>
      <c r="D568" s="17"/>
      <c r="E568" s="17"/>
      <c r="F568" s="17"/>
      <c r="G568" s="17"/>
      <c r="H568" s="17"/>
    </row>
    <row r="569" spans="3:8">
      <c r="C569" s="17"/>
      <c r="D569" s="17"/>
      <c r="E569" s="17"/>
      <c r="F569" s="17"/>
      <c r="G569" s="17"/>
      <c r="H569" s="17"/>
    </row>
    <row r="570" spans="3:8">
      <c r="C570" s="17"/>
      <c r="D570" s="17"/>
      <c r="E570" s="17"/>
      <c r="F570" s="17"/>
      <c r="G570" s="17"/>
      <c r="H570" s="17"/>
    </row>
    <row r="571" spans="3:8">
      <c r="C571" s="17"/>
      <c r="D571" s="17"/>
      <c r="E571" s="17"/>
      <c r="F571" s="17"/>
      <c r="G571" s="17"/>
      <c r="H571" s="17"/>
    </row>
    <row r="572" spans="3:8">
      <c r="C572" s="17"/>
      <c r="D572" s="17"/>
      <c r="E572" s="17"/>
      <c r="F572" s="17"/>
      <c r="G572" s="17"/>
      <c r="H572" s="17"/>
    </row>
    <row r="573" spans="3:8">
      <c r="C573" s="17"/>
      <c r="D573" s="17"/>
      <c r="E573" s="17"/>
      <c r="F573" s="17"/>
      <c r="G573" s="17"/>
      <c r="H573" s="17"/>
    </row>
    <row r="574" spans="3:8">
      <c r="C574" s="17"/>
      <c r="D574" s="17"/>
      <c r="E574" s="17"/>
      <c r="F574" s="17"/>
      <c r="G574" s="17"/>
      <c r="H574" s="17"/>
    </row>
    <row r="575" spans="3:8">
      <c r="C575" s="17"/>
      <c r="D575" s="17"/>
      <c r="E575" s="17"/>
      <c r="F575" s="17"/>
      <c r="G575" s="17"/>
      <c r="H575" s="17"/>
    </row>
    <row r="576" spans="3:8">
      <c r="C576" s="17"/>
      <c r="D576" s="17"/>
      <c r="E576" s="17"/>
      <c r="F576" s="17"/>
      <c r="G576" s="17"/>
      <c r="H576" s="17"/>
    </row>
    <row r="577" spans="3:8">
      <c r="C577" s="17"/>
      <c r="D577" s="17"/>
      <c r="E577" s="17"/>
      <c r="F577" s="17"/>
      <c r="G577" s="17"/>
      <c r="H577" s="17"/>
    </row>
    <row r="578" spans="3:8">
      <c r="C578" s="17"/>
      <c r="D578" s="17"/>
      <c r="E578" s="17"/>
      <c r="F578" s="17"/>
      <c r="G578" s="17"/>
      <c r="H578" s="17"/>
    </row>
    <row r="579" spans="3:8">
      <c r="C579" s="17"/>
      <c r="D579" s="17"/>
      <c r="E579" s="17"/>
      <c r="F579" s="17"/>
      <c r="G579" s="17"/>
      <c r="H579" s="17"/>
    </row>
    <row r="580" spans="3:8">
      <c r="C580" s="17"/>
      <c r="D580" s="17"/>
      <c r="E580" s="17"/>
      <c r="F580" s="17"/>
      <c r="G580" s="17"/>
      <c r="H580" s="17"/>
    </row>
    <row r="581" spans="3:8">
      <c r="C581" s="17"/>
      <c r="D581" s="17"/>
      <c r="E581" s="17"/>
      <c r="F581" s="17"/>
      <c r="G581" s="17"/>
      <c r="H581" s="17"/>
    </row>
    <row r="582" spans="3:8">
      <c r="C582" s="17"/>
      <c r="D582" s="17"/>
      <c r="E582" s="17"/>
      <c r="F582" s="17"/>
      <c r="G582" s="17"/>
      <c r="H582" s="17"/>
    </row>
    <row r="583" spans="3:8">
      <c r="C583" s="17"/>
      <c r="D583" s="17"/>
      <c r="E583" s="17"/>
      <c r="F583" s="17"/>
      <c r="G583" s="17"/>
      <c r="H583" s="17"/>
    </row>
    <row r="584" spans="3:8">
      <c r="C584" s="17"/>
      <c r="D584" s="17"/>
      <c r="E584" s="17"/>
      <c r="F584" s="17"/>
      <c r="G584" s="17"/>
      <c r="H584" s="17"/>
    </row>
    <row r="585" spans="3:8">
      <c r="C585" s="17"/>
      <c r="D585" s="17"/>
      <c r="E585" s="17"/>
      <c r="F585" s="17"/>
      <c r="G585" s="17"/>
      <c r="H585" s="17"/>
    </row>
    <row r="586" spans="3:8">
      <c r="C586" s="17"/>
      <c r="D586" s="17"/>
      <c r="E586" s="17"/>
      <c r="F586" s="17"/>
      <c r="G586" s="17"/>
      <c r="H586" s="17"/>
    </row>
    <row r="587" spans="3:8">
      <c r="C587" s="17"/>
      <c r="D587" s="17"/>
      <c r="E587" s="17"/>
      <c r="F587" s="17"/>
      <c r="G587" s="17"/>
      <c r="H587" s="17"/>
    </row>
    <row r="588" spans="3:8">
      <c r="C588" s="17"/>
      <c r="D588" s="17"/>
      <c r="E588" s="17"/>
      <c r="F588" s="17"/>
      <c r="G588" s="17"/>
      <c r="H588" s="17"/>
    </row>
    <row r="589" spans="3:8">
      <c r="C589" s="17"/>
      <c r="D589" s="17"/>
      <c r="E589" s="17"/>
      <c r="F589" s="17"/>
      <c r="G589" s="17"/>
      <c r="H589" s="17"/>
    </row>
    <row r="590" spans="3:8">
      <c r="C590" s="17"/>
      <c r="D590" s="17"/>
      <c r="E590" s="17"/>
      <c r="F590" s="17"/>
      <c r="G590" s="17"/>
      <c r="H590" s="17"/>
    </row>
    <row r="591" spans="3:8">
      <c r="C591" s="17"/>
      <c r="D591" s="17"/>
      <c r="E591" s="17"/>
      <c r="F591" s="17"/>
      <c r="G591" s="17"/>
      <c r="H591" s="17"/>
    </row>
    <row r="592" spans="3:8">
      <c r="C592" s="17"/>
      <c r="D592" s="17"/>
      <c r="E592" s="17"/>
      <c r="F592" s="17"/>
      <c r="G592" s="17"/>
      <c r="H592" s="17"/>
    </row>
    <row r="593" spans="3:8">
      <c r="C593" s="17"/>
      <c r="D593" s="17"/>
      <c r="E593" s="17"/>
      <c r="F593" s="17"/>
      <c r="G593" s="17"/>
      <c r="H593" s="17"/>
    </row>
    <row r="594" spans="3:8">
      <c r="C594" s="17"/>
      <c r="D594" s="17"/>
      <c r="E594" s="17"/>
      <c r="F594" s="17"/>
      <c r="G594" s="17"/>
      <c r="H594" s="17"/>
    </row>
    <row r="595" spans="3:8">
      <c r="C595" s="17"/>
      <c r="D595" s="17"/>
      <c r="E595" s="17"/>
      <c r="F595" s="17"/>
      <c r="G595" s="17"/>
      <c r="H595" s="17"/>
    </row>
    <row r="596" spans="3:8">
      <c r="C596" s="17"/>
      <c r="D596" s="17"/>
      <c r="E596" s="17"/>
      <c r="F596" s="17"/>
      <c r="G596" s="17"/>
      <c r="H596" s="17"/>
    </row>
    <row r="597" spans="3:8">
      <c r="C597" s="17"/>
      <c r="D597" s="17"/>
      <c r="E597" s="17"/>
      <c r="F597" s="17"/>
      <c r="G597" s="17"/>
      <c r="H597" s="17"/>
    </row>
    <row r="598" spans="3:8">
      <c r="C598" s="17"/>
      <c r="D598" s="17"/>
      <c r="E598" s="17"/>
      <c r="F598" s="17"/>
      <c r="G598" s="17"/>
      <c r="H598" s="17"/>
    </row>
    <row r="599" spans="3:8">
      <c r="C599" s="17"/>
      <c r="D599" s="17"/>
      <c r="E599" s="17"/>
      <c r="F599" s="17"/>
      <c r="G599" s="17"/>
      <c r="H599" s="17"/>
    </row>
    <row r="600" spans="3:8">
      <c r="C600" s="17"/>
      <c r="D600" s="17"/>
      <c r="E600" s="17"/>
      <c r="F600" s="17"/>
      <c r="G600" s="17"/>
      <c r="H600" s="17"/>
    </row>
    <row r="601" spans="3:8">
      <c r="C601" s="17"/>
      <c r="D601" s="17"/>
      <c r="E601" s="17"/>
      <c r="F601" s="17"/>
      <c r="G601" s="17"/>
      <c r="H601" s="17"/>
    </row>
    <row r="602" spans="3:8">
      <c r="C602" s="17"/>
      <c r="D602" s="17"/>
      <c r="E602" s="17"/>
      <c r="F602" s="17"/>
      <c r="G602" s="17"/>
      <c r="H602" s="17"/>
    </row>
    <row r="603" spans="3:8">
      <c r="C603" s="17"/>
      <c r="D603" s="17"/>
      <c r="E603" s="17"/>
      <c r="F603" s="17"/>
      <c r="G603" s="17"/>
      <c r="H603" s="17"/>
    </row>
    <row r="604" spans="3:8">
      <c r="C604" s="17"/>
      <c r="D604" s="17"/>
      <c r="E604" s="17"/>
      <c r="F604" s="17"/>
      <c r="G604" s="17"/>
      <c r="H604" s="17"/>
    </row>
    <row r="605" spans="3:8">
      <c r="C605" s="17"/>
      <c r="D605" s="17"/>
      <c r="E605" s="17"/>
      <c r="F605" s="17"/>
      <c r="G605" s="17"/>
      <c r="H605" s="17"/>
    </row>
    <row r="606" spans="3:8">
      <c r="C606" s="17"/>
      <c r="D606" s="17"/>
      <c r="E606" s="17"/>
      <c r="F606" s="17"/>
      <c r="G606" s="17"/>
      <c r="H606" s="17"/>
    </row>
    <row r="607" spans="3:8">
      <c r="C607" s="17"/>
      <c r="D607" s="17"/>
      <c r="E607" s="17"/>
      <c r="F607" s="17"/>
      <c r="G607" s="17"/>
      <c r="H607" s="17"/>
    </row>
    <row r="608" spans="3:8">
      <c r="C608" s="17"/>
      <c r="D608" s="17"/>
      <c r="E608" s="17"/>
      <c r="F608" s="17"/>
      <c r="G608" s="17"/>
      <c r="H608" s="17"/>
    </row>
    <row r="609" spans="3:8">
      <c r="C609" s="17"/>
      <c r="D609" s="17"/>
      <c r="E609" s="17"/>
      <c r="F609" s="17"/>
      <c r="G609" s="17"/>
      <c r="H609" s="17"/>
    </row>
    <row r="610" spans="3:8">
      <c r="C610" s="17"/>
      <c r="D610" s="17"/>
      <c r="E610" s="17"/>
      <c r="F610" s="17"/>
      <c r="G610" s="17"/>
      <c r="H610" s="17"/>
    </row>
    <row r="611" spans="3:8">
      <c r="C611" s="17"/>
      <c r="D611" s="17"/>
      <c r="E611" s="17"/>
      <c r="F611" s="17"/>
      <c r="G611" s="17"/>
      <c r="H611" s="17"/>
    </row>
    <row r="612" spans="3:8">
      <c r="C612" s="17"/>
      <c r="D612" s="17"/>
      <c r="E612" s="17"/>
      <c r="F612" s="17"/>
      <c r="G612" s="17"/>
      <c r="H612" s="17"/>
    </row>
    <row r="613" spans="3:8">
      <c r="C613" s="17"/>
      <c r="D613" s="17"/>
      <c r="E613" s="17"/>
      <c r="F613" s="17"/>
      <c r="G613" s="17"/>
      <c r="H613" s="17"/>
    </row>
    <row r="614" spans="3:8">
      <c r="C614" s="17"/>
      <c r="D614" s="17"/>
      <c r="E614" s="17"/>
      <c r="F614" s="17"/>
      <c r="G614" s="17"/>
      <c r="H614" s="17"/>
    </row>
    <row r="615" spans="3:8">
      <c r="C615" s="17"/>
      <c r="D615" s="17"/>
      <c r="E615" s="17"/>
      <c r="F615" s="17"/>
      <c r="G615" s="17"/>
      <c r="H615" s="17"/>
    </row>
    <row r="616" spans="3:8">
      <c r="C616" s="17"/>
      <c r="D616" s="17"/>
      <c r="E616" s="17"/>
      <c r="F616" s="17"/>
      <c r="G616" s="17"/>
      <c r="H616" s="17"/>
    </row>
    <row r="617" spans="3:8">
      <c r="C617" s="17"/>
      <c r="D617" s="17"/>
      <c r="E617" s="17"/>
      <c r="F617" s="17"/>
      <c r="G617" s="17"/>
      <c r="H617" s="17"/>
    </row>
    <row r="618" spans="3:8">
      <c r="C618" s="17"/>
      <c r="D618" s="17"/>
      <c r="E618" s="17"/>
      <c r="F618" s="17"/>
      <c r="G618" s="17"/>
      <c r="H618" s="17"/>
    </row>
    <row r="619" spans="3:8">
      <c r="C619" s="17"/>
      <c r="D619" s="17"/>
      <c r="E619" s="17"/>
      <c r="F619" s="17"/>
      <c r="G619" s="17"/>
      <c r="H619" s="17"/>
    </row>
    <row r="620" spans="3:8">
      <c r="C620" s="17"/>
      <c r="D620" s="17"/>
      <c r="E620" s="17"/>
      <c r="F620" s="17"/>
      <c r="G620" s="17"/>
      <c r="H620" s="17"/>
    </row>
    <row r="621" spans="3:8">
      <c r="C621" s="17"/>
      <c r="D621" s="17"/>
      <c r="E621" s="17"/>
      <c r="F621" s="17"/>
      <c r="G621" s="17"/>
      <c r="H621" s="17"/>
    </row>
    <row r="622" spans="3:8">
      <c r="C622" s="17"/>
      <c r="D622" s="17"/>
      <c r="E622" s="17"/>
      <c r="F622" s="17"/>
      <c r="G622" s="17"/>
      <c r="H622" s="17"/>
    </row>
    <row r="623" spans="3:8">
      <c r="C623" s="17"/>
      <c r="D623" s="17"/>
      <c r="E623" s="17"/>
      <c r="F623" s="17"/>
      <c r="G623" s="17"/>
      <c r="H623" s="17"/>
    </row>
    <row r="624" spans="3:8">
      <c r="C624" s="17"/>
      <c r="D624" s="17"/>
      <c r="E624" s="17"/>
      <c r="F624" s="17"/>
      <c r="G624" s="17"/>
      <c r="H624" s="17"/>
    </row>
    <row r="625" spans="3:8">
      <c r="C625" s="17"/>
      <c r="D625" s="17"/>
      <c r="E625" s="17"/>
      <c r="F625" s="17"/>
      <c r="G625" s="17"/>
      <c r="H625" s="17"/>
    </row>
    <row r="626" spans="3:8">
      <c r="C626" s="17"/>
      <c r="D626" s="17"/>
      <c r="E626" s="17"/>
      <c r="F626" s="17"/>
      <c r="G626" s="17"/>
      <c r="H626" s="17"/>
    </row>
    <row r="627" spans="3:8">
      <c r="C627" s="17"/>
      <c r="D627" s="17"/>
      <c r="E627" s="17"/>
      <c r="F627" s="17"/>
      <c r="G627" s="17"/>
      <c r="H627" s="17"/>
    </row>
    <row r="628" spans="3:8">
      <c r="C628" s="17"/>
      <c r="D628" s="17"/>
      <c r="E628" s="17"/>
      <c r="F628" s="17"/>
      <c r="G628" s="17"/>
      <c r="H628" s="17"/>
    </row>
    <row r="629" spans="3:8">
      <c r="C629" s="17"/>
      <c r="D629" s="17"/>
      <c r="E629" s="17"/>
      <c r="F629" s="17"/>
      <c r="G629" s="17"/>
      <c r="H629" s="17"/>
    </row>
    <row r="630" spans="3:8">
      <c r="C630" s="17"/>
      <c r="D630" s="17"/>
      <c r="E630" s="17"/>
      <c r="F630" s="17"/>
      <c r="G630" s="17"/>
      <c r="H630" s="17"/>
    </row>
    <row r="631" spans="3:8">
      <c r="C631" s="17"/>
      <c r="D631" s="17"/>
      <c r="E631" s="17"/>
      <c r="F631" s="17"/>
      <c r="G631" s="17"/>
      <c r="H631" s="17"/>
    </row>
    <row r="632" spans="3:8">
      <c r="C632" s="17"/>
      <c r="D632" s="17"/>
      <c r="E632" s="17"/>
      <c r="F632" s="17"/>
      <c r="G632" s="17"/>
      <c r="H632" s="17"/>
    </row>
    <row r="633" spans="3:8">
      <c r="C633" s="17"/>
      <c r="D633" s="17"/>
      <c r="E633" s="17"/>
      <c r="F633" s="17"/>
      <c r="G633" s="17"/>
      <c r="H633" s="17"/>
    </row>
    <row r="634" spans="3:8">
      <c r="C634" s="17"/>
      <c r="D634" s="17"/>
      <c r="E634" s="17"/>
      <c r="F634" s="17"/>
      <c r="G634" s="17"/>
      <c r="H634" s="17"/>
    </row>
    <row r="635" spans="3:8">
      <c r="C635" s="17"/>
      <c r="D635" s="17"/>
      <c r="E635" s="17"/>
      <c r="F635" s="17"/>
      <c r="G635" s="17"/>
      <c r="H635" s="17"/>
    </row>
    <row r="636" spans="3:8">
      <c r="C636" s="17"/>
      <c r="D636" s="17"/>
      <c r="E636" s="17"/>
      <c r="F636" s="17"/>
      <c r="G636" s="17"/>
      <c r="H636" s="17"/>
    </row>
    <row r="637" spans="3:8">
      <c r="C637" s="17"/>
      <c r="D637" s="17"/>
      <c r="E637" s="17"/>
      <c r="F637" s="17"/>
      <c r="G637" s="17"/>
      <c r="H637" s="17"/>
    </row>
    <row r="638" spans="3:8">
      <c r="C638" s="17"/>
      <c r="D638" s="17"/>
      <c r="E638" s="17"/>
      <c r="F638" s="17"/>
      <c r="G638" s="17"/>
      <c r="H638" s="17"/>
    </row>
    <row r="639" spans="3:8">
      <c r="C639" s="17"/>
      <c r="D639" s="17"/>
      <c r="E639" s="17"/>
      <c r="F639" s="17"/>
      <c r="G639" s="17"/>
      <c r="H639" s="17"/>
    </row>
    <row r="640" spans="3:8">
      <c r="C640" s="17"/>
      <c r="D640" s="17"/>
      <c r="E640" s="17"/>
      <c r="F640" s="17"/>
      <c r="G640" s="17"/>
      <c r="H640" s="17"/>
    </row>
    <row r="641" spans="3:8">
      <c r="C641" s="17"/>
      <c r="D641" s="17"/>
      <c r="E641" s="17"/>
      <c r="F641" s="17"/>
      <c r="G641" s="17"/>
      <c r="H641" s="17"/>
    </row>
    <row r="642" spans="3:8">
      <c r="C642" s="17"/>
      <c r="D642" s="17"/>
      <c r="E642" s="17"/>
      <c r="F642" s="17"/>
      <c r="G642" s="17"/>
      <c r="H642" s="17"/>
    </row>
    <row r="643" spans="3:8">
      <c r="C643" s="17"/>
      <c r="D643" s="17"/>
      <c r="E643" s="17"/>
      <c r="F643" s="17"/>
      <c r="G643" s="17"/>
      <c r="H643" s="17"/>
    </row>
    <row r="644" spans="3:8">
      <c r="C644" s="17"/>
      <c r="D644" s="17"/>
      <c r="E644" s="17"/>
      <c r="F644" s="17"/>
      <c r="G644" s="17"/>
      <c r="H644" s="17"/>
    </row>
    <row r="645" spans="3:8">
      <c r="C645" s="17"/>
      <c r="D645" s="17"/>
      <c r="E645" s="17"/>
      <c r="F645" s="17"/>
      <c r="G645" s="17"/>
      <c r="H645" s="17"/>
    </row>
    <row r="646" spans="3:8">
      <c r="C646" s="17"/>
      <c r="D646" s="17"/>
      <c r="E646" s="17"/>
      <c r="F646" s="17"/>
      <c r="G646" s="17"/>
      <c r="H646" s="17"/>
    </row>
    <row r="647" spans="3:8">
      <c r="C647" s="17"/>
      <c r="D647" s="17"/>
      <c r="E647" s="17"/>
      <c r="F647" s="17"/>
      <c r="G647" s="17"/>
      <c r="H647" s="17"/>
    </row>
    <row r="648" spans="3:8">
      <c r="C648" s="17"/>
      <c r="D648" s="17"/>
      <c r="E648" s="17"/>
      <c r="F648" s="17"/>
      <c r="G648" s="17"/>
      <c r="H648" s="17"/>
    </row>
    <row r="649" spans="3:8">
      <c r="C649" s="17"/>
      <c r="D649" s="17"/>
      <c r="E649" s="17"/>
      <c r="F649" s="17"/>
      <c r="G649" s="17"/>
      <c r="H649" s="17"/>
    </row>
    <row r="650" spans="3:8">
      <c r="C650" s="17"/>
      <c r="D650" s="17"/>
      <c r="E650" s="17"/>
      <c r="F650" s="17"/>
      <c r="G650" s="17"/>
      <c r="H650" s="17"/>
    </row>
    <row r="651" spans="3:8">
      <c r="C651" s="17"/>
      <c r="D651" s="17"/>
      <c r="E651" s="17"/>
      <c r="F651" s="17"/>
      <c r="G651" s="17"/>
      <c r="H651" s="17"/>
    </row>
    <row r="652" spans="3:8">
      <c r="C652" s="17"/>
      <c r="D652" s="17"/>
      <c r="E652" s="17"/>
      <c r="F652" s="17"/>
      <c r="G652" s="17"/>
      <c r="H652" s="17"/>
    </row>
    <row r="653" spans="3:8">
      <c r="C653" s="17"/>
      <c r="D653" s="17"/>
      <c r="E653" s="17"/>
      <c r="F653" s="17"/>
      <c r="G653" s="17"/>
      <c r="H653" s="17"/>
    </row>
    <row r="654" spans="3:8">
      <c r="C654" s="17"/>
      <c r="D654" s="17"/>
      <c r="E654" s="17"/>
      <c r="F654" s="17"/>
      <c r="G654" s="17"/>
      <c r="H654" s="17"/>
    </row>
    <row r="655" spans="3:8">
      <c r="C655" s="17"/>
      <c r="D655" s="17"/>
      <c r="E655" s="17"/>
      <c r="F655" s="17"/>
      <c r="G655" s="17"/>
      <c r="H655" s="17"/>
    </row>
    <row r="656" spans="3:8">
      <c r="C656" s="17"/>
      <c r="D656" s="17"/>
      <c r="E656" s="17"/>
      <c r="F656" s="17"/>
      <c r="G656" s="17"/>
      <c r="H656" s="17"/>
    </row>
    <row r="657" spans="3:8">
      <c r="C657" s="17"/>
      <c r="D657" s="17"/>
      <c r="E657" s="17"/>
      <c r="F657" s="17"/>
      <c r="G657" s="17"/>
      <c r="H657" s="17"/>
    </row>
    <row r="658" spans="3:8">
      <c r="C658" s="17"/>
      <c r="D658" s="17"/>
      <c r="E658" s="17"/>
      <c r="F658" s="17"/>
      <c r="G658" s="17"/>
      <c r="H658" s="17"/>
    </row>
    <row r="659" spans="3:8">
      <c r="C659" s="17"/>
      <c r="D659" s="17"/>
      <c r="E659" s="17"/>
      <c r="F659" s="17"/>
      <c r="G659" s="17"/>
      <c r="H659" s="17"/>
    </row>
    <row r="660" spans="3:8">
      <c r="C660" s="17"/>
      <c r="D660" s="17"/>
      <c r="E660" s="17"/>
      <c r="F660" s="17"/>
      <c r="G660" s="17"/>
      <c r="H660" s="17"/>
    </row>
    <row r="661" spans="3:8">
      <c r="C661" s="17"/>
      <c r="D661" s="17"/>
      <c r="E661" s="17"/>
      <c r="F661" s="17"/>
      <c r="G661" s="17"/>
      <c r="H661" s="17"/>
    </row>
    <row r="662" spans="3:8">
      <c r="C662" s="17"/>
      <c r="D662" s="17"/>
      <c r="E662" s="17"/>
      <c r="F662" s="17"/>
      <c r="G662" s="17"/>
      <c r="H662" s="17"/>
    </row>
    <row r="663" spans="3:8">
      <c r="C663" s="17"/>
      <c r="D663" s="17"/>
      <c r="E663" s="17"/>
      <c r="F663" s="17"/>
      <c r="G663" s="17"/>
      <c r="H663" s="17"/>
    </row>
    <row r="664" spans="3:8">
      <c r="C664" s="17"/>
      <c r="D664" s="17"/>
      <c r="E664" s="17"/>
      <c r="F664" s="17"/>
      <c r="G664" s="17"/>
      <c r="H664" s="17"/>
    </row>
    <row r="665" spans="3:8">
      <c r="C665" s="17"/>
      <c r="D665" s="17"/>
      <c r="E665" s="17"/>
      <c r="F665" s="17"/>
      <c r="G665" s="17"/>
      <c r="H665" s="17"/>
    </row>
    <row r="666" spans="3:8">
      <c r="C666" s="17"/>
      <c r="D666" s="17"/>
      <c r="E666" s="17"/>
      <c r="F666" s="17"/>
      <c r="G666" s="17"/>
      <c r="H666" s="17"/>
    </row>
    <row r="667" spans="3:8">
      <c r="C667" s="17"/>
      <c r="D667" s="17"/>
      <c r="E667" s="17"/>
      <c r="F667" s="17"/>
      <c r="G667" s="17"/>
      <c r="H667" s="17"/>
    </row>
    <row r="668" spans="3:8">
      <c r="C668" s="17"/>
      <c r="D668" s="17"/>
      <c r="E668" s="17"/>
      <c r="F668" s="17"/>
      <c r="G668" s="17"/>
      <c r="H668" s="17"/>
    </row>
    <row r="669" spans="3:8">
      <c r="C669" s="17"/>
      <c r="D669" s="17"/>
      <c r="E669" s="17"/>
      <c r="F669" s="17"/>
      <c r="G669" s="17"/>
      <c r="H669" s="17"/>
    </row>
    <row r="670" spans="3:8">
      <c r="C670" s="17"/>
      <c r="D670" s="17"/>
      <c r="E670" s="17"/>
      <c r="F670" s="17"/>
      <c r="G670" s="17"/>
      <c r="H670" s="17"/>
    </row>
    <row r="671" spans="3:8">
      <c r="C671" s="17"/>
      <c r="D671" s="17"/>
      <c r="E671" s="17"/>
      <c r="F671" s="17"/>
      <c r="G671" s="17"/>
      <c r="H671" s="17"/>
    </row>
    <row r="672" spans="3:8">
      <c r="C672" s="17"/>
      <c r="D672" s="17"/>
      <c r="E672" s="17"/>
      <c r="F672" s="17"/>
      <c r="G672" s="17"/>
      <c r="H672" s="17"/>
    </row>
    <row r="673" spans="3:8">
      <c r="C673" s="17"/>
      <c r="D673" s="17"/>
      <c r="E673" s="17"/>
      <c r="F673" s="17"/>
      <c r="G673" s="17"/>
      <c r="H673" s="17"/>
    </row>
    <row r="674" spans="3:8">
      <c r="C674" s="17"/>
      <c r="D674" s="17"/>
      <c r="E674" s="17"/>
      <c r="F674" s="17"/>
      <c r="G674" s="17"/>
      <c r="H674" s="17"/>
    </row>
    <row r="675" spans="3:8">
      <c r="C675" s="17"/>
      <c r="D675" s="17"/>
      <c r="E675" s="17"/>
      <c r="F675" s="17"/>
      <c r="G675" s="17"/>
      <c r="H675" s="17"/>
    </row>
    <row r="676" spans="3:8">
      <c r="C676" s="17"/>
      <c r="D676" s="17"/>
      <c r="E676" s="17"/>
      <c r="F676" s="17"/>
      <c r="G676" s="17"/>
      <c r="H676" s="17"/>
    </row>
    <row r="677" spans="3:8">
      <c r="C677" s="17"/>
      <c r="D677" s="17"/>
      <c r="E677" s="17"/>
      <c r="F677" s="17"/>
      <c r="G677" s="17"/>
      <c r="H677" s="17"/>
    </row>
    <row r="678" spans="3:8">
      <c r="C678" s="17"/>
      <c r="D678" s="17"/>
      <c r="E678" s="17"/>
      <c r="F678" s="17"/>
      <c r="G678" s="17"/>
      <c r="H678" s="17"/>
    </row>
    <row r="679" spans="3:8">
      <c r="C679" s="17"/>
      <c r="D679" s="17"/>
      <c r="E679" s="17"/>
      <c r="F679" s="17"/>
      <c r="G679" s="17"/>
      <c r="H679" s="17"/>
    </row>
    <row r="680" spans="3:8">
      <c r="C680" s="17"/>
      <c r="D680" s="17"/>
      <c r="E680" s="17"/>
      <c r="F680" s="17"/>
      <c r="G680" s="17"/>
      <c r="H680" s="17"/>
    </row>
    <row r="681" spans="3:8">
      <c r="C681" s="17"/>
      <c r="D681" s="17"/>
      <c r="E681" s="17"/>
      <c r="F681" s="17"/>
      <c r="G681" s="17"/>
      <c r="H681" s="17"/>
    </row>
    <row r="682" spans="3:8">
      <c r="C682" s="17"/>
      <c r="D682" s="17"/>
      <c r="E682" s="17"/>
      <c r="F682" s="17"/>
      <c r="G682" s="17"/>
      <c r="H682" s="17"/>
    </row>
    <row r="683" spans="3:8">
      <c r="C683" s="17"/>
      <c r="D683" s="17"/>
      <c r="E683" s="17"/>
      <c r="F683" s="17"/>
      <c r="G683" s="17"/>
      <c r="H683" s="17"/>
    </row>
    <row r="684" spans="3:8">
      <c r="C684" s="17"/>
      <c r="D684" s="17"/>
      <c r="E684" s="17"/>
      <c r="F684" s="17"/>
      <c r="G684" s="17"/>
      <c r="H684" s="17"/>
    </row>
    <row r="685" spans="3:8">
      <c r="C685" s="17"/>
      <c r="D685" s="17"/>
      <c r="E685" s="17"/>
      <c r="F685" s="17"/>
      <c r="G685" s="17"/>
      <c r="H685" s="17"/>
    </row>
    <row r="686" spans="3:8">
      <c r="C686" s="17"/>
      <c r="D686" s="17"/>
      <c r="E686" s="17"/>
      <c r="F686" s="17"/>
      <c r="G686" s="17"/>
      <c r="H686" s="17"/>
    </row>
    <row r="687" spans="3:8">
      <c r="C687" s="17"/>
      <c r="D687" s="17"/>
      <c r="E687" s="17"/>
      <c r="F687" s="17"/>
      <c r="G687" s="17"/>
      <c r="H687" s="17"/>
    </row>
    <row r="688" spans="3:8">
      <c r="C688" s="17"/>
      <c r="D688" s="17"/>
      <c r="E688" s="17"/>
      <c r="F688" s="17"/>
      <c r="G688" s="17"/>
      <c r="H688" s="17"/>
    </row>
    <row r="689" spans="3:8">
      <c r="C689" s="17"/>
      <c r="D689" s="17"/>
      <c r="E689" s="17"/>
      <c r="F689" s="17"/>
      <c r="G689" s="17"/>
      <c r="H689" s="17"/>
    </row>
    <row r="690" spans="3:8">
      <c r="C690" s="17"/>
      <c r="D690" s="17"/>
      <c r="E690" s="17"/>
      <c r="F690" s="17"/>
      <c r="G690" s="17"/>
      <c r="H690" s="17"/>
    </row>
    <row r="691" spans="3:8">
      <c r="C691" s="17"/>
      <c r="D691" s="17"/>
      <c r="E691" s="17"/>
      <c r="F691" s="17"/>
      <c r="G691" s="17"/>
      <c r="H691" s="17"/>
    </row>
    <row r="692" spans="3:8">
      <c r="C692" s="17"/>
      <c r="D692" s="17"/>
      <c r="E692" s="17"/>
      <c r="F692" s="17"/>
      <c r="G692" s="17"/>
      <c r="H692" s="17"/>
    </row>
    <row r="693" spans="3:8">
      <c r="C693" s="17"/>
      <c r="D693" s="17"/>
      <c r="E693" s="17"/>
      <c r="F693" s="17"/>
      <c r="G693" s="17"/>
      <c r="H693" s="17"/>
    </row>
    <row r="694" spans="3:8">
      <c r="C694" s="17"/>
      <c r="D694" s="17"/>
      <c r="E694" s="17"/>
      <c r="F694" s="17"/>
      <c r="G694" s="17"/>
      <c r="H694" s="17"/>
    </row>
    <row r="695" spans="3:8">
      <c r="C695" s="17"/>
      <c r="D695" s="17"/>
      <c r="E695" s="17"/>
      <c r="F695" s="17"/>
      <c r="G695" s="17"/>
      <c r="H695" s="17"/>
    </row>
    <row r="696" spans="3:8">
      <c r="C696" s="17"/>
      <c r="D696" s="17"/>
      <c r="E696" s="17"/>
      <c r="F696" s="17"/>
      <c r="G696" s="17"/>
      <c r="H696" s="17"/>
    </row>
    <row r="697" spans="3:8">
      <c r="C697" s="17"/>
      <c r="D697" s="17"/>
      <c r="E697" s="17"/>
      <c r="F697" s="17"/>
      <c r="G697" s="17"/>
      <c r="H697" s="17"/>
    </row>
    <row r="698" spans="3:8">
      <c r="C698" s="17"/>
      <c r="D698" s="17"/>
      <c r="E698" s="17"/>
      <c r="F698" s="17"/>
      <c r="G698" s="17"/>
      <c r="H698" s="17"/>
    </row>
    <row r="699" spans="3:8">
      <c r="C699" s="17"/>
      <c r="D699" s="17"/>
      <c r="E699" s="17"/>
      <c r="F699" s="17"/>
      <c r="G699" s="17"/>
      <c r="H699" s="17"/>
    </row>
    <row r="700" spans="3:8">
      <c r="C700" s="17"/>
      <c r="D700" s="17"/>
      <c r="E700" s="17"/>
      <c r="F700" s="17"/>
      <c r="G700" s="17"/>
      <c r="H700" s="17"/>
    </row>
    <row r="701" spans="3:8">
      <c r="C701" s="17"/>
      <c r="D701" s="17"/>
      <c r="E701" s="17"/>
      <c r="F701" s="17"/>
      <c r="G701" s="17"/>
      <c r="H701" s="17"/>
    </row>
    <row r="702" spans="3:8">
      <c r="C702" s="17"/>
      <c r="D702" s="17"/>
      <c r="E702" s="17"/>
      <c r="F702" s="17"/>
      <c r="G702" s="17"/>
      <c r="H702" s="17"/>
    </row>
    <row r="703" spans="3:8">
      <c r="C703" s="17"/>
      <c r="D703" s="17"/>
      <c r="E703" s="17"/>
      <c r="F703" s="17"/>
      <c r="G703" s="17"/>
      <c r="H703" s="17"/>
    </row>
    <row r="704" spans="3:8">
      <c r="C704" s="17"/>
      <c r="D704" s="17"/>
      <c r="E704" s="17"/>
      <c r="F704" s="17"/>
      <c r="G704" s="17"/>
      <c r="H704" s="17"/>
    </row>
    <row r="705" spans="3:8">
      <c r="C705" s="17"/>
      <c r="D705" s="17"/>
      <c r="E705" s="17"/>
      <c r="F705" s="17"/>
      <c r="G705" s="17"/>
      <c r="H705" s="17"/>
    </row>
    <row r="706" spans="3:8">
      <c r="C706" s="17"/>
      <c r="D706" s="17"/>
      <c r="E706" s="17"/>
      <c r="F706" s="17"/>
      <c r="G706" s="17"/>
      <c r="H706" s="17"/>
    </row>
    <row r="707" spans="3:8">
      <c r="C707" s="17"/>
      <c r="D707" s="17"/>
      <c r="E707" s="17"/>
      <c r="F707" s="17"/>
      <c r="G707" s="17"/>
      <c r="H707" s="17"/>
    </row>
    <row r="708" spans="3:8">
      <c r="C708" s="17"/>
      <c r="D708" s="17"/>
      <c r="E708" s="17"/>
      <c r="F708" s="17"/>
      <c r="G708" s="17"/>
      <c r="H708" s="17"/>
    </row>
    <row r="709" spans="3:8">
      <c r="C709" s="17"/>
      <c r="D709" s="17"/>
      <c r="E709" s="17"/>
      <c r="F709" s="17"/>
      <c r="G709" s="17"/>
      <c r="H709" s="17"/>
    </row>
    <row r="710" spans="3:8">
      <c r="C710" s="17"/>
      <c r="D710" s="17"/>
      <c r="E710" s="17"/>
      <c r="F710" s="17"/>
      <c r="G710" s="17"/>
      <c r="H710" s="17"/>
    </row>
    <row r="711" spans="3:8">
      <c r="C711" s="17"/>
      <c r="D711" s="17"/>
      <c r="E711" s="17"/>
      <c r="F711" s="17"/>
      <c r="G711" s="17"/>
      <c r="H711" s="17"/>
    </row>
    <row r="712" spans="3:8">
      <c r="C712" s="17"/>
      <c r="D712" s="17"/>
      <c r="E712" s="17"/>
      <c r="F712" s="17"/>
      <c r="G712" s="17"/>
      <c r="H712" s="17"/>
    </row>
    <row r="713" spans="3:8">
      <c r="C713" s="17"/>
      <c r="D713" s="17"/>
      <c r="E713" s="17"/>
      <c r="F713" s="17"/>
      <c r="G713" s="17"/>
      <c r="H713" s="17"/>
    </row>
    <row r="714" spans="3:8">
      <c r="C714" s="17"/>
      <c r="D714" s="17"/>
      <c r="E714" s="17"/>
      <c r="F714" s="17"/>
      <c r="G714" s="17"/>
      <c r="H714" s="17"/>
    </row>
    <row r="715" spans="3:8">
      <c r="C715" s="17"/>
      <c r="D715" s="17"/>
      <c r="E715" s="17"/>
      <c r="F715" s="17"/>
      <c r="G715" s="17"/>
      <c r="H715" s="17"/>
    </row>
    <row r="716" spans="3:8">
      <c r="C716" s="17"/>
      <c r="D716" s="17"/>
      <c r="E716" s="17"/>
      <c r="F716" s="17"/>
      <c r="G716" s="17"/>
      <c r="H716" s="17"/>
    </row>
    <row r="717" spans="3:8">
      <c r="C717" s="17"/>
      <c r="D717" s="17"/>
      <c r="E717" s="17"/>
      <c r="F717" s="17"/>
      <c r="G717" s="17"/>
      <c r="H717" s="17"/>
    </row>
    <row r="718" spans="3:8">
      <c r="C718" s="17"/>
      <c r="D718" s="17"/>
      <c r="E718" s="17"/>
      <c r="F718" s="17"/>
      <c r="G718" s="17"/>
      <c r="H718" s="17"/>
    </row>
    <row r="719" spans="3:8">
      <c r="C719" s="17"/>
      <c r="D719" s="17"/>
      <c r="E719" s="17"/>
      <c r="F719" s="17"/>
      <c r="G719" s="17"/>
      <c r="H719" s="17"/>
    </row>
    <row r="720" spans="3:8">
      <c r="C720" s="17"/>
      <c r="D720" s="17"/>
      <c r="E720" s="17"/>
      <c r="F720" s="17"/>
      <c r="G720" s="17"/>
      <c r="H720" s="17"/>
    </row>
    <row r="721" spans="3:8">
      <c r="C721" s="17"/>
      <c r="D721" s="17"/>
      <c r="E721" s="17"/>
      <c r="F721" s="17"/>
      <c r="G721" s="17"/>
      <c r="H721" s="17"/>
    </row>
    <row r="722" spans="3:8">
      <c r="C722" s="17"/>
      <c r="D722" s="17"/>
      <c r="E722" s="17"/>
      <c r="F722" s="17"/>
      <c r="G722" s="17"/>
      <c r="H722" s="17"/>
    </row>
    <row r="723" spans="3:8">
      <c r="C723" s="17"/>
      <c r="D723" s="17"/>
      <c r="E723" s="17"/>
      <c r="F723" s="17"/>
      <c r="G723" s="17"/>
      <c r="H723" s="17"/>
    </row>
    <row r="724" spans="3:8">
      <c r="C724" s="17"/>
      <c r="D724" s="17"/>
      <c r="E724" s="17"/>
      <c r="F724" s="17"/>
      <c r="G724" s="17"/>
      <c r="H724" s="17"/>
    </row>
    <row r="725" spans="3:8">
      <c r="C725" s="17"/>
      <c r="D725" s="17"/>
      <c r="E725" s="17"/>
      <c r="F725" s="17"/>
      <c r="G725" s="17"/>
      <c r="H725" s="17"/>
    </row>
    <row r="726" spans="3:8">
      <c r="C726" s="17"/>
      <c r="D726" s="17"/>
      <c r="E726" s="17"/>
      <c r="F726" s="17"/>
      <c r="G726" s="17"/>
      <c r="H726" s="17"/>
    </row>
    <row r="727" spans="3:8">
      <c r="C727" s="17"/>
      <c r="D727" s="17"/>
      <c r="E727" s="17"/>
      <c r="F727" s="17"/>
      <c r="G727" s="17"/>
      <c r="H727" s="17"/>
    </row>
    <row r="728" spans="3:8">
      <c r="C728" s="17"/>
      <c r="D728" s="17"/>
      <c r="E728" s="17"/>
      <c r="F728" s="17"/>
      <c r="G728" s="17"/>
      <c r="H728" s="17"/>
    </row>
    <row r="729" spans="3:8">
      <c r="C729" s="17"/>
      <c r="D729" s="17"/>
      <c r="E729" s="17"/>
      <c r="F729" s="17"/>
      <c r="G729" s="17"/>
      <c r="H729" s="17"/>
    </row>
    <row r="730" spans="3:8">
      <c r="C730" s="17"/>
      <c r="D730" s="17"/>
      <c r="E730" s="17"/>
      <c r="F730" s="17"/>
      <c r="G730" s="17"/>
      <c r="H730" s="17"/>
    </row>
    <row r="731" spans="3:8">
      <c r="C731" s="17"/>
      <c r="D731" s="17"/>
      <c r="E731" s="17"/>
      <c r="F731" s="17"/>
      <c r="G731" s="17"/>
      <c r="H731" s="17"/>
    </row>
    <row r="732" spans="3:8">
      <c r="C732" s="17"/>
      <c r="D732" s="17"/>
      <c r="E732" s="17"/>
      <c r="F732" s="17"/>
      <c r="G732" s="17"/>
      <c r="H732" s="17"/>
    </row>
    <row r="733" spans="3:8">
      <c r="C733" s="17"/>
      <c r="D733" s="17"/>
      <c r="E733" s="17"/>
      <c r="F733" s="17"/>
      <c r="G733" s="17"/>
      <c r="H733" s="17"/>
    </row>
    <row r="734" spans="3:8">
      <c r="C734" s="17"/>
      <c r="D734" s="17"/>
      <c r="E734" s="17"/>
      <c r="F734" s="17"/>
      <c r="G734" s="17"/>
      <c r="H734" s="17"/>
    </row>
    <row r="735" spans="3:8">
      <c r="C735" s="17"/>
      <c r="D735" s="17"/>
      <c r="E735" s="17"/>
      <c r="F735" s="17"/>
      <c r="G735" s="17"/>
      <c r="H735" s="17"/>
    </row>
    <row r="736" spans="3:8">
      <c r="C736" s="17"/>
      <c r="D736" s="17"/>
      <c r="E736" s="17"/>
      <c r="F736" s="17"/>
      <c r="G736" s="17"/>
      <c r="H736" s="17"/>
    </row>
    <row r="737" spans="3:8">
      <c r="C737" s="17"/>
      <c r="D737" s="17"/>
      <c r="E737" s="17"/>
      <c r="F737" s="17"/>
      <c r="G737" s="17"/>
      <c r="H737" s="17"/>
    </row>
    <row r="738" spans="3:8">
      <c r="C738" s="17"/>
      <c r="D738" s="17"/>
      <c r="E738" s="17"/>
      <c r="F738" s="17"/>
      <c r="G738" s="17"/>
      <c r="H738" s="17"/>
    </row>
    <row r="739" spans="3:8">
      <c r="C739" s="17"/>
      <c r="D739" s="17"/>
      <c r="E739" s="17"/>
      <c r="F739" s="17"/>
      <c r="G739" s="17"/>
      <c r="H739" s="17"/>
    </row>
    <row r="740" spans="3:8">
      <c r="C740" s="17"/>
      <c r="D740" s="17"/>
      <c r="E740" s="17"/>
      <c r="F740" s="17"/>
      <c r="G740" s="17"/>
      <c r="H740" s="17"/>
    </row>
    <row r="741" spans="3:8">
      <c r="C741" s="17"/>
      <c r="D741" s="17"/>
      <c r="E741" s="17"/>
      <c r="F741" s="17"/>
      <c r="G741" s="17"/>
      <c r="H741" s="17"/>
    </row>
    <row r="742" spans="3:8">
      <c r="C742" s="17"/>
      <c r="D742" s="17"/>
      <c r="E742" s="17"/>
      <c r="F742" s="17"/>
      <c r="G742" s="17"/>
      <c r="H742" s="17"/>
    </row>
    <row r="743" spans="3:8">
      <c r="C743" s="17"/>
      <c r="D743" s="17"/>
      <c r="E743" s="17"/>
      <c r="F743" s="17"/>
      <c r="G743" s="17"/>
      <c r="H743" s="17"/>
    </row>
    <row r="744" spans="3:8">
      <c r="C744" s="17"/>
      <c r="D744" s="17"/>
      <c r="E744" s="17"/>
      <c r="F744" s="17"/>
      <c r="G744" s="17"/>
      <c r="H744" s="17"/>
    </row>
    <row r="745" spans="3:8">
      <c r="C745" s="17"/>
      <c r="D745" s="17"/>
      <c r="E745" s="17"/>
      <c r="F745" s="17"/>
      <c r="G745" s="17"/>
      <c r="H745" s="17"/>
    </row>
    <row r="746" spans="3:8">
      <c r="C746" s="17"/>
      <c r="D746" s="17"/>
      <c r="E746" s="17"/>
      <c r="F746" s="17"/>
      <c r="G746" s="17"/>
      <c r="H746" s="17"/>
    </row>
    <row r="747" spans="3:8">
      <c r="C747" s="17"/>
      <c r="D747" s="17"/>
      <c r="E747" s="17"/>
      <c r="F747" s="17"/>
      <c r="G747" s="17"/>
      <c r="H747" s="17"/>
    </row>
    <row r="748" spans="3:8">
      <c r="C748" s="17"/>
      <c r="D748" s="17"/>
      <c r="E748" s="17"/>
      <c r="F748" s="17"/>
      <c r="G748" s="17"/>
      <c r="H748" s="17"/>
    </row>
    <row r="749" spans="3:8">
      <c r="C749" s="17"/>
      <c r="D749" s="17"/>
      <c r="E749" s="17"/>
      <c r="F749" s="17"/>
      <c r="G749" s="17"/>
      <c r="H749" s="17"/>
    </row>
    <row r="750" spans="3:8">
      <c r="C750" s="17"/>
      <c r="D750" s="17"/>
      <c r="E750" s="17"/>
      <c r="F750" s="17"/>
      <c r="G750" s="17"/>
      <c r="H750" s="17"/>
    </row>
    <row r="751" spans="3:8">
      <c r="C751" s="17"/>
      <c r="D751" s="17"/>
      <c r="E751" s="17"/>
      <c r="F751" s="17"/>
      <c r="G751" s="17"/>
      <c r="H751" s="17"/>
    </row>
    <row r="752" spans="3:8">
      <c r="C752" s="17"/>
      <c r="D752" s="17"/>
      <c r="E752" s="17"/>
      <c r="F752" s="17"/>
      <c r="G752" s="17"/>
      <c r="H752" s="17"/>
    </row>
    <row r="753" spans="3:8">
      <c r="C753" s="17"/>
      <c r="D753" s="17"/>
      <c r="E753" s="17"/>
      <c r="F753" s="17"/>
      <c r="G753" s="17"/>
      <c r="H753" s="17"/>
    </row>
    <row r="754" spans="3:8">
      <c r="C754" s="17"/>
      <c r="D754" s="17"/>
      <c r="E754" s="17"/>
      <c r="F754" s="17"/>
      <c r="G754" s="17"/>
      <c r="H754" s="17"/>
    </row>
    <row r="755" spans="3:8">
      <c r="C755" s="17"/>
      <c r="D755" s="17"/>
      <c r="E755" s="17"/>
      <c r="F755" s="17"/>
      <c r="G755" s="17"/>
      <c r="H755" s="17"/>
    </row>
    <row r="756" spans="3:8">
      <c r="C756" s="17"/>
      <c r="D756" s="17"/>
      <c r="E756" s="17"/>
      <c r="F756" s="17"/>
      <c r="G756" s="17"/>
      <c r="H756" s="17"/>
    </row>
    <row r="757" spans="3:8">
      <c r="C757" s="17"/>
      <c r="D757" s="17"/>
      <c r="E757" s="17"/>
      <c r="F757" s="17"/>
      <c r="G757" s="17"/>
      <c r="H757" s="17"/>
    </row>
    <row r="758" spans="3:8">
      <c r="C758" s="17"/>
      <c r="D758" s="17"/>
      <c r="E758" s="17"/>
      <c r="F758" s="17"/>
      <c r="G758" s="17"/>
      <c r="H758" s="17"/>
    </row>
    <row r="759" spans="3:8">
      <c r="C759" s="17"/>
      <c r="D759" s="17"/>
      <c r="E759" s="17"/>
      <c r="F759" s="17"/>
      <c r="G759" s="17"/>
      <c r="H759" s="17"/>
    </row>
    <row r="760" spans="3:8">
      <c r="C760" s="17"/>
      <c r="D760" s="17"/>
      <c r="E760" s="17"/>
      <c r="F760" s="17"/>
      <c r="G760" s="17"/>
      <c r="H760" s="17"/>
    </row>
    <row r="761" spans="3:8">
      <c r="C761" s="17"/>
      <c r="D761" s="17"/>
      <c r="E761" s="17"/>
      <c r="F761" s="17"/>
      <c r="G761" s="17"/>
      <c r="H761" s="17"/>
    </row>
    <row r="762" spans="3:8">
      <c r="C762" s="17"/>
      <c r="D762" s="17"/>
      <c r="E762" s="17"/>
      <c r="F762" s="17"/>
      <c r="G762" s="17"/>
      <c r="H762" s="17"/>
    </row>
    <row r="763" spans="3:8">
      <c r="C763" s="17"/>
      <c r="D763" s="17"/>
      <c r="E763" s="17"/>
      <c r="F763" s="17"/>
      <c r="G763" s="17"/>
      <c r="H763" s="17"/>
    </row>
    <row r="764" spans="3:8">
      <c r="C764" s="17"/>
      <c r="D764" s="17"/>
      <c r="E764" s="17"/>
      <c r="F764" s="17"/>
      <c r="G764" s="17"/>
      <c r="H764" s="17"/>
    </row>
    <row r="765" spans="3:8">
      <c r="C765" s="17"/>
      <c r="D765" s="17"/>
      <c r="E765" s="17"/>
      <c r="F765" s="17"/>
      <c r="G765" s="17"/>
      <c r="H765" s="17"/>
    </row>
    <row r="766" spans="3:8">
      <c r="C766" s="17"/>
      <c r="D766" s="17"/>
      <c r="E766" s="17"/>
      <c r="F766" s="17"/>
      <c r="G766" s="17"/>
      <c r="H766" s="17"/>
    </row>
    <row r="767" spans="3:8">
      <c r="C767" s="17"/>
      <c r="D767" s="17"/>
      <c r="E767" s="17"/>
      <c r="F767" s="17"/>
      <c r="G767" s="17"/>
      <c r="H767" s="17"/>
    </row>
    <row r="768" spans="3:8">
      <c r="C768" s="17"/>
      <c r="D768" s="17"/>
      <c r="E768" s="17"/>
      <c r="F768" s="17"/>
      <c r="G768" s="17"/>
      <c r="H768" s="17"/>
    </row>
    <row r="769" spans="3:8">
      <c r="C769" s="17"/>
      <c r="D769" s="17"/>
      <c r="E769" s="17"/>
      <c r="F769" s="17"/>
      <c r="G769" s="17"/>
      <c r="H769" s="17"/>
    </row>
    <row r="770" spans="3:8">
      <c r="C770" s="17"/>
      <c r="D770" s="17"/>
      <c r="E770" s="17"/>
      <c r="F770" s="17"/>
      <c r="G770" s="17"/>
      <c r="H770" s="17"/>
    </row>
    <row r="771" spans="3:8">
      <c r="C771" s="17"/>
      <c r="D771" s="17"/>
      <c r="E771" s="17"/>
      <c r="F771" s="17"/>
      <c r="G771" s="17"/>
      <c r="H771" s="17"/>
    </row>
    <row r="772" spans="3:8">
      <c r="C772" s="17"/>
      <c r="D772" s="17"/>
      <c r="E772" s="17"/>
      <c r="F772" s="17"/>
      <c r="G772" s="17"/>
      <c r="H772" s="17"/>
    </row>
    <row r="773" spans="3:8">
      <c r="C773" s="17"/>
      <c r="D773" s="17"/>
      <c r="E773" s="17"/>
      <c r="F773" s="17"/>
      <c r="G773" s="17"/>
      <c r="H773" s="17"/>
    </row>
    <row r="774" spans="3:8">
      <c r="C774" s="17"/>
      <c r="D774" s="17"/>
      <c r="E774" s="17"/>
      <c r="F774" s="17"/>
      <c r="G774" s="17"/>
      <c r="H774" s="17"/>
    </row>
    <row r="775" spans="3:8">
      <c r="C775" s="17"/>
      <c r="D775" s="17"/>
      <c r="E775" s="17"/>
      <c r="F775" s="17"/>
      <c r="G775" s="17"/>
      <c r="H775" s="17"/>
    </row>
    <row r="776" spans="3:8">
      <c r="C776" s="17"/>
      <c r="D776" s="17"/>
      <c r="E776" s="17"/>
      <c r="F776" s="17"/>
      <c r="G776" s="17"/>
      <c r="H776" s="17"/>
    </row>
    <row r="777" spans="3:8">
      <c r="C777" s="17"/>
      <c r="D777" s="17"/>
      <c r="E777" s="17"/>
      <c r="F777" s="17"/>
      <c r="G777" s="17"/>
      <c r="H777" s="17"/>
    </row>
    <row r="778" spans="3:8">
      <c r="C778" s="17"/>
      <c r="D778" s="17"/>
      <c r="E778" s="17"/>
      <c r="F778" s="17"/>
      <c r="G778" s="17"/>
      <c r="H778" s="17"/>
    </row>
    <row r="779" spans="3:8">
      <c r="C779" s="17"/>
      <c r="D779" s="17"/>
      <c r="E779" s="17"/>
      <c r="F779" s="17"/>
      <c r="G779" s="17"/>
      <c r="H779" s="17"/>
    </row>
    <row r="780" spans="3:8">
      <c r="C780" s="17"/>
      <c r="D780" s="17"/>
      <c r="E780" s="17"/>
      <c r="F780" s="17"/>
      <c r="G780" s="17"/>
      <c r="H780" s="17"/>
    </row>
    <row r="781" spans="3:8">
      <c r="C781" s="17"/>
      <c r="D781" s="17"/>
      <c r="E781" s="17"/>
      <c r="F781" s="17"/>
      <c r="G781" s="17"/>
      <c r="H781" s="17"/>
    </row>
    <row r="782" spans="3:8">
      <c r="C782" s="17"/>
      <c r="D782" s="17"/>
      <c r="E782" s="17"/>
      <c r="F782" s="17"/>
      <c r="G782" s="17"/>
      <c r="H782" s="17"/>
    </row>
    <row r="783" spans="3:8">
      <c r="C783" s="17"/>
      <c r="D783" s="17"/>
      <c r="E783" s="17"/>
      <c r="F783" s="17"/>
      <c r="G783" s="17"/>
      <c r="H783" s="17"/>
    </row>
    <row r="784" spans="3:8">
      <c r="C784" s="17"/>
      <c r="D784" s="17"/>
      <c r="E784" s="17"/>
      <c r="F784" s="17"/>
      <c r="G784" s="17"/>
      <c r="H784" s="17"/>
    </row>
    <row r="785" spans="3:8">
      <c r="C785" s="17"/>
      <c r="D785" s="17"/>
      <c r="E785" s="17"/>
      <c r="F785" s="17"/>
      <c r="G785" s="17"/>
      <c r="H785" s="17"/>
    </row>
    <row r="786" spans="3:8">
      <c r="C786" s="17"/>
      <c r="D786" s="17"/>
      <c r="E786" s="17"/>
      <c r="F786" s="17"/>
      <c r="G786" s="17"/>
      <c r="H786" s="17"/>
    </row>
    <row r="787" spans="3:8">
      <c r="C787" s="17"/>
      <c r="D787" s="17"/>
      <c r="E787" s="17"/>
      <c r="F787" s="17"/>
      <c r="G787" s="17"/>
      <c r="H787" s="17"/>
    </row>
    <row r="788" spans="3:8">
      <c r="C788" s="17"/>
      <c r="D788" s="17"/>
      <c r="E788" s="17"/>
      <c r="F788" s="17"/>
      <c r="G788" s="17"/>
      <c r="H788" s="17"/>
    </row>
    <row r="789" spans="3:8">
      <c r="C789" s="17"/>
      <c r="D789" s="17"/>
      <c r="E789" s="17"/>
      <c r="F789" s="17"/>
      <c r="G789" s="17"/>
      <c r="H789" s="17"/>
    </row>
    <row r="790" spans="3:8">
      <c r="C790" s="17"/>
      <c r="D790" s="17"/>
      <c r="E790" s="17"/>
      <c r="F790" s="17"/>
      <c r="G790" s="17"/>
      <c r="H790" s="17"/>
    </row>
    <row r="791" spans="3:8">
      <c r="C791" s="17"/>
      <c r="D791" s="17"/>
      <c r="E791" s="17"/>
      <c r="F791" s="17"/>
      <c r="G791" s="17"/>
      <c r="H791" s="17"/>
    </row>
    <row r="792" spans="3:8">
      <c r="C792" s="17"/>
      <c r="D792" s="17"/>
      <c r="E792" s="17"/>
      <c r="F792" s="17"/>
      <c r="G792" s="17"/>
      <c r="H792" s="17"/>
    </row>
    <row r="793" spans="3:8">
      <c r="C793" s="17"/>
      <c r="D793" s="17"/>
      <c r="E793" s="17"/>
      <c r="F793" s="17"/>
      <c r="G793" s="17"/>
      <c r="H793" s="17"/>
    </row>
    <row r="794" spans="3:8">
      <c r="C794" s="17"/>
      <c r="D794" s="17"/>
      <c r="E794" s="17"/>
      <c r="F794" s="17"/>
      <c r="G794" s="17"/>
      <c r="H794" s="17"/>
    </row>
    <row r="795" spans="3:8">
      <c r="C795" s="17"/>
      <c r="D795" s="17"/>
      <c r="E795" s="17"/>
      <c r="F795" s="17"/>
      <c r="G795" s="17"/>
      <c r="H795" s="17"/>
    </row>
    <row r="796" spans="3:8">
      <c r="C796" s="17"/>
      <c r="D796" s="17"/>
      <c r="E796" s="17"/>
      <c r="F796" s="17"/>
      <c r="G796" s="17"/>
      <c r="H796" s="17"/>
    </row>
    <row r="797" spans="3:8">
      <c r="C797" s="17"/>
      <c r="D797" s="17"/>
      <c r="E797" s="17"/>
      <c r="F797" s="17"/>
      <c r="G797" s="17"/>
      <c r="H797" s="17"/>
    </row>
    <row r="798" spans="3:8">
      <c r="C798" s="17"/>
      <c r="D798" s="17"/>
      <c r="E798" s="17"/>
      <c r="F798" s="17"/>
      <c r="G798" s="17"/>
      <c r="H798" s="17"/>
    </row>
    <row r="799" spans="3:8">
      <c r="C799" s="17"/>
      <c r="D799" s="17"/>
      <c r="E799" s="17"/>
      <c r="F799" s="17"/>
      <c r="G799" s="17"/>
      <c r="H799" s="17"/>
    </row>
    <row r="800" spans="3:8">
      <c r="C800" s="17"/>
      <c r="D800" s="17"/>
      <c r="E800" s="17"/>
      <c r="F800" s="17"/>
      <c r="G800" s="17"/>
      <c r="H800" s="17"/>
    </row>
    <row r="801" spans="3:8">
      <c r="C801" s="17"/>
      <c r="D801" s="17"/>
      <c r="E801" s="17"/>
      <c r="F801" s="17"/>
      <c r="G801" s="17"/>
      <c r="H801" s="17"/>
    </row>
    <row r="802" spans="3:8">
      <c r="C802" s="17"/>
      <c r="D802" s="17"/>
      <c r="E802" s="17"/>
      <c r="F802" s="17"/>
      <c r="G802" s="17"/>
      <c r="H802" s="17"/>
    </row>
    <row r="803" spans="3:8">
      <c r="C803" s="17"/>
      <c r="D803" s="17"/>
      <c r="E803" s="17"/>
      <c r="F803" s="17"/>
      <c r="G803" s="17"/>
      <c r="H803" s="17"/>
    </row>
    <row r="804" spans="3:8">
      <c r="C804" s="17"/>
      <c r="D804" s="17"/>
      <c r="E804" s="17"/>
      <c r="F804" s="17"/>
      <c r="G804" s="17"/>
      <c r="H804" s="17"/>
    </row>
    <row r="805" spans="3:8">
      <c r="C805" s="17"/>
      <c r="D805" s="17"/>
      <c r="E805" s="17"/>
      <c r="F805" s="17"/>
      <c r="G805" s="17"/>
      <c r="H805" s="17"/>
    </row>
    <row r="806" spans="3:8">
      <c r="C806" s="17"/>
      <c r="D806" s="17"/>
      <c r="E806" s="17"/>
      <c r="F806" s="17"/>
      <c r="G806" s="17"/>
      <c r="H806" s="17"/>
    </row>
    <row r="807" spans="3:8">
      <c r="C807" s="17"/>
      <c r="D807" s="17"/>
      <c r="E807" s="17"/>
      <c r="F807" s="17"/>
      <c r="G807" s="17"/>
      <c r="H807" s="17"/>
    </row>
    <row r="808" spans="3:8">
      <c r="C808" s="17"/>
      <c r="D808" s="17"/>
      <c r="E808" s="17"/>
      <c r="F808" s="17"/>
      <c r="G808" s="17"/>
      <c r="H808" s="17"/>
    </row>
    <row r="809" spans="3:8">
      <c r="C809" s="17"/>
      <c r="D809" s="17"/>
      <c r="E809" s="17"/>
      <c r="F809" s="17"/>
      <c r="G809" s="17"/>
      <c r="H809" s="17"/>
    </row>
    <row r="810" spans="3:8">
      <c r="C810" s="17"/>
      <c r="D810" s="17"/>
      <c r="E810" s="17"/>
      <c r="F810" s="17"/>
      <c r="G810" s="17"/>
      <c r="H810" s="17"/>
    </row>
    <row r="811" spans="3:8">
      <c r="C811" s="17"/>
      <c r="D811" s="17"/>
      <c r="E811" s="17"/>
      <c r="F811" s="17"/>
      <c r="G811" s="17"/>
      <c r="H811" s="17"/>
    </row>
    <row r="812" spans="3:8">
      <c r="C812" s="17"/>
      <c r="D812" s="17"/>
      <c r="E812" s="17"/>
      <c r="F812" s="17"/>
      <c r="G812" s="17"/>
      <c r="H812" s="17"/>
    </row>
    <row r="813" spans="3:8">
      <c r="C813" s="17"/>
      <c r="D813" s="17"/>
      <c r="E813" s="17"/>
      <c r="F813" s="17"/>
      <c r="G813" s="17"/>
      <c r="H813" s="17"/>
    </row>
    <row r="814" spans="3:8">
      <c r="C814" s="17"/>
      <c r="D814" s="17"/>
      <c r="E814" s="17"/>
      <c r="F814" s="17"/>
      <c r="G814" s="17"/>
      <c r="H814" s="17"/>
    </row>
    <row r="815" spans="3:8">
      <c r="C815" s="17"/>
      <c r="D815" s="17"/>
      <c r="E815" s="17"/>
      <c r="F815" s="17"/>
      <c r="G815" s="17"/>
      <c r="H815" s="17"/>
    </row>
    <row r="816" spans="3:8">
      <c r="C816" s="17"/>
      <c r="D816" s="17"/>
      <c r="E816" s="17"/>
      <c r="F816" s="17"/>
      <c r="G816" s="17"/>
      <c r="H816" s="17"/>
    </row>
    <row r="817" spans="3:8">
      <c r="C817" s="17"/>
      <c r="D817" s="17"/>
      <c r="E817" s="17"/>
      <c r="F817" s="17"/>
      <c r="G817" s="17"/>
      <c r="H817" s="17"/>
    </row>
    <row r="818" spans="3:8">
      <c r="C818" s="17"/>
      <c r="D818" s="17"/>
      <c r="E818" s="17"/>
      <c r="F818" s="17"/>
      <c r="G818" s="17"/>
      <c r="H818" s="17"/>
    </row>
    <row r="819" spans="3:8">
      <c r="C819" s="17"/>
      <c r="D819" s="17"/>
      <c r="E819" s="17"/>
      <c r="F819" s="17"/>
      <c r="G819" s="17"/>
      <c r="H819" s="17"/>
    </row>
    <row r="820" spans="3:8">
      <c r="C820" s="17"/>
      <c r="D820" s="17"/>
      <c r="E820" s="17"/>
      <c r="F820" s="17"/>
      <c r="G820" s="17"/>
      <c r="H820" s="17"/>
    </row>
    <row r="821" spans="3:8">
      <c r="C821" s="17"/>
      <c r="D821" s="17"/>
      <c r="E821" s="17"/>
      <c r="F821" s="17"/>
      <c r="G821" s="17"/>
      <c r="H821" s="17"/>
    </row>
    <row r="822" spans="3:8">
      <c r="C822" s="17"/>
      <c r="D822" s="17"/>
      <c r="E822" s="17"/>
      <c r="F822" s="17"/>
      <c r="G822" s="17"/>
      <c r="H822" s="17"/>
    </row>
    <row r="823" spans="3:8">
      <c r="C823" s="17"/>
      <c r="D823" s="17"/>
      <c r="E823" s="17"/>
      <c r="F823" s="17"/>
      <c r="G823" s="17"/>
      <c r="H823" s="17"/>
    </row>
    <row r="824" spans="3:8">
      <c r="C824" s="17"/>
      <c r="D824" s="17"/>
      <c r="E824" s="17"/>
      <c r="F824" s="17"/>
      <c r="G824" s="17"/>
      <c r="H824" s="17"/>
    </row>
    <row r="825" spans="3:8">
      <c r="C825" s="17"/>
      <c r="D825" s="17"/>
      <c r="E825" s="17"/>
      <c r="F825" s="17"/>
      <c r="G825" s="17"/>
      <c r="H825" s="17"/>
    </row>
    <row r="826" spans="3:8">
      <c r="C826" s="17"/>
      <c r="D826" s="17"/>
      <c r="E826" s="17"/>
      <c r="F826" s="17"/>
      <c r="G826" s="17"/>
      <c r="H826" s="17"/>
    </row>
    <row r="827" spans="3:8">
      <c r="C827" s="17"/>
      <c r="D827" s="17"/>
      <c r="E827" s="17"/>
      <c r="F827" s="17"/>
      <c r="G827" s="17"/>
      <c r="H827" s="17"/>
    </row>
    <row r="828" spans="3:8">
      <c r="C828" s="17"/>
      <c r="D828" s="17"/>
      <c r="E828" s="17"/>
      <c r="F828" s="17"/>
      <c r="G828" s="17"/>
      <c r="H828" s="17"/>
    </row>
    <row r="829" spans="3:8">
      <c r="C829" s="17"/>
      <c r="D829" s="17"/>
      <c r="E829" s="17"/>
      <c r="F829" s="17"/>
      <c r="G829" s="17"/>
      <c r="H829" s="17"/>
    </row>
    <row r="830" spans="3:8">
      <c r="C830" s="17"/>
      <c r="D830" s="17"/>
      <c r="E830" s="17"/>
      <c r="F830" s="17"/>
      <c r="G830" s="17"/>
      <c r="H830" s="17"/>
    </row>
    <row r="831" spans="3:8">
      <c r="C831" s="17"/>
      <c r="D831" s="17"/>
      <c r="E831" s="17"/>
      <c r="F831" s="17"/>
      <c r="G831" s="17"/>
      <c r="H831" s="17"/>
    </row>
    <row r="832" spans="3:8">
      <c r="C832" s="17"/>
      <c r="D832" s="17"/>
      <c r="E832" s="17"/>
      <c r="F832" s="17"/>
      <c r="G832" s="17"/>
      <c r="H832" s="17"/>
    </row>
    <row r="833" spans="3:8">
      <c r="C833" s="17"/>
      <c r="D833" s="17"/>
      <c r="E833" s="17"/>
      <c r="F833" s="17"/>
      <c r="G833" s="17"/>
      <c r="H833" s="17"/>
    </row>
    <row r="834" spans="3:8">
      <c r="C834" s="17"/>
      <c r="D834" s="17"/>
      <c r="E834" s="17"/>
      <c r="F834" s="17"/>
      <c r="G834" s="17"/>
      <c r="H834" s="17"/>
    </row>
    <row r="835" spans="3:8">
      <c r="C835" s="17"/>
      <c r="D835" s="17"/>
      <c r="E835" s="17"/>
      <c r="F835" s="17"/>
      <c r="G835" s="17"/>
      <c r="H835" s="17"/>
    </row>
    <row r="836" spans="3:8">
      <c r="C836" s="17"/>
      <c r="D836" s="17"/>
      <c r="E836" s="17"/>
      <c r="F836" s="17"/>
      <c r="G836" s="17"/>
      <c r="H836" s="17"/>
    </row>
    <row r="837" spans="3:8">
      <c r="C837" s="17"/>
      <c r="D837" s="17"/>
      <c r="E837" s="17"/>
      <c r="F837" s="17"/>
      <c r="G837" s="17"/>
      <c r="H837" s="17"/>
    </row>
    <row r="838" spans="3:8">
      <c r="C838" s="17"/>
      <c r="D838" s="17"/>
      <c r="E838" s="17"/>
      <c r="F838" s="17"/>
      <c r="G838" s="17"/>
      <c r="H838" s="17"/>
    </row>
    <row r="839" spans="3:8">
      <c r="C839" s="17"/>
      <c r="D839" s="17"/>
      <c r="E839" s="17"/>
      <c r="F839" s="17"/>
      <c r="G839" s="17"/>
      <c r="H839" s="17"/>
    </row>
    <row r="840" spans="3:8">
      <c r="C840" s="17"/>
      <c r="D840" s="17"/>
      <c r="E840" s="17"/>
      <c r="F840" s="17"/>
      <c r="G840" s="17"/>
      <c r="H840" s="17"/>
    </row>
    <row r="841" spans="3:8">
      <c r="C841" s="17"/>
      <c r="D841" s="17"/>
      <c r="E841" s="17"/>
      <c r="F841" s="17"/>
      <c r="G841" s="17"/>
      <c r="H841" s="17"/>
    </row>
    <row r="842" spans="3:8">
      <c r="C842" s="17"/>
      <c r="D842" s="17"/>
      <c r="E842" s="17"/>
      <c r="F842" s="17"/>
      <c r="G842" s="17"/>
      <c r="H842" s="17"/>
    </row>
    <row r="843" spans="3:8">
      <c r="C843" s="17"/>
      <c r="D843" s="17"/>
      <c r="E843" s="17"/>
      <c r="F843" s="17"/>
      <c r="G843" s="17"/>
      <c r="H843" s="17"/>
    </row>
    <row r="844" spans="3:8">
      <c r="C844" s="17"/>
      <c r="D844" s="17"/>
      <c r="E844" s="17"/>
      <c r="F844" s="17"/>
      <c r="G844" s="17"/>
      <c r="H844" s="17"/>
    </row>
    <row r="845" spans="3:8">
      <c r="C845" s="17"/>
      <c r="D845" s="17"/>
      <c r="E845" s="17"/>
      <c r="F845" s="17"/>
      <c r="G845" s="17"/>
      <c r="H845" s="17"/>
    </row>
    <row r="846" spans="3:8">
      <c r="C846" s="17"/>
      <c r="D846" s="17"/>
      <c r="E846" s="17"/>
      <c r="F846" s="17"/>
      <c r="G846" s="17"/>
      <c r="H846" s="17"/>
    </row>
    <row r="847" spans="3:8">
      <c r="C847" s="17"/>
      <c r="D847" s="17"/>
      <c r="E847" s="17"/>
      <c r="F847" s="17"/>
      <c r="G847" s="17"/>
      <c r="H847" s="17"/>
    </row>
    <row r="848" spans="3:8">
      <c r="C848" s="17"/>
      <c r="D848" s="17"/>
      <c r="E848" s="17"/>
      <c r="F848" s="17"/>
      <c r="G848" s="17"/>
      <c r="H848" s="17"/>
    </row>
    <row r="849" spans="3:8">
      <c r="C849" s="17"/>
      <c r="D849" s="17"/>
      <c r="E849" s="17"/>
      <c r="F849" s="17"/>
      <c r="G849" s="17"/>
      <c r="H849" s="17"/>
    </row>
    <row r="850" spans="3:8">
      <c r="C850" s="17"/>
      <c r="D850" s="17"/>
      <c r="E850" s="17"/>
      <c r="F850" s="17"/>
      <c r="G850" s="17"/>
      <c r="H850" s="17"/>
    </row>
    <row r="851" spans="3:8">
      <c r="C851" s="17"/>
      <c r="D851" s="17"/>
      <c r="E851" s="17"/>
      <c r="F851" s="17"/>
      <c r="G851" s="17"/>
      <c r="H851" s="17"/>
    </row>
    <row r="852" spans="3:8">
      <c r="C852" s="17"/>
      <c r="D852" s="17"/>
      <c r="E852" s="17"/>
      <c r="F852" s="17"/>
      <c r="G852" s="17"/>
      <c r="H852" s="17"/>
    </row>
    <row r="853" spans="3:8">
      <c r="C853" s="17"/>
      <c r="D853" s="17"/>
      <c r="E853" s="17"/>
      <c r="F853" s="17"/>
      <c r="G853" s="17"/>
      <c r="H853" s="17"/>
    </row>
    <row r="854" spans="3:8">
      <c r="C854" s="17"/>
      <c r="D854" s="17"/>
      <c r="E854" s="17"/>
      <c r="F854" s="17"/>
      <c r="G854" s="17"/>
      <c r="H854" s="17"/>
    </row>
    <row r="855" spans="3:8">
      <c r="C855" s="17"/>
      <c r="D855" s="17"/>
      <c r="E855" s="17"/>
      <c r="F855" s="17"/>
      <c r="G855" s="17"/>
      <c r="H855" s="17"/>
    </row>
    <row r="856" spans="3:8">
      <c r="C856" s="17"/>
      <c r="D856" s="17"/>
      <c r="E856" s="17"/>
      <c r="F856" s="17"/>
      <c r="G856" s="17"/>
      <c r="H856" s="17"/>
    </row>
    <row r="857" spans="3:8">
      <c r="C857" s="17"/>
      <c r="D857" s="17"/>
      <c r="E857" s="17"/>
      <c r="F857" s="17"/>
      <c r="G857" s="17"/>
      <c r="H857" s="17"/>
    </row>
    <row r="858" spans="3:8">
      <c r="C858" s="17"/>
      <c r="D858" s="17"/>
      <c r="E858" s="17"/>
      <c r="F858" s="17"/>
      <c r="G858" s="17"/>
      <c r="H858" s="17"/>
    </row>
    <row r="859" spans="3:8">
      <c r="C859" s="17"/>
      <c r="D859" s="17"/>
      <c r="E859" s="17"/>
      <c r="F859" s="17"/>
      <c r="G859" s="17"/>
      <c r="H859" s="17"/>
    </row>
    <row r="860" spans="3:8">
      <c r="C860" s="17"/>
      <c r="D860" s="17"/>
      <c r="E860" s="17"/>
      <c r="F860" s="17"/>
      <c r="G860" s="17"/>
      <c r="H860" s="17"/>
    </row>
    <row r="861" spans="3:8">
      <c r="C861" s="17"/>
      <c r="D861" s="17"/>
      <c r="E861" s="17"/>
      <c r="F861" s="17"/>
      <c r="G861" s="17"/>
      <c r="H861" s="17"/>
    </row>
    <row r="862" spans="3:8">
      <c r="C862" s="17"/>
      <c r="D862" s="17"/>
      <c r="E862" s="17"/>
      <c r="F862" s="17"/>
      <c r="G862" s="17"/>
      <c r="H862" s="17"/>
    </row>
    <row r="863" spans="3:8">
      <c r="C863" s="17"/>
      <c r="D863" s="17"/>
      <c r="E863" s="17"/>
      <c r="F863" s="17"/>
      <c r="G863" s="17"/>
      <c r="H863" s="17"/>
    </row>
    <row r="864" spans="3:8">
      <c r="C864" s="17"/>
      <c r="D864" s="17"/>
      <c r="E864" s="17"/>
      <c r="F864" s="17"/>
      <c r="G864" s="17"/>
      <c r="H864" s="17"/>
    </row>
    <row r="865" spans="3:8">
      <c r="C865" s="17"/>
      <c r="D865" s="17"/>
      <c r="E865" s="17"/>
      <c r="F865" s="17"/>
      <c r="G865" s="17"/>
      <c r="H865" s="17"/>
    </row>
    <row r="866" spans="3:8">
      <c r="C866" s="17"/>
      <c r="D866" s="17"/>
      <c r="E866" s="17"/>
      <c r="F866" s="17"/>
      <c r="G866" s="17"/>
      <c r="H866" s="17"/>
    </row>
    <row r="867" spans="3:8">
      <c r="C867" s="17"/>
      <c r="D867" s="17"/>
      <c r="E867" s="17"/>
      <c r="F867" s="17"/>
      <c r="G867" s="17"/>
      <c r="H867" s="17"/>
    </row>
    <row r="868" spans="3:8">
      <c r="C868" s="17"/>
      <c r="D868" s="17"/>
      <c r="E868" s="17"/>
      <c r="F868" s="17"/>
      <c r="G868" s="17"/>
      <c r="H868" s="17"/>
    </row>
    <row r="869" spans="3:8">
      <c r="C869" s="17"/>
      <c r="D869" s="17"/>
      <c r="E869" s="17"/>
      <c r="F869" s="17"/>
      <c r="G869" s="17"/>
      <c r="H869" s="17"/>
    </row>
    <row r="870" spans="3:8">
      <c r="C870" s="17"/>
      <c r="D870" s="17"/>
      <c r="E870" s="17"/>
      <c r="F870" s="17"/>
      <c r="G870" s="17"/>
      <c r="H870" s="17"/>
    </row>
    <row r="871" spans="3:8">
      <c r="C871" s="17"/>
      <c r="D871" s="17"/>
      <c r="E871" s="17"/>
      <c r="F871" s="17"/>
      <c r="G871" s="17"/>
      <c r="H871" s="17"/>
    </row>
    <row r="872" spans="3:8">
      <c r="C872" s="17"/>
      <c r="D872" s="17"/>
      <c r="E872" s="17"/>
      <c r="F872" s="17"/>
      <c r="G872" s="17"/>
      <c r="H872" s="17"/>
    </row>
    <row r="873" spans="3:8">
      <c r="C873" s="17"/>
      <c r="D873" s="17"/>
      <c r="E873" s="17"/>
      <c r="F873" s="17"/>
      <c r="G873" s="17"/>
      <c r="H873" s="17"/>
    </row>
    <row r="874" spans="3:8">
      <c r="C874" s="17"/>
      <c r="D874" s="17"/>
      <c r="E874" s="17"/>
      <c r="F874" s="17"/>
      <c r="G874" s="17"/>
      <c r="H874" s="17"/>
    </row>
    <row r="875" spans="3:8">
      <c r="C875" s="17"/>
      <c r="D875" s="17"/>
      <c r="E875" s="17"/>
      <c r="F875" s="17"/>
      <c r="G875" s="17"/>
      <c r="H875" s="17"/>
    </row>
    <row r="876" spans="3:8">
      <c r="C876" s="17"/>
      <c r="D876" s="17"/>
      <c r="E876" s="17"/>
      <c r="F876" s="17"/>
      <c r="G876" s="17"/>
      <c r="H876" s="17"/>
    </row>
    <row r="877" spans="3:8">
      <c r="C877" s="17"/>
      <c r="D877" s="17"/>
      <c r="E877" s="17"/>
      <c r="F877" s="17"/>
      <c r="G877" s="17"/>
      <c r="H877" s="17"/>
    </row>
    <row r="878" spans="3:8">
      <c r="C878" s="17"/>
      <c r="D878" s="17"/>
      <c r="E878" s="17"/>
      <c r="F878" s="17"/>
      <c r="G878" s="17"/>
      <c r="H878" s="17"/>
    </row>
    <row r="879" spans="3:8">
      <c r="C879" s="17"/>
      <c r="D879" s="17"/>
      <c r="E879" s="17"/>
      <c r="F879" s="17"/>
      <c r="G879" s="17"/>
      <c r="H879" s="17"/>
    </row>
    <row r="880" spans="3:8">
      <c r="C880" s="17"/>
      <c r="D880" s="17"/>
      <c r="E880" s="17"/>
      <c r="F880" s="17"/>
      <c r="G880" s="17"/>
      <c r="H880" s="17"/>
    </row>
    <row r="881" spans="3:8">
      <c r="C881" s="17"/>
      <c r="D881" s="17"/>
      <c r="E881" s="17"/>
      <c r="F881" s="17"/>
      <c r="G881" s="17"/>
      <c r="H881" s="17"/>
    </row>
    <row r="882" spans="3:8">
      <c r="C882" s="17"/>
      <c r="D882" s="17"/>
      <c r="E882" s="17"/>
      <c r="F882" s="17"/>
      <c r="G882" s="17"/>
      <c r="H882" s="17"/>
    </row>
    <row r="883" spans="3:8">
      <c r="C883" s="17"/>
      <c r="D883" s="17"/>
      <c r="E883" s="17"/>
      <c r="F883" s="17"/>
      <c r="G883" s="17"/>
      <c r="H883" s="17"/>
    </row>
    <row r="884" spans="3:8">
      <c r="C884" s="17"/>
      <c r="D884" s="17"/>
      <c r="E884" s="17"/>
      <c r="F884" s="17"/>
      <c r="G884" s="17"/>
      <c r="H884" s="17"/>
    </row>
    <row r="885" spans="3:8">
      <c r="C885" s="17"/>
      <c r="D885" s="17"/>
      <c r="E885" s="17"/>
      <c r="F885" s="17"/>
      <c r="G885" s="17"/>
      <c r="H885" s="17"/>
    </row>
    <row r="886" spans="3:8">
      <c r="C886" s="17"/>
      <c r="D886" s="17"/>
      <c r="E886" s="17"/>
      <c r="F886" s="17"/>
      <c r="G886" s="17"/>
      <c r="H886" s="17"/>
    </row>
    <row r="887" spans="3:8">
      <c r="C887" s="17"/>
      <c r="D887" s="17"/>
      <c r="E887" s="17"/>
      <c r="F887" s="17"/>
      <c r="G887" s="17"/>
      <c r="H887" s="17"/>
    </row>
    <row r="888" spans="3:8">
      <c r="C888" s="17"/>
      <c r="D888" s="17"/>
      <c r="E888" s="17"/>
      <c r="F888" s="17"/>
      <c r="G888" s="17"/>
      <c r="H888" s="17"/>
    </row>
    <row r="889" spans="3:8">
      <c r="C889" s="17"/>
      <c r="D889" s="17"/>
      <c r="E889" s="17"/>
      <c r="F889" s="17"/>
      <c r="G889" s="17"/>
      <c r="H889" s="17"/>
    </row>
    <row r="890" spans="3:8">
      <c r="C890" s="17"/>
      <c r="D890" s="17"/>
      <c r="E890" s="17"/>
      <c r="F890" s="17"/>
      <c r="G890" s="17"/>
      <c r="H890" s="17"/>
    </row>
    <row r="891" spans="3:8">
      <c r="C891" s="17"/>
      <c r="D891" s="17"/>
      <c r="E891" s="17"/>
      <c r="F891" s="17"/>
      <c r="G891" s="17"/>
      <c r="H891" s="17"/>
    </row>
    <row r="892" spans="3:8">
      <c r="C892" s="17"/>
      <c r="D892" s="17"/>
      <c r="E892" s="17"/>
      <c r="F892" s="17"/>
      <c r="G892" s="17"/>
      <c r="H892" s="17"/>
    </row>
    <row r="893" spans="3:8">
      <c r="C893" s="17"/>
      <c r="D893" s="17"/>
      <c r="E893" s="17"/>
      <c r="F893" s="17"/>
      <c r="G893" s="17"/>
      <c r="H893" s="17"/>
    </row>
    <row r="894" spans="3:8">
      <c r="C894" s="17"/>
      <c r="D894" s="17"/>
      <c r="E894" s="17"/>
      <c r="F894" s="17"/>
      <c r="G894" s="17"/>
      <c r="H894" s="17"/>
    </row>
    <row r="895" spans="3:8">
      <c r="C895" s="17"/>
      <c r="D895" s="17"/>
      <c r="E895" s="17"/>
      <c r="F895" s="17"/>
      <c r="G895" s="17"/>
      <c r="H895" s="17"/>
    </row>
    <row r="896" spans="3:8">
      <c r="C896" s="17"/>
      <c r="D896" s="17"/>
      <c r="E896" s="17"/>
      <c r="F896" s="17"/>
      <c r="G896" s="17"/>
      <c r="H896" s="17"/>
    </row>
    <row r="897" spans="3:8">
      <c r="C897" s="17"/>
      <c r="D897" s="17"/>
      <c r="E897" s="17"/>
      <c r="F897" s="17"/>
      <c r="G897" s="17"/>
      <c r="H897" s="17"/>
    </row>
    <row r="898" spans="3:8">
      <c r="C898" s="17"/>
      <c r="D898" s="17"/>
      <c r="E898" s="17"/>
      <c r="F898" s="17"/>
      <c r="G898" s="17"/>
      <c r="H898" s="17"/>
    </row>
    <row r="899" spans="3:8">
      <c r="C899" s="17"/>
      <c r="D899" s="17"/>
      <c r="E899" s="17"/>
      <c r="F899" s="17"/>
      <c r="G899" s="17"/>
      <c r="H899" s="17"/>
    </row>
    <row r="900" spans="3:8">
      <c r="C900" s="17"/>
      <c r="D900" s="17"/>
      <c r="E900" s="17"/>
      <c r="F900" s="17"/>
      <c r="G900" s="17"/>
      <c r="H900" s="17"/>
    </row>
    <row r="901" spans="3:8">
      <c r="C901" s="17"/>
      <c r="D901" s="17"/>
      <c r="E901" s="17"/>
      <c r="F901" s="17"/>
      <c r="G901" s="17"/>
      <c r="H901" s="17"/>
    </row>
    <row r="902" spans="3:8">
      <c r="C902" s="17"/>
      <c r="D902" s="17"/>
      <c r="E902" s="17"/>
      <c r="F902" s="17"/>
      <c r="G902" s="17"/>
      <c r="H902" s="17"/>
    </row>
    <row r="903" spans="3:8">
      <c r="C903" s="17"/>
      <c r="D903" s="17"/>
      <c r="E903" s="17"/>
      <c r="F903" s="17"/>
      <c r="G903" s="17"/>
      <c r="H903" s="17"/>
    </row>
    <row r="904" spans="3:8">
      <c r="C904" s="17"/>
      <c r="D904" s="17"/>
      <c r="E904" s="17"/>
      <c r="F904" s="17"/>
      <c r="G904" s="17"/>
      <c r="H904" s="17"/>
    </row>
    <row r="905" spans="3:8">
      <c r="C905" s="17"/>
      <c r="D905" s="17"/>
      <c r="E905" s="17"/>
      <c r="F905" s="17"/>
      <c r="G905" s="17"/>
      <c r="H905" s="17"/>
    </row>
    <row r="906" spans="3:8">
      <c r="C906" s="17"/>
      <c r="D906" s="17"/>
      <c r="E906" s="17"/>
      <c r="F906" s="17"/>
      <c r="G906" s="17"/>
      <c r="H906" s="17"/>
    </row>
    <row r="907" spans="3:8">
      <c r="C907" s="17"/>
      <c r="D907" s="17"/>
      <c r="E907" s="17"/>
      <c r="F907" s="17"/>
      <c r="G907" s="17"/>
      <c r="H907" s="17"/>
    </row>
    <row r="908" spans="3:8">
      <c r="C908" s="17"/>
      <c r="D908" s="17"/>
      <c r="E908" s="17"/>
      <c r="F908" s="17"/>
      <c r="G908" s="17"/>
      <c r="H908" s="17"/>
    </row>
    <row r="909" spans="3:8">
      <c r="C909" s="17"/>
      <c r="D909" s="17"/>
      <c r="E909" s="17"/>
      <c r="F909" s="17"/>
      <c r="G909" s="17"/>
      <c r="H909" s="17"/>
    </row>
    <row r="910" spans="3:8">
      <c r="C910" s="17"/>
      <c r="D910" s="17"/>
      <c r="E910" s="17"/>
      <c r="F910" s="17"/>
      <c r="G910" s="17"/>
      <c r="H910" s="17"/>
    </row>
    <row r="911" spans="3:8">
      <c r="C911" s="17"/>
      <c r="D911" s="17"/>
      <c r="E911" s="17"/>
      <c r="F911" s="17"/>
      <c r="G911" s="17"/>
      <c r="H911" s="17"/>
    </row>
    <row r="912" spans="3:8">
      <c r="C912" s="17"/>
      <c r="D912" s="17"/>
      <c r="E912" s="17"/>
      <c r="F912" s="17"/>
      <c r="G912" s="17"/>
      <c r="H912" s="17"/>
    </row>
    <row r="913" spans="3:8">
      <c r="C913" s="17"/>
      <c r="D913" s="17"/>
      <c r="E913" s="17"/>
      <c r="F913" s="17"/>
      <c r="G913" s="17"/>
      <c r="H913" s="17"/>
    </row>
    <row r="914" spans="3:8">
      <c r="C914" s="17"/>
      <c r="D914" s="17"/>
      <c r="E914" s="17"/>
      <c r="F914" s="17"/>
      <c r="G914" s="17"/>
      <c r="H914" s="17"/>
    </row>
    <row r="915" spans="3:8">
      <c r="C915" s="17"/>
      <c r="D915" s="17"/>
      <c r="E915" s="17"/>
      <c r="F915" s="17"/>
      <c r="G915" s="17"/>
      <c r="H915" s="17"/>
    </row>
    <row r="916" spans="3:8">
      <c r="C916" s="17"/>
      <c r="D916" s="17"/>
      <c r="E916" s="17"/>
      <c r="F916" s="17"/>
      <c r="G916" s="17"/>
      <c r="H916" s="17"/>
    </row>
    <row r="917" spans="3:8">
      <c r="C917" s="17"/>
      <c r="D917" s="17"/>
      <c r="E917" s="17"/>
      <c r="F917" s="17"/>
      <c r="G917" s="17"/>
      <c r="H917" s="17"/>
    </row>
    <row r="918" spans="3:8">
      <c r="C918" s="17"/>
      <c r="D918" s="17"/>
      <c r="E918" s="17"/>
      <c r="F918" s="17"/>
      <c r="G918" s="17"/>
      <c r="H918" s="17"/>
    </row>
    <row r="919" spans="3:8">
      <c r="C919" s="17"/>
      <c r="D919" s="17"/>
      <c r="E919" s="17"/>
      <c r="F919" s="17"/>
      <c r="G919" s="17"/>
      <c r="H919" s="17"/>
    </row>
    <row r="920" spans="3:8">
      <c r="C920" s="17"/>
      <c r="D920" s="17"/>
      <c r="E920" s="17"/>
      <c r="F920" s="17"/>
      <c r="G920" s="17"/>
      <c r="H920" s="17"/>
    </row>
    <row r="921" spans="3:8">
      <c r="C921" s="17"/>
      <c r="D921" s="17"/>
      <c r="E921" s="17"/>
      <c r="F921" s="17"/>
      <c r="G921" s="17"/>
      <c r="H921" s="17"/>
    </row>
    <row r="922" spans="3:8">
      <c r="C922" s="17"/>
      <c r="D922" s="17"/>
      <c r="E922" s="17"/>
      <c r="F922" s="17"/>
      <c r="G922" s="17"/>
      <c r="H922" s="17"/>
    </row>
    <row r="923" spans="3:8">
      <c r="C923" s="17"/>
      <c r="D923" s="17"/>
      <c r="E923" s="17"/>
      <c r="F923" s="17"/>
      <c r="G923" s="17"/>
      <c r="H923" s="17"/>
    </row>
    <row r="924" spans="3:8">
      <c r="C924" s="17"/>
      <c r="D924" s="17"/>
      <c r="E924" s="17"/>
      <c r="F924" s="17"/>
      <c r="G924" s="17"/>
      <c r="H924" s="17"/>
    </row>
    <row r="925" spans="3:8">
      <c r="C925" s="17"/>
      <c r="D925" s="17"/>
      <c r="E925" s="17"/>
      <c r="F925" s="17"/>
      <c r="G925" s="17"/>
      <c r="H925" s="17"/>
    </row>
    <row r="926" spans="3:8">
      <c r="C926" s="17"/>
      <c r="D926" s="17"/>
      <c r="E926" s="17"/>
      <c r="F926" s="17"/>
      <c r="G926" s="17"/>
      <c r="H926" s="17"/>
    </row>
    <row r="927" spans="3:8">
      <c r="C927" s="17"/>
      <c r="D927" s="17"/>
      <c r="E927" s="17"/>
      <c r="F927" s="17"/>
      <c r="G927" s="17"/>
      <c r="H927" s="17"/>
    </row>
    <row r="928" spans="3:8">
      <c r="C928" s="17"/>
      <c r="D928" s="17"/>
      <c r="E928" s="17"/>
      <c r="F928" s="17"/>
      <c r="G928" s="17"/>
      <c r="H928" s="17"/>
    </row>
    <row r="929" spans="3:8">
      <c r="C929" s="17"/>
      <c r="D929" s="17"/>
      <c r="E929" s="17"/>
      <c r="F929" s="17"/>
      <c r="G929" s="17"/>
      <c r="H929" s="17"/>
    </row>
    <row r="930" spans="3:8">
      <c r="C930" s="17"/>
      <c r="D930" s="17"/>
      <c r="E930" s="17"/>
      <c r="F930" s="17"/>
      <c r="G930" s="17"/>
      <c r="H930" s="17"/>
    </row>
    <row r="931" spans="3:8">
      <c r="C931" s="17"/>
      <c r="D931" s="17"/>
      <c r="E931" s="17"/>
      <c r="F931" s="17"/>
      <c r="G931" s="17"/>
      <c r="H931" s="17"/>
    </row>
    <row r="932" spans="3:8">
      <c r="C932" s="17"/>
      <c r="D932" s="17"/>
      <c r="E932" s="17"/>
      <c r="F932" s="17"/>
      <c r="G932" s="17"/>
      <c r="H932" s="17"/>
    </row>
    <row r="933" spans="3:8">
      <c r="C933" s="17"/>
      <c r="D933" s="17"/>
      <c r="E933" s="17"/>
      <c r="F933" s="17"/>
      <c r="G933" s="17"/>
      <c r="H933" s="17"/>
    </row>
    <row r="934" spans="3:8">
      <c r="C934" s="17"/>
      <c r="D934" s="17"/>
      <c r="E934" s="17"/>
      <c r="F934" s="17"/>
      <c r="G934" s="17"/>
      <c r="H934" s="17"/>
    </row>
    <row r="935" spans="3:8">
      <c r="C935" s="17"/>
      <c r="D935" s="17"/>
      <c r="E935" s="17"/>
      <c r="F935" s="17"/>
      <c r="G935" s="17"/>
      <c r="H935" s="17"/>
    </row>
    <row r="936" spans="3:8">
      <c r="C936" s="17"/>
      <c r="D936" s="17"/>
      <c r="E936" s="17"/>
      <c r="F936" s="17"/>
      <c r="G936" s="17"/>
      <c r="H936" s="17"/>
    </row>
    <row r="937" spans="3:8">
      <c r="C937" s="17"/>
      <c r="D937" s="17"/>
      <c r="E937" s="17"/>
      <c r="F937" s="17"/>
      <c r="G937" s="17"/>
      <c r="H937" s="17"/>
    </row>
    <row r="938" spans="3:8">
      <c r="C938" s="17"/>
      <c r="D938" s="17"/>
      <c r="E938" s="17"/>
      <c r="F938" s="17"/>
      <c r="G938" s="17"/>
      <c r="H938" s="17"/>
    </row>
    <row r="939" spans="3:8">
      <c r="C939" s="17"/>
      <c r="D939" s="17"/>
      <c r="E939" s="17"/>
      <c r="F939" s="17"/>
      <c r="G939" s="17"/>
      <c r="H939" s="17"/>
    </row>
    <row r="940" spans="3:8">
      <c r="C940" s="17"/>
      <c r="D940" s="17"/>
      <c r="E940" s="17"/>
      <c r="F940" s="17"/>
      <c r="G940" s="17"/>
      <c r="H940" s="17"/>
    </row>
    <row r="941" spans="3:8">
      <c r="C941" s="17"/>
      <c r="D941" s="17"/>
      <c r="E941" s="17"/>
      <c r="F941" s="17"/>
      <c r="G941" s="17"/>
      <c r="H941" s="17"/>
    </row>
    <row r="942" spans="3:8">
      <c r="C942" s="17"/>
      <c r="D942" s="17"/>
      <c r="E942" s="17"/>
      <c r="F942" s="17"/>
      <c r="G942" s="17"/>
      <c r="H942" s="17"/>
    </row>
    <row r="943" spans="3:8">
      <c r="C943" s="17"/>
      <c r="D943" s="17"/>
      <c r="E943" s="17"/>
      <c r="F943" s="17"/>
      <c r="G943" s="17"/>
      <c r="H943" s="17"/>
    </row>
    <row r="944" spans="3:8">
      <c r="C944" s="17"/>
      <c r="D944" s="17"/>
      <c r="E944" s="17"/>
      <c r="F944" s="17"/>
      <c r="G944" s="17"/>
      <c r="H944" s="17"/>
    </row>
    <row r="945" spans="3:8">
      <c r="C945" s="17"/>
      <c r="D945" s="17"/>
      <c r="E945" s="17"/>
      <c r="F945" s="17"/>
      <c r="G945" s="17"/>
      <c r="H945" s="17"/>
    </row>
    <row r="946" spans="3:8">
      <c r="C946" s="17"/>
      <c r="D946" s="17"/>
      <c r="E946" s="17"/>
      <c r="F946" s="17"/>
      <c r="G946" s="17"/>
      <c r="H946" s="17"/>
    </row>
    <row r="947" spans="3:8">
      <c r="C947" s="17"/>
      <c r="D947" s="17"/>
      <c r="E947" s="17"/>
      <c r="F947" s="17"/>
      <c r="G947" s="17"/>
      <c r="H947" s="17"/>
    </row>
    <row r="948" spans="3:8">
      <c r="C948" s="17"/>
      <c r="D948" s="17"/>
      <c r="E948" s="17"/>
      <c r="F948" s="17"/>
      <c r="G948" s="17"/>
      <c r="H948" s="17"/>
    </row>
    <row r="949" spans="3:8">
      <c r="C949" s="17"/>
      <c r="D949" s="17"/>
      <c r="E949" s="17"/>
      <c r="F949" s="17"/>
      <c r="G949" s="17"/>
      <c r="H949" s="17"/>
    </row>
    <row r="950" spans="3:8">
      <c r="C950" s="17"/>
      <c r="D950" s="17"/>
      <c r="E950" s="17"/>
      <c r="F950" s="17"/>
      <c r="G950" s="17"/>
      <c r="H950" s="17"/>
    </row>
    <row r="951" spans="3:8">
      <c r="C951" s="17"/>
      <c r="D951" s="17"/>
      <c r="E951" s="17"/>
      <c r="F951" s="17"/>
      <c r="G951" s="17"/>
      <c r="H951" s="17"/>
    </row>
    <row r="952" spans="3:8">
      <c r="C952" s="17"/>
      <c r="D952" s="17"/>
      <c r="E952" s="17"/>
      <c r="F952" s="17"/>
      <c r="G952" s="17"/>
      <c r="H952" s="17"/>
    </row>
    <row r="953" spans="3:8">
      <c r="C953" s="17"/>
      <c r="D953" s="17"/>
      <c r="E953" s="17"/>
      <c r="F953" s="17"/>
      <c r="G953" s="17"/>
      <c r="H953" s="17"/>
    </row>
    <row r="954" spans="3:8">
      <c r="C954" s="17"/>
      <c r="D954" s="17"/>
      <c r="E954" s="17"/>
      <c r="F954" s="17"/>
      <c r="G954" s="17"/>
      <c r="H954" s="17"/>
    </row>
    <row r="955" spans="3:8">
      <c r="C955" s="17"/>
      <c r="D955" s="17"/>
      <c r="E955" s="17"/>
      <c r="F955" s="17"/>
      <c r="G955" s="17"/>
      <c r="H955" s="17"/>
    </row>
    <row r="956" spans="3:8">
      <c r="C956" s="17"/>
      <c r="D956" s="17"/>
      <c r="E956" s="17"/>
      <c r="F956" s="17"/>
      <c r="G956" s="17"/>
      <c r="H956" s="17"/>
    </row>
    <row r="957" spans="3:8">
      <c r="C957" s="17"/>
      <c r="D957" s="17"/>
      <c r="E957" s="17"/>
      <c r="F957" s="17"/>
      <c r="G957" s="17"/>
      <c r="H957" s="17"/>
    </row>
    <row r="958" spans="3:8">
      <c r="C958" s="17"/>
      <c r="D958" s="17"/>
      <c r="E958" s="17"/>
      <c r="F958" s="17"/>
      <c r="G958" s="17"/>
      <c r="H958" s="17"/>
    </row>
    <row r="959" spans="3:8">
      <c r="C959" s="17"/>
      <c r="D959" s="17"/>
      <c r="E959" s="17"/>
      <c r="F959" s="17"/>
      <c r="G959" s="17"/>
      <c r="H959" s="17"/>
    </row>
    <row r="960" spans="3:8">
      <c r="C960" s="17"/>
      <c r="D960" s="17"/>
      <c r="E960" s="17"/>
      <c r="F960" s="17"/>
      <c r="G960" s="17"/>
      <c r="H960" s="17"/>
    </row>
    <row r="961" spans="3:8">
      <c r="C961" s="17"/>
      <c r="D961" s="17"/>
      <c r="E961" s="17"/>
      <c r="F961" s="17"/>
      <c r="G961" s="17"/>
      <c r="H961" s="17"/>
    </row>
    <row r="962" spans="3:8">
      <c r="C962" s="17"/>
      <c r="D962" s="17"/>
      <c r="E962" s="17"/>
      <c r="F962" s="17"/>
      <c r="G962" s="17"/>
      <c r="H962" s="17"/>
    </row>
    <row r="963" spans="3:8">
      <c r="C963" s="17"/>
      <c r="D963" s="17"/>
      <c r="E963" s="17"/>
      <c r="F963" s="17"/>
      <c r="G963" s="17"/>
      <c r="H963" s="17"/>
    </row>
    <row r="964" spans="3:8">
      <c r="C964" s="17"/>
      <c r="D964" s="17"/>
      <c r="E964" s="17"/>
      <c r="F964" s="17"/>
      <c r="G964" s="17"/>
      <c r="H964" s="17"/>
    </row>
    <row r="965" spans="3:8">
      <c r="C965" s="17"/>
      <c r="D965" s="17"/>
      <c r="E965" s="17"/>
      <c r="F965" s="17"/>
      <c r="G965" s="17"/>
      <c r="H965" s="17"/>
    </row>
    <row r="966" spans="3:8">
      <c r="C966" s="17"/>
      <c r="D966" s="17"/>
      <c r="E966" s="17"/>
      <c r="F966" s="17"/>
      <c r="G966" s="17"/>
      <c r="H966" s="17"/>
    </row>
    <row r="967" spans="3:8">
      <c r="C967" s="17"/>
      <c r="D967" s="17"/>
      <c r="E967" s="17"/>
      <c r="F967" s="17"/>
      <c r="G967" s="17"/>
      <c r="H967" s="17"/>
    </row>
    <row r="968" spans="3:8">
      <c r="C968" s="17"/>
      <c r="D968" s="17"/>
      <c r="E968" s="17"/>
      <c r="F968" s="17"/>
      <c r="G968" s="17"/>
      <c r="H968" s="17"/>
    </row>
    <row r="969" spans="3:8">
      <c r="C969" s="17"/>
      <c r="D969" s="17"/>
      <c r="E969" s="17"/>
      <c r="F969" s="17"/>
      <c r="G969" s="17"/>
      <c r="H969" s="17"/>
    </row>
    <row r="970" spans="3:8">
      <c r="C970" s="17"/>
      <c r="D970" s="17"/>
      <c r="E970" s="17"/>
      <c r="F970" s="17"/>
      <c r="G970" s="17"/>
      <c r="H970" s="17"/>
    </row>
    <row r="971" spans="3:8">
      <c r="C971" s="17"/>
      <c r="D971" s="17"/>
      <c r="E971" s="17"/>
      <c r="F971" s="17"/>
      <c r="G971" s="17"/>
      <c r="H971" s="17"/>
    </row>
    <row r="972" spans="3:8">
      <c r="C972" s="17"/>
      <c r="D972" s="17"/>
      <c r="E972" s="17"/>
      <c r="F972" s="17"/>
      <c r="G972" s="17"/>
      <c r="H972" s="17"/>
    </row>
    <row r="973" spans="3:8">
      <c r="C973" s="17"/>
      <c r="D973" s="17"/>
      <c r="E973" s="17"/>
      <c r="F973" s="17"/>
      <c r="G973" s="17"/>
      <c r="H973" s="17"/>
    </row>
    <row r="974" spans="3:8">
      <c r="C974" s="17"/>
      <c r="D974" s="17"/>
      <c r="E974" s="17"/>
      <c r="F974" s="17"/>
      <c r="G974" s="17"/>
      <c r="H974" s="17"/>
    </row>
    <row r="975" spans="3:8">
      <c r="C975" s="17"/>
      <c r="D975" s="17"/>
      <c r="E975" s="17"/>
      <c r="F975" s="17"/>
      <c r="G975" s="17"/>
      <c r="H975" s="17"/>
    </row>
    <row r="976" spans="3:8">
      <c r="C976" s="17"/>
      <c r="D976" s="17"/>
      <c r="E976" s="17"/>
      <c r="F976" s="17"/>
      <c r="G976" s="17"/>
      <c r="H976" s="17"/>
    </row>
    <row r="977" spans="3:8">
      <c r="C977" s="17"/>
      <c r="D977" s="17"/>
      <c r="E977" s="17"/>
      <c r="F977" s="17"/>
      <c r="G977" s="17"/>
      <c r="H977" s="17"/>
    </row>
    <row r="978" spans="3:8">
      <c r="C978" s="17"/>
      <c r="D978" s="17"/>
      <c r="E978" s="17"/>
      <c r="F978" s="17"/>
      <c r="G978" s="17"/>
      <c r="H978" s="17"/>
    </row>
    <row r="979" spans="3:8">
      <c r="C979" s="17"/>
      <c r="D979" s="17"/>
      <c r="E979" s="17"/>
      <c r="F979" s="17"/>
      <c r="G979" s="17"/>
      <c r="H979" s="17"/>
    </row>
    <row r="980" spans="3:8">
      <c r="C980" s="17"/>
      <c r="D980" s="17"/>
      <c r="E980" s="17"/>
      <c r="F980" s="17"/>
      <c r="G980" s="17"/>
      <c r="H980" s="17"/>
    </row>
    <row r="981" spans="3:8">
      <c r="C981" s="17"/>
      <c r="D981" s="17"/>
      <c r="E981" s="17"/>
      <c r="F981" s="17"/>
      <c r="G981" s="17"/>
      <c r="H981" s="17"/>
    </row>
    <row r="982" spans="3:8">
      <c r="C982" s="17"/>
      <c r="D982" s="17"/>
      <c r="E982" s="17"/>
      <c r="F982" s="17"/>
      <c r="G982" s="17"/>
      <c r="H982" s="17"/>
    </row>
    <row r="983" spans="3:8">
      <c r="C983" s="17"/>
      <c r="D983" s="17"/>
      <c r="E983" s="17"/>
      <c r="F983" s="17"/>
      <c r="G983" s="17"/>
      <c r="H983" s="17"/>
    </row>
    <row r="984" spans="3:8">
      <c r="C984" s="17"/>
      <c r="D984" s="17"/>
      <c r="E984" s="17"/>
      <c r="F984" s="17"/>
      <c r="G984" s="17"/>
      <c r="H984" s="17"/>
    </row>
    <row r="985" spans="3:8">
      <c r="C985" s="17"/>
      <c r="D985" s="17"/>
      <c r="E985" s="17"/>
      <c r="F985" s="17"/>
      <c r="G985" s="17"/>
      <c r="H985" s="17"/>
    </row>
    <row r="986" spans="3:8">
      <c r="C986" s="17"/>
      <c r="D986" s="17"/>
      <c r="E986" s="17"/>
      <c r="F986" s="17"/>
      <c r="G986" s="17"/>
      <c r="H986" s="17"/>
    </row>
    <row r="987" spans="3:8">
      <c r="C987" s="17"/>
      <c r="D987" s="17"/>
      <c r="E987" s="17"/>
      <c r="F987" s="17"/>
      <c r="G987" s="17"/>
      <c r="H987" s="17"/>
    </row>
    <row r="988" spans="3:8">
      <c r="C988" s="17"/>
      <c r="D988" s="17"/>
      <c r="E988" s="17"/>
      <c r="F988" s="17"/>
      <c r="G988" s="17"/>
      <c r="H988" s="17"/>
    </row>
    <row r="989" spans="3:8">
      <c r="C989" s="17"/>
      <c r="D989" s="17"/>
      <c r="E989" s="17"/>
      <c r="F989" s="17"/>
      <c r="G989" s="17"/>
      <c r="H989" s="17"/>
    </row>
    <row r="990" spans="3:8">
      <c r="C990" s="17"/>
      <c r="D990" s="17"/>
      <c r="E990" s="17"/>
      <c r="F990" s="17"/>
      <c r="G990" s="17"/>
      <c r="H990" s="17"/>
    </row>
    <row r="991" spans="3:8">
      <c r="C991" s="17"/>
      <c r="D991" s="17"/>
      <c r="E991" s="17"/>
      <c r="F991" s="17"/>
      <c r="G991" s="17"/>
      <c r="H991" s="17"/>
    </row>
    <row r="992" spans="3:8">
      <c r="C992" s="17"/>
      <c r="D992" s="17"/>
      <c r="E992" s="17"/>
      <c r="F992" s="17"/>
      <c r="G992" s="17"/>
      <c r="H992" s="17"/>
    </row>
    <row r="993" spans="3:8">
      <c r="C993" s="17"/>
      <c r="D993" s="17"/>
      <c r="E993" s="17"/>
      <c r="F993" s="17"/>
      <c r="G993" s="17"/>
      <c r="H993" s="17"/>
    </row>
    <row r="994" spans="3:8">
      <c r="C994" s="17"/>
      <c r="D994" s="17"/>
      <c r="E994" s="17"/>
      <c r="F994" s="17"/>
      <c r="G994" s="17"/>
      <c r="H994" s="17"/>
    </row>
    <row r="995" spans="3:8">
      <c r="C995" s="17"/>
      <c r="D995" s="17"/>
      <c r="E995" s="17"/>
      <c r="F995" s="17"/>
      <c r="G995" s="17"/>
      <c r="H995" s="17"/>
    </row>
    <row r="996" spans="3:8">
      <c r="C996" s="17"/>
      <c r="D996" s="17"/>
      <c r="E996" s="17"/>
      <c r="F996" s="17"/>
      <c r="G996" s="17"/>
      <c r="H996" s="17"/>
    </row>
    <row r="997" spans="3:8">
      <c r="C997" s="17"/>
      <c r="D997" s="17"/>
      <c r="E997" s="17"/>
      <c r="F997" s="17"/>
      <c r="G997" s="17"/>
      <c r="H997" s="17"/>
    </row>
    <row r="998" spans="3:8">
      <c r="C998" s="17"/>
      <c r="D998" s="17"/>
      <c r="E998" s="17"/>
      <c r="F998" s="17"/>
      <c r="G998" s="17"/>
      <c r="H998" s="17"/>
    </row>
    <row r="999" spans="3:8">
      <c r="C999" s="17"/>
      <c r="D999" s="17"/>
      <c r="E999" s="17"/>
      <c r="F999" s="17"/>
      <c r="G999" s="17"/>
      <c r="H999" s="17"/>
    </row>
    <row r="1000" spans="3:8">
      <c r="C1000" s="17"/>
      <c r="D1000" s="17"/>
      <c r="E1000" s="17"/>
      <c r="F1000" s="17"/>
      <c r="G1000" s="17"/>
      <c r="H1000" s="17"/>
    </row>
    <row r="1001" spans="3:8">
      <c r="C1001" s="17"/>
      <c r="D1001" s="17"/>
      <c r="E1001" s="17"/>
      <c r="F1001" s="17"/>
      <c r="G1001" s="17"/>
      <c r="H1001" s="17"/>
    </row>
    <row r="1002" spans="3:8">
      <c r="C1002" s="17"/>
      <c r="D1002" s="17"/>
      <c r="E1002" s="17"/>
      <c r="F1002" s="17"/>
      <c r="G1002" s="17"/>
      <c r="H1002" s="17"/>
    </row>
    <row r="1003" spans="3:8">
      <c r="C1003" s="17"/>
      <c r="D1003" s="17"/>
      <c r="E1003" s="17"/>
      <c r="F1003" s="17"/>
      <c r="G1003" s="17"/>
      <c r="H1003" s="17"/>
    </row>
    <row r="1004" spans="3:8">
      <c r="C1004" s="17"/>
      <c r="D1004" s="17"/>
      <c r="E1004" s="17"/>
      <c r="F1004" s="17"/>
      <c r="G1004" s="17"/>
      <c r="H1004" s="17"/>
    </row>
    <row r="1005" spans="3:8">
      <c r="C1005" s="17"/>
      <c r="D1005" s="17"/>
      <c r="E1005" s="17"/>
      <c r="F1005" s="17"/>
      <c r="G1005" s="17"/>
      <c r="H1005" s="17"/>
    </row>
    <row r="1006" spans="3:8">
      <c r="C1006" s="17"/>
      <c r="D1006" s="17"/>
      <c r="E1006" s="17"/>
      <c r="F1006" s="17"/>
      <c r="G1006" s="17"/>
      <c r="H1006" s="17"/>
    </row>
    <row r="1007" spans="3:8">
      <c r="C1007" s="17"/>
      <c r="D1007" s="17"/>
      <c r="E1007" s="17"/>
      <c r="F1007" s="17"/>
      <c r="G1007" s="17"/>
      <c r="H1007" s="17"/>
    </row>
    <row r="1008" spans="3:8">
      <c r="C1008" s="17"/>
      <c r="D1008" s="17"/>
      <c r="E1008" s="17"/>
      <c r="F1008" s="17"/>
      <c r="G1008" s="17"/>
      <c r="H1008" s="17"/>
    </row>
    <row r="1009" spans="3:8">
      <c r="C1009" s="17"/>
      <c r="D1009" s="17"/>
      <c r="E1009" s="17"/>
      <c r="F1009" s="17"/>
      <c r="G1009" s="17"/>
      <c r="H1009" s="17"/>
    </row>
    <row r="1010" spans="3:8">
      <c r="C1010" s="17"/>
      <c r="D1010" s="17"/>
      <c r="E1010" s="17"/>
      <c r="F1010" s="17"/>
      <c r="G1010" s="17"/>
      <c r="H1010" s="17"/>
    </row>
    <row r="1011" spans="3:8">
      <c r="C1011" s="17"/>
      <c r="D1011" s="17"/>
      <c r="E1011" s="17"/>
      <c r="F1011" s="17"/>
      <c r="G1011" s="17"/>
      <c r="H1011" s="17"/>
    </row>
    <row r="1012" spans="3:8">
      <c r="C1012" s="17"/>
      <c r="D1012" s="17"/>
      <c r="E1012" s="17"/>
      <c r="F1012" s="17"/>
      <c r="G1012" s="17"/>
      <c r="H1012" s="17"/>
    </row>
    <row r="1013" spans="3:8">
      <c r="C1013" s="17"/>
      <c r="D1013" s="17"/>
      <c r="E1013" s="17"/>
      <c r="F1013" s="17"/>
      <c r="G1013" s="17"/>
      <c r="H1013" s="17"/>
    </row>
    <row r="1014" spans="3:8">
      <c r="C1014" s="17"/>
      <c r="D1014" s="17"/>
      <c r="E1014" s="17"/>
      <c r="F1014" s="17"/>
      <c r="G1014" s="17"/>
      <c r="H1014" s="17"/>
    </row>
    <row r="1015" spans="3:8">
      <c r="C1015" s="17"/>
      <c r="D1015" s="17"/>
      <c r="E1015" s="17"/>
      <c r="F1015" s="17"/>
      <c r="G1015" s="17"/>
      <c r="H1015" s="17"/>
    </row>
    <row r="1016" spans="3:8">
      <c r="C1016" s="17"/>
      <c r="D1016" s="17"/>
      <c r="E1016" s="17"/>
      <c r="F1016" s="17"/>
      <c r="G1016" s="17"/>
      <c r="H1016" s="17"/>
    </row>
    <row r="1017" spans="3:8">
      <c r="C1017" s="17"/>
      <c r="D1017" s="17"/>
      <c r="E1017" s="17"/>
      <c r="F1017" s="17"/>
      <c r="G1017" s="17"/>
      <c r="H1017" s="17"/>
    </row>
    <row r="1018" spans="3:8">
      <c r="C1018" s="17"/>
      <c r="D1018" s="17"/>
      <c r="E1018" s="17"/>
      <c r="F1018" s="17"/>
      <c r="G1018" s="17"/>
      <c r="H1018" s="17"/>
    </row>
    <row r="1019" spans="3:8">
      <c r="C1019" s="17"/>
      <c r="D1019" s="17"/>
      <c r="E1019" s="17"/>
      <c r="F1019" s="17"/>
      <c r="G1019" s="17"/>
      <c r="H1019" s="17"/>
    </row>
    <row r="1020" spans="3:8">
      <c r="C1020" s="17"/>
      <c r="D1020" s="17"/>
      <c r="E1020" s="17"/>
      <c r="F1020" s="17"/>
      <c r="G1020" s="17"/>
      <c r="H1020" s="17"/>
    </row>
    <row r="1021" spans="3:8">
      <c r="C1021" s="17"/>
      <c r="D1021" s="17"/>
      <c r="E1021" s="17"/>
      <c r="F1021" s="17"/>
      <c r="G1021" s="17"/>
      <c r="H1021" s="17"/>
    </row>
    <row r="1022" spans="3:8">
      <c r="C1022" s="17"/>
      <c r="D1022" s="17"/>
      <c r="E1022" s="17"/>
      <c r="F1022" s="17"/>
      <c r="G1022" s="17"/>
      <c r="H1022" s="17"/>
    </row>
    <row r="1023" spans="3:8">
      <c r="C1023" s="17"/>
      <c r="D1023" s="17"/>
      <c r="E1023" s="17"/>
      <c r="F1023" s="17"/>
      <c r="G1023" s="17"/>
      <c r="H1023" s="17"/>
    </row>
    <row r="1024" spans="3:8">
      <c r="C1024" s="17"/>
      <c r="D1024" s="17"/>
      <c r="E1024" s="17"/>
      <c r="F1024" s="17"/>
      <c r="G1024" s="17"/>
      <c r="H1024" s="17"/>
    </row>
    <row r="1025" spans="3:8">
      <c r="C1025" s="17"/>
      <c r="D1025" s="17"/>
      <c r="E1025" s="17"/>
      <c r="F1025" s="17"/>
      <c r="G1025" s="17"/>
      <c r="H1025" s="17"/>
    </row>
    <row r="1026" spans="3:8">
      <c r="C1026" s="17"/>
      <c r="D1026" s="17"/>
      <c r="E1026" s="17"/>
      <c r="F1026" s="17"/>
      <c r="G1026" s="17"/>
      <c r="H1026" s="17"/>
    </row>
    <row r="1027" spans="3:8">
      <c r="C1027" s="17"/>
      <c r="D1027" s="17"/>
      <c r="E1027" s="17"/>
      <c r="F1027" s="17"/>
      <c r="G1027" s="17"/>
      <c r="H1027" s="17"/>
    </row>
    <row r="1028" spans="3:8">
      <c r="C1028" s="17"/>
      <c r="D1028" s="17"/>
      <c r="E1028" s="17"/>
      <c r="F1028" s="17"/>
      <c r="G1028" s="17"/>
      <c r="H1028" s="17"/>
    </row>
    <row r="1029" spans="3:8">
      <c r="C1029" s="17"/>
      <c r="D1029" s="17"/>
      <c r="E1029" s="17"/>
      <c r="F1029" s="17"/>
      <c r="G1029" s="17"/>
      <c r="H1029" s="17"/>
    </row>
    <row r="1030" spans="3:8">
      <c r="C1030" s="17"/>
      <c r="D1030" s="17"/>
      <c r="E1030" s="17"/>
      <c r="F1030" s="17"/>
      <c r="G1030" s="17"/>
      <c r="H1030" s="17"/>
    </row>
    <row r="1031" spans="3:8">
      <c r="C1031" s="17"/>
      <c r="D1031" s="17"/>
      <c r="E1031" s="17"/>
      <c r="F1031" s="17"/>
      <c r="G1031" s="17"/>
      <c r="H1031" s="17"/>
    </row>
    <row r="1032" spans="3:8">
      <c r="C1032" s="17"/>
      <c r="D1032" s="17"/>
      <c r="E1032" s="17"/>
      <c r="F1032" s="17"/>
      <c r="G1032" s="17"/>
      <c r="H1032" s="17"/>
    </row>
    <row r="1033" spans="3:8">
      <c r="C1033" s="17"/>
      <c r="D1033" s="17"/>
      <c r="E1033" s="17"/>
      <c r="F1033" s="17"/>
      <c r="G1033" s="17"/>
      <c r="H1033" s="17"/>
    </row>
    <row r="1034" spans="3:8">
      <c r="C1034" s="17"/>
      <c r="D1034" s="17"/>
      <c r="E1034" s="17"/>
      <c r="F1034" s="17"/>
      <c r="G1034" s="17"/>
      <c r="H1034" s="17"/>
    </row>
    <row r="1035" spans="3:8">
      <c r="C1035" s="17"/>
      <c r="D1035" s="17"/>
      <c r="E1035" s="17"/>
      <c r="F1035" s="17"/>
      <c r="G1035" s="17"/>
      <c r="H1035" s="17"/>
    </row>
    <row r="1036" spans="3:8">
      <c r="C1036" s="17"/>
      <c r="D1036" s="17"/>
      <c r="E1036" s="17"/>
      <c r="F1036" s="17"/>
      <c r="G1036" s="17"/>
      <c r="H1036" s="17"/>
    </row>
    <row r="1037" spans="3:8">
      <c r="C1037" s="17"/>
      <c r="D1037" s="17"/>
      <c r="E1037" s="17"/>
      <c r="F1037" s="17"/>
      <c r="G1037" s="17"/>
      <c r="H1037" s="17"/>
    </row>
    <row r="1038" spans="3:8">
      <c r="C1038" s="17"/>
      <c r="D1038" s="17"/>
      <c r="E1038" s="17"/>
      <c r="F1038" s="17"/>
      <c r="G1038" s="17"/>
      <c r="H1038" s="17"/>
    </row>
    <row r="1039" spans="3:8">
      <c r="C1039" s="17"/>
      <c r="D1039" s="17"/>
      <c r="E1039" s="17"/>
      <c r="F1039" s="17"/>
      <c r="G1039" s="17"/>
      <c r="H1039" s="17"/>
    </row>
    <row r="1040" spans="3:8">
      <c r="C1040" s="17"/>
      <c r="D1040" s="17"/>
      <c r="E1040" s="17"/>
      <c r="F1040" s="17"/>
      <c r="G1040" s="17"/>
      <c r="H1040" s="17"/>
    </row>
    <row r="1041" spans="3:8">
      <c r="C1041" s="17"/>
      <c r="D1041" s="17"/>
      <c r="E1041" s="17"/>
      <c r="F1041" s="17"/>
      <c r="G1041" s="17"/>
      <c r="H1041" s="17"/>
    </row>
    <row r="1042" spans="3:8">
      <c r="C1042" s="17"/>
      <c r="D1042" s="17"/>
      <c r="E1042" s="17"/>
      <c r="F1042" s="17"/>
      <c r="G1042" s="17"/>
      <c r="H1042" s="17"/>
    </row>
    <row r="1043" spans="3:8">
      <c r="C1043" s="17"/>
      <c r="D1043" s="17"/>
      <c r="E1043" s="17"/>
      <c r="F1043" s="17"/>
      <c r="G1043" s="17"/>
      <c r="H1043" s="17"/>
    </row>
    <row r="1044" spans="3:8">
      <c r="C1044" s="17"/>
      <c r="D1044" s="17"/>
      <c r="E1044" s="17"/>
      <c r="F1044" s="17"/>
      <c r="G1044" s="17"/>
      <c r="H1044" s="17"/>
    </row>
    <row r="1045" spans="3:8">
      <c r="C1045" s="17"/>
      <c r="D1045" s="17"/>
      <c r="E1045" s="17"/>
      <c r="F1045" s="17"/>
      <c r="G1045" s="17"/>
      <c r="H1045" s="17"/>
    </row>
    <row r="1046" spans="3:8">
      <c r="C1046" s="17"/>
      <c r="D1046" s="17"/>
      <c r="E1046" s="17"/>
      <c r="F1046" s="17"/>
      <c r="G1046" s="17"/>
      <c r="H1046" s="17"/>
    </row>
    <row r="1047" spans="3:8">
      <c r="C1047" s="17"/>
      <c r="D1047" s="17"/>
      <c r="E1047" s="17"/>
      <c r="F1047" s="17"/>
      <c r="G1047" s="17"/>
      <c r="H1047" s="17"/>
    </row>
    <row r="1048" spans="3:8">
      <c r="C1048" s="17"/>
      <c r="D1048" s="17"/>
      <c r="E1048" s="17"/>
      <c r="F1048" s="17"/>
      <c r="G1048" s="17"/>
      <c r="H1048" s="17"/>
    </row>
    <row r="1049" spans="3:8">
      <c r="C1049" s="17"/>
      <c r="D1049" s="17"/>
      <c r="E1049" s="17"/>
      <c r="F1049" s="17"/>
      <c r="G1049" s="17"/>
      <c r="H1049" s="17"/>
    </row>
    <row r="1050" spans="3:8">
      <c r="C1050" s="17"/>
      <c r="D1050" s="17"/>
      <c r="E1050" s="17"/>
      <c r="F1050" s="17"/>
      <c r="G1050" s="17"/>
      <c r="H1050" s="17"/>
    </row>
    <row r="1051" spans="3:8">
      <c r="C1051" s="17"/>
      <c r="D1051" s="17"/>
      <c r="E1051" s="17"/>
      <c r="F1051" s="17"/>
      <c r="G1051" s="17"/>
      <c r="H1051" s="17"/>
    </row>
    <row r="1052" spans="3:8">
      <c r="C1052" s="17"/>
      <c r="D1052" s="17"/>
      <c r="E1052" s="17"/>
      <c r="F1052" s="17"/>
      <c r="G1052" s="17"/>
      <c r="H1052" s="17"/>
    </row>
    <row r="1053" spans="3:8">
      <c r="C1053" s="17"/>
      <c r="D1053" s="17"/>
      <c r="E1053" s="17"/>
      <c r="F1053" s="17"/>
      <c r="G1053" s="17"/>
      <c r="H1053" s="17"/>
    </row>
    <row r="1054" spans="3:8">
      <c r="C1054" s="17"/>
      <c r="D1054" s="17"/>
      <c r="E1054" s="17"/>
      <c r="F1054" s="17"/>
      <c r="G1054" s="17"/>
      <c r="H1054" s="17"/>
    </row>
    <row r="1055" spans="3:8">
      <c r="C1055" s="17"/>
      <c r="D1055" s="17"/>
      <c r="E1055" s="17"/>
      <c r="F1055" s="17"/>
      <c r="G1055" s="17"/>
      <c r="H1055" s="17"/>
    </row>
    <row r="1056" spans="3:8">
      <c r="C1056" s="17"/>
      <c r="D1056" s="17"/>
      <c r="E1056" s="17"/>
      <c r="F1056" s="17"/>
      <c r="G1056" s="17"/>
      <c r="H1056" s="17"/>
    </row>
    <row r="1057" spans="3:8">
      <c r="C1057" s="17"/>
      <c r="D1057" s="17"/>
      <c r="E1057" s="17"/>
      <c r="F1057" s="17"/>
      <c r="G1057" s="17"/>
      <c r="H1057" s="17"/>
    </row>
    <row r="1058" spans="3:8">
      <c r="C1058" s="17"/>
      <c r="D1058" s="17"/>
      <c r="E1058" s="17"/>
      <c r="F1058" s="17"/>
      <c r="G1058" s="17"/>
      <c r="H1058" s="17"/>
    </row>
    <row r="1059" spans="3:8">
      <c r="C1059" s="17"/>
      <c r="D1059" s="17"/>
      <c r="E1059" s="17"/>
      <c r="F1059" s="17"/>
      <c r="G1059" s="17"/>
      <c r="H1059" s="17"/>
    </row>
    <row r="1060" spans="3:8">
      <c r="C1060" s="17"/>
      <c r="D1060" s="17"/>
      <c r="E1060" s="17"/>
      <c r="F1060" s="17"/>
      <c r="G1060" s="17"/>
      <c r="H1060" s="17"/>
    </row>
    <row r="1061" spans="3:8">
      <c r="C1061" s="17"/>
      <c r="D1061" s="17"/>
      <c r="E1061" s="17"/>
      <c r="F1061" s="17"/>
      <c r="G1061" s="17"/>
      <c r="H1061" s="17"/>
    </row>
    <row r="1062" spans="3:8">
      <c r="C1062" s="17"/>
      <c r="D1062" s="17"/>
      <c r="E1062" s="17"/>
      <c r="F1062" s="17"/>
      <c r="G1062" s="17"/>
      <c r="H1062" s="17"/>
    </row>
    <row r="1063" spans="3:8">
      <c r="C1063" s="17"/>
      <c r="D1063" s="17"/>
      <c r="E1063" s="17"/>
      <c r="F1063" s="17"/>
      <c r="G1063" s="17"/>
      <c r="H1063" s="17"/>
    </row>
    <row r="1064" spans="3:8">
      <c r="C1064" s="17"/>
      <c r="D1064" s="17"/>
      <c r="E1064" s="17"/>
      <c r="F1064" s="17"/>
      <c r="G1064" s="17"/>
      <c r="H1064" s="17"/>
    </row>
    <row r="1065" spans="3:8">
      <c r="C1065" s="17"/>
      <c r="D1065" s="17"/>
      <c r="E1065" s="17"/>
      <c r="F1065" s="17"/>
      <c r="G1065" s="17"/>
      <c r="H1065" s="17"/>
    </row>
    <row r="1066" spans="3:8">
      <c r="C1066" s="17"/>
      <c r="D1066" s="17"/>
      <c r="E1066" s="17"/>
      <c r="F1066" s="17"/>
      <c r="G1066" s="17"/>
      <c r="H1066" s="17"/>
    </row>
    <row r="1067" spans="3:8">
      <c r="C1067" s="17"/>
      <c r="D1067" s="17"/>
      <c r="E1067" s="17"/>
      <c r="F1067" s="17"/>
      <c r="G1067" s="17"/>
      <c r="H1067" s="17"/>
    </row>
    <row r="1068" spans="3:8">
      <c r="C1068" s="17"/>
      <c r="D1068" s="17"/>
      <c r="E1068" s="17"/>
      <c r="F1068" s="17"/>
      <c r="G1068" s="17"/>
      <c r="H1068" s="17"/>
    </row>
    <row r="1069" spans="3:8">
      <c r="C1069" s="17"/>
      <c r="D1069" s="17"/>
      <c r="E1069" s="17"/>
      <c r="F1069" s="17"/>
      <c r="G1069" s="17"/>
      <c r="H1069" s="17"/>
    </row>
    <row r="1070" spans="3:8">
      <c r="C1070" s="17"/>
      <c r="D1070" s="17"/>
      <c r="E1070" s="17"/>
      <c r="F1070" s="17"/>
      <c r="G1070" s="17"/>
      <c r="H1070" s="17"/>
    </row>
    <row r="1071" spans="3:8">
      <c r="C1071" s="17"/>
      <c r="D1071" s="17"/>
      <c r="E1071" s="17"/>
      <c r="F1071" s="17"/>
      <c r="G1071" s="17"/>
      <c r="H1071" s="17"/>
    </row>
    <row r="1072" spans="3:8">
      <c r="C1072" s="17"/>
      <c r="D1072" s="17"/>
      <c r="E1072" s="17"/>
      <c r="F1072" s="17"/>
      <c r="G1072" s="17"/>
      <c r="H1072" s="17"/>
    </row>
    <row r="1073" spans="3:8">
      <c r="C1073" s="17"/>
      <c r="D1073" s="17"/>
      <c r="E1073" s="17"/>
      <c r="F1073" s="17"/>
      <c r="G1073" s="17"/>
      <c r="H1073" s="17"/>
    </row>
    <row r="1074" spans="3:8">
      <c r="C1074" s="17"/>
      <c r="D1074" s="17"/>
      <c r="E1074" s="17"/>
      <c r="F1074" s="17"/>
      <c r="G1074" s="17"/>
      <c r="H1074" s="17"/>
    </row>
    <row r="1075" spans="3:8">
      <c r="C1075" s="17"/>
      <c r="D1075" s="17"/>
      <c r="E1075" s="17"/>
      <c r="F1075" s="17"/>
      <c r="G1075" s="17"/>
      <c r="H1075" s="17"/>
    </row>
    <row r="1076" spans="3:8">
      <c r="C1076" s="17"/>
      <c r="D1076" s="17"/>
      <c r="E1076" s="17"/>
      <c r="F1076" s="17"/>
      <c r="G1076" s="17"/>
      <c r="H1076" s="17"/>
    </row>
    <row r="1077" spans="3:8">
      <c r="C1077" s="17"/>
      <c r="D1077" s="17"/>
      <c r="E1077" s="17"/>
      <c r="F1077" s="17"/>
      <c r="G1077" s="17"/>
      <c r="H1077" s="17"/>
    </row>
    <row r="1078" spans="3:8">
      <c r="C1078" s="17"/>
      <c r="D1078" s="17"/>
      <c r="E1078" s="17"/>
      <c r="F1078" s="17"/>
      <c r="G1078" s="17"/>
      <c r="H1078" s="17"/>
    </row>
    <row r="1079" spans="3:8">
      <c r="C1079" s="17"/>
      <c r="D1079" s="17"/>
      <c r="E1079" s="17"/>
      <c r="F1079" s="17"/>
      <c r="G1079" s="17"/>
      <c r="H1079" s="17"/>
    </row>
    <row r="1080" spans="3:8">
      <c r="C1080" s="17"/>
      <c r="D1080" s="17"/>
      <c r="E1080" s="17"/>
      <c r="F1080" s="17"/>
      <c r="G1080" s="17"/>
      <c r="H1080" s="17"/>
    </row>
    <row r="1081" spans="3:8">
      <c r="C1081" s="17"/>
      <c r="D1081" s="17"/>
      <c r="E1081" s="17"/>
      <c r="F1081" s="17"/>
      <c r="G1081" s="17"/>
      <c r="H1081" s="17"/>
    </row>
    <row r="1082" spans="3:8">
      <c r="C1082" s="17"/>
      <c r="D1082" s="17"/>
      <c r="E1082" s="17"/>
      <c r="F1082" s="17"/>
      <c r="G1082" s="17"/>
      <c r="H1082" s="17"/>
    </row>
    <row r="1083" spans="3:8">
      <c r="C1083" s="17"/>
      <c r="D1083" s="17"/>
      <c r="E1083" s="17"/>
      <c r="F1083" s="17"/>
      <c r="G1083" s="17"/>
      <c r="H1083" s="17"/>
    </row>
    <row r="1084" spans="3:8">
      <c r="C1084" s="17"/>
      <c r="D1084" s="17"/>
      <c r="E1084" s="17"/>
      <c r="F1084" s="17"/>
      <c r="G1084" s="17"/>
      <c r="H1084" s="17"/>
    </row>
    <row r="1085" spans="3:8">
      <c r="C1085" s="17"/>
      <c r="D1085" s="17"/>
      <c r="E1085" s="17"/>
      <c r="F1085" s="17"/>
      <c r="G1085" s="17"/>
      <c r="H1085" s="17"/>
    </row>
    <row r="1086" spans="3:8">
      <c r="C1086" s="17"/>
      <c r="D1086" s="17"/>
      <c r="E1086" s="17"/>
      <c r="F1086" s="17"/>
      <c r="G1086" s="17"/>
      <c r="H1086" s="17"/>
    </row>
    <row r="1087" spans="3:8">
      <c r="C1087" s="17"/>
      <c r="D1087" s="17"/>
      <c r="E1087" s="17"/>
      <c r="F1087" s="17"/>
      <c r="G1087" s="17"/>
      <c r="H1087" s="17"/>
    </row>
    <row r="1088" spans="3:8">
      <c r="C1088" s="17"/>
      <c r="D1088" s="17"/>
      <c r="E1088" s="17"/>
      <c r="F1088" s="17"/>
      <c r="G1088" s="17"/>
      <c r="H1088" s="17"/>
    </row>
    <row r="1089" spans="3:8">
      <c r="C1089" s="17"/>
      <c r="D1089" s="17"/>
      <c r="E1089" s="17"/>
      <c r="F1089" s="17"/>
      <c r="G1089" s="17"/>
      <c r="H1089" s="17"/>
    </row>
    <row r="1090" spans="3:8">
      <c r="C1090" s="17"/>
      <c r="D1090" s="17"/>
      <c r="E1090" s="17"/>
      <c r="F1090" s="17"/>
      <c r="G1090" s="17"/>
      <c r="H1090" s="17"/>
    </row>
    <row r="1091" spans="3:8">
      <c r="C1091" s="17"/>
      <c r="D1091" s="17"/>
      <c r="E1091" s="17"/>
      <c r="F1091" s="17"/>
      <c r="G1091" s="17"/>
      <c r="H1091" s="17"/>
    </row>
    <row r="1092" spans="3:8">
      <c r="C1092" s="17"/>
      <c r="D1092" s="17"/>
      <c r="E1092" s="17"/>
      <c r="F1092" s="17"/>
      <c r="G1092" s="17"/>
      <c r="H1092" s="17"/>
    </row>
    <row r="1093" spans="3:8">
      <c r="C1093" s="17"/>
      <c r="D1093" s="17"/>
      <c r="E1093" s="17"/>
      <c r="F1093" s="17"/>
      <c r="G1093" s="17"/>
      <c r="H1093" s="17"/>
    </row>
    <row r="1094" spans="3:8">
      <c r="C1094" s="17"/>
      <c r="D1094" s="17"/>
      <c r="E1094" s="17"/>
      <c r="F1094" s="17"/>
      <c r="G1094" s="17"/>
      <c r="H1094" s="17"/>
    </row>
    <row r="1095" spans="3:8">
      <c r="C1095" s="17"/>
      <c r="D1095" s="17"/>
      <c r="E1095" s="17"/>
      <c r="F1095" s="17"/>
      <c r="G1095" s="17"/>
      <c r="H1095" s="17"/>
    </row>
    <row r="1096" spans="3:8">
      <c r="C1096" s="17"/>
      <c r="D1096" s="17"/>
      <c r="E1096" s="17"/>
      <c r="F1096" s="17"/>
      <c r="G1096" s="17"/>
      <c r="H1096" s="17"/>
    </row>
    <row r="1097" spans="3:8">
      <c r="C1097" s="17"/>
      <c r="D1097" s="17"/>
      <c r="E1097" s="17"/>
      <c r="F1097" s="17"/>
      <c r="G1097" s="17"/>
      <c r="H1097" s="17"/>
    </row>
    <row r="1098" spans="3:8">
      <c r="C1098" s="17"/>
      <c r="D1098" s="17"/>
      <c r="E1098" s="17"/>
      <c r="F1098" s="17"/>
      <c r="G1098" s="17"/>
      <c r="H1098" s="17"/>
    </row>
    <row r="1099" spans="3:8">
      <c r="C1099" s="17"/>
      <c r="D1099" s="17"/>
      <c r="E1099" s="17"/>
      <c r="F1099" s="17"/>
      <c r="G1099" s="17"/>
      <c r="H1099" s="17"/>
    </row>
    <row r="1100" spans="3:8">
      <c r="C1100" s="17"/>
      <c r="D1100" s="17"/>
      <c r="E1100" s="17"/>
      <c r="F1100" s="17"/>
      <c r="G1100" s="17"/>
      <c r="H1100" s="17"/>
    </row>
    <row r="1101" spans="3:8">
      <c r="C1101" s="17"/>
      <c r="D1101" s="17"/>
      <c r="E1101" s="17"/>
      <c r="F1101" s="17"/>
      <c r="G1101" s="17"/>
      <c r="H1101" s="17"/>
    </row>
    <row r="1102" spans="3:8">
      <c r="C1102" s="17"/>
      <c r="D1102" s="17"/>
      <c r="E1102" s="17"/>
      <c r="F1102" s="17"/>
      <c r="G1102" s="17"/>
      <c r="H1102" s="17"/>
    </row>
    <row r="1103" spans="3:8">
      <c r="C1103" s="17"/>
      <c r="D1103" s="17"/>
      <c r="E1103" s="17"/>
      <c r="F1103" s="17"/>
      <c r="G1103" s="17"/>
      <c r="H1103" s="17"/>
    </row>
    <row r="1104" spans="3:8">
      <c r="C1104" s="17"/>
      <c r="D1104" s="17"/>
      <c r="E1104" s="17"/>
      <c r="F1104" s="17"/>
      <c r="G1104" s="17"/>
      <c r="H1104" s="17"/>
    </row>
    <row r="1105" spans="3:8">
      <c r="C1105" s="17"/>
      <c r="D1105" s="17"/>
      <c r="E1105" s="17"/>
      <c r="F1105" s="17"/>
      <c r="G1105" s="17"/>
      <c r="H1105" s="17"/>
    </row>
    <row r="1106" spans="3:8">
      <c r="C1106" s="17"/>
      <c r="D1106" s="17"/>
      <c r="E1106" s="17"/>
      <c r="F1106" s="17"/>
      <c r="G1106" s="17"/>
      <c r="H1106" s="17"/>
    </row>
    <row r="1107" spans="3:8">
      <c r="C1107" s="17"/>
      <c r="D1107" s="17"/>
      <c r="E1107" s="17"/>
      <c r="F1107" s="17"/>
      <c r="G1107" s="17"/>
      <c r="H1107" s="17"/>
    </row>
    <row r="1108" spans="3:8">
      <c r="C1108" s="17"/>
      <c r="D1108" s="17"/>
      <c r="E1108" s="17"/>
      <c r="F1108" s="17"/>
      <c r="G1108" s="17"/>
      <c r="H1108" s="17"/>
    </row>
    <row r="1109" spans="3:8">
      <c r="C1109" s="17"/>
      <c r="D1109" s="17"/>
      <c r="E1109" s="17"/>
      <c r="F1109" s="17"/>
      <c r="G1109" s="17"/>
      <c r="H1109" s="17"/>
    </row>
    <row r="1110" spans="3:8">
      <c r="C1110" s="17"/>
      <c r="D1110" s="17"/>
      <c r="E1110" s="17"/>
      <c r="F1110" s="17"/>
      <c r="G1110" s="17"/>
      <c r="H1110" s="17"/>
    </row>
    <row r="1111" spans="3:8">
      <c r="C1111" s="17"/>
      <c r="D1111" s="17"/>
      <c r="E1111" s="17"/>
      <c r="F1111" s="17"/>
      <c r="G1111" s="17"/>
      <c r="H1111" s="17"/>
    </row>
    <row r="1112" spans="3:8">
      <c r="C1112" s="17"/>
      <c r="D1112" s="17"/>
      <c r="E1112" s="17"/>
      <c r="F1112" s="17"/>
      <c r="G1112" s="17"/>
      <c r="H1112" s="17"/>
    </row>
    <row r="1113" spans="3:8">
      <c r="C1113" s="17"/>
      <c r="D1113" s="17"/>
      <c r="E1113" s="17"/>
      <c r="F1113" s="17"/>
      <c r="G1113" s="17"/>
      <c r="H1113" s="17"/>
    </row>
    <row r="1114" spans="3:8">
      <c r="C1114" s="17"/>
      <c r="D1114" s="17"/>
      <c r="E1114" s="17"/>
      <c r="F1114" s="17"/>
      <c r="G1114" s="17"/>
      <c r="H1114" s="17"/>
    </row>
    <row r="1115" spans="3:8">
      <c r="C1115" s="17"/>
      <c r="D1115" s="17"/>
      <c r="E1115" s="17"/>
      <c r="F1115" s="17"/>
      <c r="G1115" s="17"/>
      <c r="H1115" s="17"/>
    </row>
    <row r="1116" spans="3:8">
      <c r="C1116" s="17"/>
      <c r="D1116" s="17"/>
      <c r="E1116" s="17"/>
      <c r="F1116" s="17"/>
      <c r="G1116" s="17"/>
      <c r="H1116" s="17"/>
    </row>
    <row r="1117" spans="3:8">
      <c r="C1117" s="17"/>
      <c r="D1117" s="17"/>
      <c r="E1117" s="17"/>
      <c r="F1117" s="17"/>
      <c r="G1117" s="17"/>
      <c r="H1117" s="17"/>
    </row>
    <row r="1118" spans="3:8">
      <c r="C1118" s="17"/>
      <c r="D1118" s="17"/>
      <c r="E1118" s="17"/>
      <c r="F1118" s="17"/>
      <c r="G1118" s="17"/>
      <c r="H1118" s="17"/>
    </row>
    <row r="1119" spans="3:8">
      <c r="C1119" s="17"/>
      <c r="D1119" s="17"/>
      <c r="E1119" s="17"/>
      <c r="F1119" s="17"/>
      <c r="G1119" s="17"/>
      <c r="H1119" s="17"/>
    </row>
    <row r="1120" spans="3:8">
      <c r="C1120" s="17"/>
      <c r="D1120" s="17"/>
      <c r="E1120" s="17"/>
      <c r="F1120" s="17"/>
      <c r="G1120" s="17"/>
      <c r="H1120" s="17"/>
    </row>
  </sheetData>
  <mergeCells count="3">
    <mergeCell ref="A1:B1"/>
    <mergeCell ref="W1:Z1"/>
    <mergeCell ref="AA1:AG1"/>
  </mergeCells>
  <phoneticPr fontId="2"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70" customWidth="1"/>
    <col min="2" max="2" width="67.42578125" style="16" customWidth="1"/>
    <col min="3" max="4" width="16" style="26" customWidth="1"/>
    <col min="5" max="8" width="28" style="16" customWidth="1"/>
    <col min="9" max="16380" width="42.5703125" style="16"/>
    <col min="16381" max="16381" width="4" style="16" hidden="1" customWidth="1"/>
    <col min="16382" max="16382" width="36.85546875" style="16" hidden="1" customWidth="1"/>
    <col min="16383" max="16383" width="46.140625" style="16" hidden="1" customWidth="1"/>
    <col min="16384" max="16384" width="24" style="16" hidden="1" customWidth="1"/>
  </cols>
  <sheetData>
    <row r="1" spans="1:4 16381:16384" ht="15" customHeight="1">
      <c r="A1" s="227"/>
      <c r="B1" s="227"/>
      <c r="C1" s="1955" t="s">
        <v>1714</v>
      </c>
      <c r="D1" s="1956"/>
      <c r="XFA1" s="227"/>
      <c r="XFB1" s="227"/>
      <c r="XFC1" s="1955" t="s">
        <v>988</v>
      </c>
      <c r="XFD1" s="1956"/>
    </row>
    <row r="2" spans="1:4 16381:16384" ht="55.5" customHeight="1">
      <c r="A2" s="227"/>
      <c r="B2" s="615" t="str">
        <f>INDEX(tblTrans[[English]:[Polski]],MATCH(XFB2,tblTrans[ID],0),LangSelID)</f>
        <v>Company</v>
      </c>
      <c r="C2" s="616" t="str">
        <f>INDEX(tblTrans[[English]:[Polski]],MATCH(XFC2,tblTrans[ID],0),LangSelID)</f>
        <v>Share in voting rights (direct and indirect)</v>
      </c>
      <c r="D2" s="616" t="str">
        <f>INDEX(tblTrans[[English]:[Polski]],MATCH(XFD2,tblTrans[ID],0),LangSelID)</f>
        <v>Consolidation method</v>
      </c>
      <c r="XFA2" s="227"/>
      <c r="XFB2" s="615">
        <v>401</v>
      </c>
      <c r="XFC2" s="616">
        <v>402</v>
      </c>
      <c r="XFD2" s="616">
        <v>403</v>
      </c>
    </row>
    <row r="3" spans="1:4 16381:16384" ht="15" customHeight="1">
      <c r="A3" s="614" t="s">
        <v>108</v>
      </c>
      <c r="B3" s="617" t="s">
        <v>1723</v>
      </c>
      <c r="C3" s="618">
        <v>1</v>
      </c>
      <c r="D3" s="1890" t="str">
        <f>INDEX(tblTrans[[English]:[Polski]],MATCH(XFD3,tblTrans[ID],0),LangSelID)</f>
        <v>full</v>
      </c>
      <c r="XFA3" s="614" t="s">
        <v>108</v>
      </c>
      <c r="XFB3" s="617" t="s">
        <v>91</v>
      </c>
      <c r="XFC3" s="618">
        <v>1</v>
      </c>
      <c r="XFD3" s="1692">
        <v>404</v>
      </c>
    </row>
    <row r="4" spans="1:4 16381:16384" ht="15" customHeight="1">
      <c r="A4" s="614" t="s">
        <v>109</v>
      </c>
      <c r="B4" s="619" t="s">
        <v>92</v>
      </c>
      <c r="C4" s="620">
        <v>1</v>
      </c>
      <c r="D4" s="1891" t="str">
        <f>INDEX(tblTrans[[English]:[Polski]],MATCH(XFD4,tblTrans[ID],0),LangSelID)</f>
        <v>full</v>
      </c>
      <c r="XFA4" s="614" t="s">
        <v>109</v>
      </c>
      <c r="XFB4" s="619" t="s">
        <v>92</v>
      </c>
      <c r="XFC4" s="620">
        <v>1</v>
      </c>
      <c r="XFD4" s="1692">
        <v>404</v>
      </c>
    </row>
    <row r="5" spans="1:4 16381:16384" ht="15" customHeight="1">
      <c r="A5" s="614" t="s">
        <v>110</v>
      </c>
      <c r="B5" s="619" t="s">
        <v>1724</v>
      </c>
      <c r="C5" s="620" t="s">
        <v>0</v>
      </c>
      <c r="D5" s="1891" t="s">
        <v>0</v>
      </c>
      <c r="XFA5" s="614" t="s">
        <v>110</v>
      </c>
      <c r="XFB5" s="619" t="s">
        <v>93</v>
      </c>
      <c r="XFC5" s="620">
        <v>1</v>
      </c>
      <c r="XFD5" s="1692">
        <v>404</v>
      </c>
    </row>
    <row r="6" spans="1:4 16381:16384" ht="15" customHeight="1">
      <c r="A6" s="614" t="s">
        <v>111</v>
      </c>
      <c r="B6" s="619" t="s">
        <v>3</v>
      </c>
      <c r="C6" s="620">
        <v>1</v>
      </c>
      <c r="D6" s="1891" t="str">
        <f>INDEX(tblTrans[[English]:[Polski]],MATCH(XFD6,tblTrans[ID],0),LangSelID)</f>
        <v>full</v>
      </c>
      <c r="XFA6" s="614" t="s">
        <v>111</v>
      </c>
      <c r="XFB6" s="619" t="s">
        <v>3</v>
      </c>
      <c r="XFC6" s="620">
        <v>1</v>
      </c>
      <c r="XFD6" s="1692">
        <v>404</v>
      </c>
    </row>
    <row r="7" spans="1:4 16381:16384" ht="15" customHeight="1">
      <c r="A7" s="614" t="s">
        <v>112</v>
      </c>
      <c r="B7" s="619" t="s">
        <v>94</v>
      </c>
      <c r="C7" s="620">
        <v>1</v>
      </c>
      <c r="D7" s="1891" t="str">
        <f>INDEX(tblTrans[[English]:[Polski]],MATCH(XFD7,tblTrans[ID],0),LangSelID)</f>
        <v>full</v>
      </c>
      <c r="XFA7" s="614" t="s">
        <v>112</v>
      </c>
      <c r="XFB7" s="619" t="s">
        <v>94</v>
      </c>
      <c r="XFC7" s="620">
        <v>1</v>
      </c>
      <c r="XFD7" s="1692">
        <v>404</v>
      </c>
    </row>
    <row r="8" spans="1:4 16381:16384" ht="15" customHeight="1">
      <c r="A8" s="614" t="s">
        <v>113</v>
      </c>
      <c r="B8" s="619" t="s">
        <v>95</v>
      </c>
      <c r="C8" s="620">
        <v>1</v>
      </c>
      <c r="D8" s="1891" t="str">
        <f>INDEX(tblTrans[[English]:[Polski]],MATCH(XFD8,tblTrans[ID],0),LangSelID)</f>
        <v>full</v>
      </c>
      <c r="XFA8" s="614" t="s">
        <v>113</v>
      </c>
      <c r="XFB8" s="619" t="s">
        <v>95</v>
      </c>
      <c r="XFC8" s="620">
        <v>1</v>
      </c>
      <c r="XFD8" s="1692">
        <v>404</v>
      </c>
    </row>
    <row r="9" spans="1:4 16381:16384" ht="15" customHeight="1">
      <c r="A9" s="614" t="s">
        <v>114</v>
      </c>
      <c r="B9" s="619" t="s">
        <v>96</v>
      </c>
      <c r="C9" s="620">
        <v>1</v>
      </c>
      <c r="D9" s="1891" t="str">
        <f>INDEX(tblTrans[[English]:[Polski]],MATCH(XFD9,tblTrans[ID],0),LangSelID)</f>
        <v>full</v>
      </c>
      <c r="XFA9" s="614" t="s">
        <v>114</v>
      </c>
      <c r="XFB9" s="619" t="s">
        <v>96</v>
      </c>
      <c r="XFC9" s="620">
        <v>1</v>
      </c>
      <c r="XFD9" s="1692">
        <v>404</v>
      </c>
    </row>
    <row r="10" spans="1:4 16381:16384" ht="15" customHeight="1">
      <c r="A10" s="614" t="s">
        <v>115</v>
      </c>
      <c r="B10" s="619" t="s">
        <v>97</v>
      </c>
      <c r="C10" s="620">
        <v>1</v>
      </c>
      <c r="D10" s="1891" t="str">
        <f>INDEX(tblTrans[[English]:[Polski]],MATCH(XFD10,tblTrans[ID],0),LangSelID)</f>
        <v>full</v>
      </c>
      <c r="XFA10" s="614" t="s">
        <v>115</v>
      </c>
      <c r="XFB10" s="619" t="s">
        <v>97</v>
      </c>
      <c r="XFC10" s="620">
        <v>1</v>
      </c>
      <c r="XFD10" s="1692">
        <v>404</v>
      </c>
    </row>
    <row r="11" spans="1:4 16381:16384" ht="15" customHeight="1">
      <c r="A11" s="614" t="s">
        <v>116</v>
      </c>
      <c r="B11" s="619" t="s">
        <v>1725</v>
      </c>
      <c r="C11" s="620" t="s">
        <v>0</v>
      </c>
      <c r="D11" s="1891" t="s">
        <v>0</v>
      </c>
      <c r="XFA11" s="614" t="s">
        <v>116</v>
      </c>
      <c r="XFB11" s="619" t="s">
        <v>98</v>
      </c>
      <c r="XFC11" s="620">
        <v>1</v>
      </c>
      <c r="XFD11" s="1692">
        <v>404</v>
      </c>
    </row>
    <row r="12" spans="1:4 16381:16384" ht="15" customHeight="1">
      <c r="A12" s="614" t="s">
        <v>117</v>
      </c>
      <c r="B12" s="619" t="s">
        <v>991</v>
      </c>
      <c r="C12" s="620">
        <v>1</v>
      </c>
      <c r="D12" s="1891" t="str">
        <f>INDEX(tblTrans[[English]:[Polski]],MATCH(XFD12,tblTrans[ID],0),LangSelID)</f>
        <v>full</v>
      </c>
      <c r="XFA12" s="614" t="s">
        <v>117</v>
      </c>
      <c r="XFB12" s="619" t="s">
        <v>991</v>
      </c>
      <c r="XFC12" s="620">
        <v>1</v>
      </c>
      <c r="XFD12" s="1692">
        <v>404</v>
      </c>
    </row>
    <row r="13" spans="1:4 16381:16384" ht="15" customHeight="1">
      <c r="A13" s="614" t="s">
        <v>118</v>
      </c>
      <c r="B13" s="619" t="s">
        <v>104</v>
      </c>
      <c r="C13" s="1892">
        <v>0.99997999999999998</v>
      </c>
      <c r="D13" s="1891" t="str">
        <f>INDEX(tblTrans[[English]:[Polski]],MATCH(XFD13,tblTrans[ID],0),LangSelID)</f>
        <v>full</v>
      </c>
      <c r="XFA13" s="614" t="s">
        <v>118</v>
      </c>
      <c r="XFB13" s="619" t="s">
        <v>104</v>
      </c>
      <c r="XFC13" s="621">
        <v>0.99980000000000002</v>
      </c>
      <c r="XFD13" s="1692">
        <v>404</v>
      </c>
    </row>
    <row r="14" spans="1:4 16381:16384" ht="15" customHeight="1">
      <c r="A14" s="614" t="s">
        <v>119</v>
      </c>
      <c r="B14" s="619" t="s">
        <v>99</v>
      </c>
      <c r="C14" s="621">
        <v>0.79990000000000006</v>
      </c>
      <c r="D14" s="1891" t="str">
        <f>INDEX(tblTrans[[English]:[Polski]],MATCH(XFD14,tblTrans[ID],0),LangSelID)</f>
        <v>full</v>
      </c>
      <c r="XFA14" s="614" t="s">
        <v>119</v>
      </c>
      <c r="XFB14" s="619" t="s">
        <v>99</v>
      </c>
      <c r="XFC14" s="621">
        <v>0.79990000000000006</v>
      </c>
      <c r="XFD14" s="1692">
        <v>404</v>
      </c>
    </row>
    <row r="16" spans="1:4 16381:16384">
      <c r="B16" s="170" t="s">
        <v>1706</v>
      </c>
    </row>
  </sheetData>
  <mergeCells count="2">
    <mergeCell ref="C1:D1"/>
    <mergeCell ref="XFC1:XFD1"/>
  </mergeCells>
  <phoneticPr fontId="2"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C2" activePane="bottomRight" state="frozen"/>
      <selection pane="topRight" activeCell="C1" sqref="C1"/>
      <selection pane="bottomLeft" activeCell="A2" sqref="A2"/>
      <selection pane="bottomRight" activeCell="O1" sqref="O1"/>
    </sheetView>
  </sheetViews>
  <sheetFormatPr defaultColWidth="14" defaultRowHeight="14.25"/>
  <cols>
    <col min="1" max="1" width="3.42578125" style="681" customWidth="1"/>
    <col min="2" max="2" width="57.140625" style="681" customWidth="1"/>
    <col min="3" max="13" width="17.140625" style="679" customWidth="1"/>
    <col min="14" max="14" width="17.140625" style="464" customWidth="1"/>
    <col min="15" max="37" width="15.28515625" style="464" customWidth="1"/>
    <col min="38" max="16377" width="74.42578125" style="464" customWidth="1"/>
    <col min="16378" max="16382" width="14.7109375" style="464" customWidth="1"/>
    <col min="16383" max="16384" width="14" style="1839" hidden="1" customWidth="1"/>
  </cols>
  <sheetData>
    <row r="1" spans="1:16384" ht="26.25" customHeight="1">
      <c r="A1" s="1968" t="str">
        <f>INDEX(tblTrans[[English]:[Polski]],MATCH(XFC1,tblTrans[ID],0),LangSelID)</f>
        <v>mBank Group's OWN FUNDS under BASEL III</v>
      </c>
      <c r="B1" s="1968" t="e">
        <f>INDEX(tblTrans[[English]:[Polski]],MATCH(XFB1,tblTrans[ID],0),LangSelID)</f>
        <v>#N/A</v>
      </c>
      <c r="C1" s="672" t="s">
        <v>103</v>
      </c>
      <c r="D1" s="672" t="s">
        <v>107</v>
      </c>
      <c r="E1" s="672" t="s">
        <v>120</v>
      </c>
      <c r="F1" s="672" t="s">
        <v>545</v>
      </c>
      <c r="G1" s="672" t="s">
        <v>551</v>
      </c>
      <c r="H1" s="672" t="s">
        <v>569</v>
      </c>
      <c r="I1" s="672" t="s">
        <v>988</v>
      </c>
      <c r="J1" s="672" t="s">
        <v>1640</v>
      </c>
      <c r="K1" s="672" t="s">
        <v>1653</v>
      </c>
      <c r="L1" s="672" t="s">
        <v>1673</v>
      </c>
      <c r="M1" s="1902" t="s">
        <v>1693</v>
      </c>
      <c r="N1" s="1894" t="s">
        <v>1714</v>
      </c>
      <c r="XFC1" s="1958">
        <v>405</v>
      </c>
      <c r="XFD1" s="1958"/>
    </row>
    <row r="2" spans="1:16384" s="682" customFormat="1" ht="15.75" customHeight="1">
      <c r="A2" s="1966" t="str">
        <f>INDEX(tblTrans[[English]:[Polski]],MATCH(XFC2,tblTrans[ID],0),LangSelID)</f>
        <v xml:space="preserve"> TIER 1 AFTER DEDUCTIONS</v>
      </c>
      <c r="B2" s="1967" t="e">
        <f>INDEX(tblTrans[[English]:[Polski]],MATCH(XFB2,tblTrans[ID],0),LangSelID)</f>
        <v>#N/A</v>
      </c>
      <c r="C2" s="1331">
        <v>8199918.2166254008</v>
      </c>
      <c r="D2" s="1331">
        <v>8174077.2100445004</v>
      </c>
      <c r="E2" s="1331">
        <v>8294613.9634389998</v>
      </c>
      <c r="F2" s="1331">
        <v>8142307.1359999999</v>
      </c>
      <c r="G2" s="1331">
        <v>8692834.6319999993</v>
      </c>
      <c r="H2" s="1331">
        <v>9464035.2409440987</v>
      </c>
      <c r="I2" s="1331">
        <v>10018720.869393298</v>
      </c>
      <c r="J2" s="1331">
        <v>9914534.3765392005</v>
      </c>
      <c r="K2" s="1331">
        <v>11199118.465</v>
      </c>
      <c r="L2" s="1331">
        <v>11138436.368000001</v>
      </c>
      <c r="M2" s="1903">
        <v>11321705.762</v>
      </c>
      <c r="N2" s="1895">
        <v>11303331.563999999</v>
      </c>
      <c r="XFC2" s="1964">
        <v>406</v>
      </c>
      <c r="XFD2" s="1961"/>
    </row>
    <row r="3" spans="1:16384" s="682" customFormat="1" ht="15.75" customHeight="1" thickBot="1">
      <c r="A3" s="1969" t="str">
        <f>INDEX(tblTrans[[English]:[Polski]],MATCH(XFC3,tblTrans[ID],0),LangSelID)</f>
        <v>Common Equity Tier 1 Capital</v>
      </c>
      <c r="B3" s="1969" t="e">
        <f>INDEX(tblTrans[[English]:[Polski]],MATCH(XFB3,tblTrans[ID],0),LangSelID)</f>
        <v>#N/A</v>
      </c>
      <c r="C3" s="1332">
        <v>8199918.2166254008</v>
      </c>
      <c r="D3" s="1332">
        <v>8174077.2100445004</v>
      </c>
      <c r="E3" s="1333">
        <v>8294613.9634389998</v>
      </c>
      <c r="F3" s="1333">
        <v>8142307.1359999999</v>
      </c>
      <c r="G3" s="1333">
        <v>8692834.6319999993</v>
      </c>
      <c r="H3" s="1333">
        <v>9464035.2409440987</v>
      </c>
      <c r="I3" s="1333">
        <v>10018720.869393298</v>
      </c>
      <c r="J3" s="1333">
        <v>9914534.3765392005</v>
      </c>
      <c r="K3" s="1333">
        <v>11199118.465</v>
      </c>
      <c r="L3" s="1333">
        <v>11138436.368000001</v>
      </c>
      <c r="M3" s="1904">
        <v>11321705.762</v>
      </c>
      <c r="N3" s="1333">
        <v>11303331.563999999</v>
      </c>
      <c r="XFC3" s="1965">
        <v>407</v>
      </c>
      <c r="XFD3" s="1965"/>
    </row>
    <row r="4" spans="1:16384" s="86" customFormat="1" ht="15.75" customHeight="1" thickBot="1">
      <c r="A4" s="1352" t="str">
        <f>INDEX(tblTrans[[English]:[Polski]],MATCH(XFC4,tblTrans[ID],0),LangSelID)</f>
        <v>Common Equity Tier 1 Capital before deductions</v>
      </c>
      <c r="B4" s="1352"/>
      <c r="C4" s="1845">
        <v>9027961</v>
      </c>
      <c r="D4" s="1845">
        <v>9031136</v>
      </c>
      <c r="E4" s="1845">
        <v>9258740.8000000007</v>
      </c>
      <c r="F4" s="1845">
        <v>9261201.8000000007</v>
      </c>
      <c r="G4" s="1845">
        <v>10013939.800000001</v>
      </c>
      <c r="H4" s="1845">
        <v>10738830</v>
      </c>
      <c r="I4" s="1845">
        <v>11183234.328</v>
      </c>
      <c r="J4" s="1845">
        <v>11253234.089</v>
      </c>
      <c r="K4" s="1845">
        <v>12285273.309</v>
      </c>
      <c r="L4" s="1845">
        <v>12219570.309</v>
      </c>
      <c r="M4" s="1905">
        <v>12356502.714</v>
      </c>
      <c r="N4" s="1896">
        <v>12267751.444</v>
      </c>
      <c r="O4" s="682"/>
      <c r="P4" s="682"/>
      <c r="Q4" s="682"/>
      <c r="R4" s="682"/>
      <c r="S4" s="682"/>
      <c r="T4" s="682"/>
      <c r="U4" s="682"/>
      <c r="V4" s="682"/>
      <c r="W4" s="682"/>
      <c r="X4" s="682"/>
      <c r="Y4" s="679"/>
      <c r="Z4" s="679"/>
      <c r="AA4" s="679"/>
      <c r="AB4" s="679"/>
      <c r="AC4" s="679"/>
      <c r="AD4" s="679"/>
      <c r="AE4" s="679"/>
      <c r="AF4" s="679"/>
      <c r="AG4" s="679"/>
      <c r="AH4" s="679"/>
      <c r="AI4" s="679"/>
      <c r="AJ4" s="679"/>
      <c r="AK4" s="679"/>
      <c r="AL4" s="679"/>
      <c r="AM4" s="679"/>
      <c r="AN4" s="679"/>
      <c r="AO4" s="679"/>
      <c r="AP4" s="679"/>
      <c r="AQ4" s="679"/>
      <c r="AR4" s="679"/>
      <c r="AS4" s="679"/>
      <c r="AT4" s="679"/>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s="1837">
        <v>408</v>
      </c>
      <c r="XFD4" s="1837"/>
    </row>
    <row r="5" spans="1:16384" s="684" customFormat="1" ht="15.75" customHeight="1">
      <c r="A5" s="1265">
        <v>1</v>
      </c>
      <c r="B5" s="1266" t="str">
        <f>INDEX(tblTrans[[English]:[Polski]],MATCH(XFD5,tblTrans[ID],0),LangSelID)</f>
        <v>Paid up capital instruments</v>
      </c>
      <c r="C5" s="1334">
        <v>168702</v>
      </c>
      <c r="D5" s="1334">
        <v>168702</v>
      </c>
      <c r="E5" s="1335">
        <v>168830</v>
      </c>
      <c r="F5" s="1335">
        <v>168840</v>
      </c>
      <c r="G5" s="1335">
        <v>168841</v>
      </c>
      <c r="H5" s="1335">
        <v>168841</v>
      </c>
      <c r="I5" s="1335">
        <v>168915.728</v>
      </c>
      <c r="J5" s="1335">
        <v>168915.87599999999</v>
      </c>
      <c r="K5" s="1335">
        <v>168955.696</v>
      </c>
      <c r="L5" s="1335">
        <v>168955.696</v>
      </c>
      <c r="M5" s="1906">
        <v>168955.696</v>
      </c>
      <c r="N5" s="1335">
        <v>169015.72399999999</v>
      </c>
      <c r="O5" s="682"/>
      <c r="P5" s="682"/>
      <c r="Q5" s="682"/>
      <c r="R5" s="682"/>
      <c r="S5" s="682"/>
      <c r="T5" s="682"/>
      <c r="U5" s="682"/>
      <c r="V5" s="682"/>
      <c r="W5" s="682"/>
      <c r="X5" s="682"/>
      <c r="XFC5" s="1836">
        <v>1</v>
      </c>
      <c r="XFD5" s="1836">
        <v>409</v>
      </c>
    </row>
    <row r="6" spans="1:16384" s="684" customFormat="1" ht="15.75" customHeight="1">
      <c r="A6" s="1265">
        <v>2</v>
      </c>
      <c r="B6" s="1266" t="str">
        <f>INDEX(tblTrans[[English]:[Polski]],MATCH(XFD6,tblTrans[ID],0),LangSelID)</f>
        <v>Share premium</v>
      </c>
      <c r="C6" s="1334">
        <v>3344096</v>
      </c>
      <c r="D6" s="1334">
        <v>3344096</v>
      </c>
      <c r="E6" s="1335">
        <v>3354242</v>
      </c>
      <c r="F6" s="1335">
        <v>3355063</v>
      </c>
      <c r="G6" s="1335">
        <v>3355094</v>
      </c>
      <c r="H6" s="1335">
        <v>3355094</v>
      </c>
      <c r="I6" s="1335">
        <v>3366664</v>
      </c>
      <c r="J6" s="1335">
        <v>3366801.6129999999</v>
      </c>
      <c r="K6" s="1335">
        <v>3366801.6129999999</v>
      </c>
      <c r="L6" s="1335">
        <v>3366801.6129999999</v>
      </c>
      <c r="M6" s="1906">
        <v>3381676.0180000002</v>
      </c>
      <c r="N6" s="1335">
        <v>3381975.22</v>
      </c>
      <c r="O6" s="682"/>
      <c r="P6" s="682"/>
      <c r="Q6" s="682"/>
      <c r="R6" s="682"/>
      <c r="S6" s="682"/>
      <c r="T6" s="682"/>
      <c r="U6" s="682"/>
      <c r="V6" s="682"/>
      <c r="W6" s="682"/>
      <c r="X6" s="682"/>
      <c r="XFC6" s="1836">
        <v>2</v>
      </c>
      <c r="XFD6" s="1836">
        <v>410</v>
      </c>
    </row>
    <row r="7" spans="1:16384" s="684" customFormat="1" ht="15.75" customHeight="1">
      <c r="A7" s="1265">
        <v>3</v>
      </c>
      <c r="B7" s="1266" t="str">
        <f>INDEX(tblTrans[[English]:[Polski]],MATCH(XFD7,tblTrans[ID],0),LangSelID)</f>
        <v>Other reserves (other surplus and reserve capital)</v>
      </c>
      <c r="C7" s="1334">
        <v>4323892</v>
      </c>
      <c r="D7" s="1334">
        <v>4396762</v>
      </c>
      <c r="E7" s="1335">
        <v>4389791</v>
      </c>
      <c r="F7" s="1335">
        <v>4391421</v>
      </c>
      <c r="G7" s="1335">
        <v>4394101</v>
      </c>
      <c r="H7" s="1335">
        <v>4823648</v>
      </c>
      <c r="I7" s="1335">
        <v>4815753</v>
      </c>
      <c r="J7" s="1335">
        <v>4836024</v>
      </c>
      <c r="K7" s="1335">
        <v>4877826</v>
      </c>
      <c r="L7" s="1335">
        <v>4880240</v>
      </c>
      <c r="M7" s="1906">
        <v>4923738</v>
      </c>
      <c r="N7" s="1335">
        <v>4925039</v>
      </c>
      <c r="O7" s="682"/>
      <c r="P7" s="682"/>
      <c r="Q7" s="682"/>
      <c r="R7" s="682"/>
      <c r="S7" s="682"/>
      <c r="T7" s="682"/>
      <c r="U7" s="682"/>
      <c r="V7" s="682"/>
      <c r="W7" s="682"/>
      <c r="X7" s="682"/>
      <c r="XFC7" s="1836">
        <v>3</v>
      </c>
      <c r="XFD7" s="1836">
        <v>411</v>
      </c>
    </row>
    <row r="8" spans="1:16384" s="684" customFormat="1" ht="15.75" customHeight="1">
      <c r="A8" s="1265">
        <v>4</v>
      </c>
      <c r="B8" s="1266" t="str">
        <f>INDEX(tblTrans[[English]:[Polski]],MATCH(XFD8,tblTrans[ID],0),LangSelID)</f>
        <v>Funds for general banking risk</v>
      </c>
      <c r="C8" s="1334">
        <v>1039953</v>
      </c>
      <c r="D8" s="1334">
        <v>1041953</v>
      </c>
      <c r="E8" s="1335">
        <v>1041953</v>
      </c>
      <c r="F8" s="1335">
        <v>1041953</v>
      </c>
      <c r="G8" s="1335">
        <v>1041953</v>
      </c>
      <c r="H8" s="1335">
        <v>1095453</v>
      </c>
      <c r="I8" s="1335">
        <v>1095453</v>
      </c>
      <c r="J8" s="1335">
        <v>1095453</v>
      </c>
      <c r="K8" s="1335">
        <v>1125453</v>
      </c>
      <c r="L8" s="1335">
        <v>1125453</v>
      </c>
      <c r="M8" s="1906">
        <v>1131453</v>
      </c>
      <c r="N8" s="1335">
        <v>1131453</v>
      </c>
      <c r="O8" s="682"/>
      <c r="P8" s="682"/>
      <c r="Q8" s="682"/>
      <c r="R8" s="682"/>
      <c r="S8" s="682"/>
      <c r="T8" s="682"/>
      <c r="U8" s="682"/>
      <c r="V8" s="682"/>
      <c r="W8" s="682"/>
      <c r="X8" s="682"/>
      <c r="XFC8" s="1836">
        <v>4</v>
      </c>
      <c r="XFD8" s="1836">
        <v>412</v>
      </c>
    </row>
    <row r="9" spans="1:16384" s="684" customFormat="1" ht="15.75" customHeight="1">
      <c r="A9" s="1265">
        <v>5</v>
      </c>
      <c r="B9" s="1266" t="str">
        <f>INDEX(tblTrans[[English]:[Polski]],MATCH(XFD9,tblTrans[ID],0),LangSelID)</f>
        <v>Accumulated other comprehensive income</v>
      </c>
      <c r="C9" s="1334">
        <v>0</v>
      </c>
      <c r="D9" s="1334">
        <v>0</v>
      </c>
      <c r="E9" s="1335">
        <v>0</v>
      </c>
      <c r="F9" s="1335">
        <v>0</v>
      </c>
      <c r="G9" s="1335">
        <v>621354</v>
      </c>
      <c r="H9" s="1335">
        <v>342970</v>
      </c>
      <c r="I9" s="1335">
        <v>394015</v>
      </c>
      <c r="J9" s="1335">
        <v>432806</v>
      </c>
      <c r="K9" s="1335">
        <v>472526</v>
      </c>
      <c r="L9" s="1335">
        <v>250519</v>
      </c>
      <c r="M9" s="1906">
        <v>191333</v>
      </c>
      <c r="N9" s="1335">
        <v>-14319</v>
      </c>
      <c r="O9" s="682"/>
      <c r="P9" s="682"/>
      <c r="Q9" s="682"/>
      <c r="R9" s="682"/>
      <c r="S9" s="682"/>
      <c r="T9" s="682"/>
      <c r="U9" s="682"/>
      <c r="V9" s="682"/>
      <c r="W9" s="682"/>
      <c r="X9" s="682"/>
      <c r="XFC9" s="1836">
        <v>5</v>
      </c>
      <c r="XFD9" s="1838">
        <v>413</v>
      </c>
    </row>
    <row r="10" spans="1:16384" s="684" customFormat="1" ht="15.75" customHeight="1">
      <c r="A10" s="1265">
        <v>6</v>
      </c>
      <c r="B10" s="1266" t="str">
        <f>INDEX(tblTrans[[English]:[Polski]],MATCH(XFD10,tblTrans[ID],0),LangSelID)</f>
        <v>Previous years retained earnings</v>
      </c>
      <c r="C10" s="1334">
        <v>151318</v>
      </c>
      <c r="D10" s="1334">
        <v>79623</v>
      </c>
      <c r="E10" s="1335">
        <v>79623</v>
      </c>
      <c r="F10" s="1335">
        <v>79623</v>
      </c>
      <c r="G10" s="1335">
        <v>208295</v>
      </c>
      <c r="H10" s="1335">
        <v>952824</v>
      </c>
      <c r="I10" s="1335">
        <v>1040995</v>
      </c>
      <c r="J10" s="1335">
        <v>1051795</v>
      </c>
      <c r="K10" s="1335">
        <v>2273711</v>
      </c>
      <c r="L10" s="1335">
        <v>2273710</v>
      </c>
      <c r="M10" s="1906">
        <v>2211205</v>
      </c>
      <c r="N10" s="1335">
        <v>2211205</v>
      </c>
      <c r="O10" s="682"/>
      <c r="P10" s="682"/>
      <c r="Q10" s="682"/>
      <c r="R10" s="682"/>
      <c r="S10" s="682"/>
      <c r="T10" s="682"/>
      <c r="U10" s="682"/>
      <c r="V10" s="682"/>
      <c r="W10" s="682"/>
      <c r="X10" s="682"/>
      <c r="XFC10" s="1836">
        <v>6</v>
      </c>
      <c r="XFD10" s="1836">
        <v>414</v>
      </c>
    </row>
    <row r="11" spans="1:16384" s="684" customFormat="1" ht="15.75" customHeight="1">
      <c r="A11" s="1265">
        <v>7</v>
      </c>
      <c r="B11" s="1266" t="str">
        <f>INDEX(tblTrans[[English]:[Polski]],MATCH(XFD11,tblTrans[ID],0),LangSelID)</f>
        <v>Interim profit</v>
      </c>
      <c r="C11" s="1334">
        <v>0</v>
      </c>
      <c r="D11" s="1334">
        <v>0</v>
      </c>
      <c r="E11" s="1335">
        <v>224301.8</v>
      </c>
      <c r="F11" s="1335">
        <v>224301.8</v>
      </c>
      <c r="G11" s="1335">
        <v>224301.8</v>
      </c>
      <c r="H11" s="1335">
        <v>0</v>
      </c>
      <c r="I11" s="1335">
        <v>301438.59999999998</v>
      </c>
      <c r="J11" s="1335">
        <v>301438.59999999998</v>
      </c>
      <c r="K11" s="1335">
        <v>0</v>
      </c>
      <c r="L11" s="1335">
        <v>153891</v>
      </c>
      <c r="M11" s="1906">
        <v>348142</v>
      </c>
      <c r="N11" s="1335">
        <v>463382.5</v>
      </c>
      <c r="O11" s="682"/>
      <c r="P11" s="682"/>
      <c r="Q11" s="682"/>
      <c r="R11" s="682"/>
      <c r="S11" s="682"/>
      <c r="T11" s="682"/>
      <c r="U11" s="682"/>
      <c r="V11" s="682"/>
      <c r="W11" s="682"/>
      <c r="X11" s="682"/>
      <c r="XFC11" s="1836">
        <v>7</v>
      </c>
      <c r="XFD11" s="1836">
        <v>415</v>
      </c>
    </row>
    <row r="12" spans="1:16384" s="684" customFormat="1" ht="15.75" customHeight="1">
      <c r="A12" s="1265">
        <v>8</v>
      </c>
      <c r="B12" s="1266" t="str">
        <f>INDEX(tblTrans[[English]:[Polski]],MATCH(XFD12,tblTrans[ID],0),LangSelID)</f>
        <v>Minority interest</v>
      </c>
      <c r="C12" s="1334">
        <v>0</v>
      </c>
      <c r="D12" s="1334">
        <v>0</v>
      </c>
      <c r="E12" s="1335">
        <v>0</v>
      </c>
      <c r="F12" s="1335">
        <v>0</v>
      </c>
      <c r="G12" s="1335">
        <v>0</v>
      </c>
      <c r="H12" s="1335">
        <v>0</v>
      </c>
      <c r="I12" s="1335">
        <v>0</v>
      </c>
      <c r="J12" s="1335">
        <v>0</v>
      </c>
      <c r="K12" s="1335">
        <v>0</v>
      </c>
      <c r="L12" s="1335">
        <v>0</v>
      </c>
      <c r="M12" s="1906">
        <v>0</v>
      </c>
      <c r="N12" s="1335">
        <v>0</v>
      </c>
      <c r="O12" s="682"/>
      <c r="P12" s="682"/>
      <c r="Q12" s="682"/>
      <c r="R12" s="682"/>
      <c r="S12" s="682"/>
      <c r="T12" s="682"/>
      <c r="U12" s="682"/>
      <c r="V12" s="682"/>
      <c r="W12" s="682"/>
      <c r="X12" s="682"/>
      <c r="XFC12" s="1836">
        <v>8</v>
      </c>
      <c r="XFD12" s="1836">
        <v>416</v>
      </c>
    </row>
    <row r="13" spans="1:16384" s="684" customFormat="1" ht="15.75" customHeight="1">
      <c r="A13" s="1970" t="str">
        <f>INDEX(tblTrans[[English]:[Polski]],MATCH(XFC13,tblTrans[ID],0),LangSelID)</f>
        <v xml:space="preserve"> Deductions from Common Equity Tier 1 Capital</v>
      </c>
      <c r="B13" s="1970" t="e">
        <f>INDEX(tblTrans[[English]:[Polski]],MATCH(XFD13,tblTrans[ID],0),LangSelID)</f>
        <v>#N/A</v>
      </c>
      <c r="C13" s="1350">
        <v>-828042.78337459988</v>
      </c>
      <c r="D13" s="1350">
        <v>-857058.78995550005</v>
      </c>
      <c r="E13" s="1351">
        <v>-964126.83656099997</v>
      </c>
      <c r="F13" s="1351">
        <v>-1118894.6642137999</v>
      </c>
      <c r="G13" s="1351">
        <v>-1321105.1680000001</v>
      </c>
      <c r="H13" s="1351">
        <v>-1274794.7590559002</v>
      </c>
      <c r="I13" s="1351">
        <v>-1164513.4586066999</v>
      </c>
      <c r="J13" s="1351">
        <v>-1338699.7124607998</v>
      </c>
      <c r="K13" s="1351">
        <v>-1086154.844</v>
      </c>
      <c r="L13" s="1351">
        <v>-1081133.9410000001</v>
      </c>
      <c r="M13" s="1907">
        <v>-1034796.952</v>
      </c>
      <c r="N13" s="1351">
        <v>-964419.88</v>
      </c>
      <c r="O13" s="682"/>
      <c r="P13" s="682"/>
      <c r="Q13" s="682"/>
      <c r="R13" s="682"/>
      <c r="S13" s="682"/>
      <c r="T13" s="682"/>
      <c r="U13" s="682"/>
      <c r="V13" s="682"/>
      <c r="W13" s="682"/>
      <c r="X13" s="682"/>
      <c r="XFC13" s="1963">
        <v>417</v>
      </c>
      <c r="XFD13" s="1963"/>
    </row>
    <row r="14" spans="1:16384" s="683" customFormat="1" ht="15.75" customHeight="1">
      <c r="A14" s="1265">
        <v>1</v>
      </c>
      <c r="B14" s="1266" t="str">
        <f>INDEX(tblTrans[[English]:[Polski]],MATCH(XFD14,tblTrans[ID],0),LangSelID)</f>
        <v>Own instruments</v>
      </c>
      <c r="C14" s="1334">
        <v>0</v>
      </c>
      <c r="D14" s="1334">
        <v>0</v>
      </c>
      <c r="E14" s="1335">
        <v>-1240.2950000000001</v>
      </c>
      <c r="F14" s="1335">
        <v>-1012.18432</v>
      </c>
      <c r="G14" s="1335">
        <v>-997.22699999999998</v>
      </c>
      <c r="H14" s="1335">
        <v>-709.87800000000004</v>
      </c>
      <c r="I14" s="1335">
        <v>-739.26700000000005</v>
      </c>
      <c r="J14" s="1335">
        <v>-305.94400000000002</v>
      </c>
      <c r="K14" s="1335">
        <v>-255.41200000000001</v>
      </c>
      <c r="L14" s="1335">
        <v>-215.25399999999999</v>
      </c>
      <c r="M14" s="1906">
        <v>-405.34100000000001</v>
      </c>
      <c r="N14" s="1335">
        <v>-398.30599999999998</v>
      </c>
      <c r="O14" s="682"/>
      <c r="P14" s="682"/>
      <c r="Q14" s="682"/>
      <c r="R14" s="682"/>
      <c r="S14" s="682"/>
      <c r="T14" s="682"/>
      <c r="U14" s="682"/>
      <c r="V14" s="682"/>
      <c r="W14" s="682"/>
      <c r="X14" s="682"/>
      <c r="XFC14" s="1836">
        <v>1</v>
      </c>
      <c r="XFD14" s="1836">
        <v>418</v>
      </c>
    </row>
    <row r="15" spans="1:16384" s="684" customFormat="1" ht="15.75" customHeight="1">
      <c r="A15" s="1265">
        <v>2</v>
      </c>
      <c r="B15" s="1266" t="str">
        <f>INDEX(tblTrans[[English]:[Polski]],MATCH(XFD15,tblTrans[ID],0),LangSelID)</f>
        <v>Goodwill</v>
      </c>
      <c r="C15" s="1334">
        <v>-1196</v>
      </c>
      <c r="D15" s="1334">
        <v>-1196</v>
      </c>
      <c r="E15" s="1335">
        <v>0</v>
      </c>
      <c r="F15" s="1335">
        <v>0</v>
      </c>
      <c r="G15" s="1335">
        <v>0</v>
      </c>
      <c r="H15" s="1335">
        <v>0</v>
      </c>
      <c r="I15" s="1335">
        <v>0</v>
      </c>
      <c r="J15" s="1335">
        <v>0</v>
      </c>
      <c r="K15" s="1335">
        <v>0</v>
      </c>
      <c r="L15" s="1335">
        <v>0</v>
      </c>
      <c r="M15" s="1906">
        <v>0</v>
      </c>
      <c r="N15" s="1335">
        <v>0</v>
      </c>
      <c r="O15" s="682"/>
      <c r="P15" s="682"/>
      <c r="Q15" s="682"/>
      <c r="R15" s="682"/>
      <c r="S15" s="682"/>
      <c r="T15" s="682"/>
      <c r="U15" s="682"/>
      <c r="V15" s="682"/>
      <c r="W15" s="682"/>
      <c r="X15" s="682"/>
      <c r="XFC15" s="1836">
        <v>2</v>
      </c>
      <c r="XFD15" s="1836">
        <v>419</v>
      </c>
    </row>
    <row r="16" spans="1:16384" s="684" customFormat="1" ht="15.75" customHeight="1">
      <c r="A16" s="1265">
        <v>3</v>
      </c>
      <c r="B16" s="1266" t="str">
        <f>INDEX(tblTrans[[English]:[Polski]],MATCH(XFD16,tblTrans[ID],0),LangSelID)</f>
        <v>Other intangible assets</v>
      </c>
      <c r="C16" s="1334">
        <v>-390828.4122203</v>
      </c>
      <c r="D16" s="1334">
        <v>-418418.9864391</v>
      </c>
      <c r="E16" s="1335">
        <v>-407998.07556099998</v>
      </c>
      <c r="F16" s="1335">
        <v>-456522</v>
      </c>
      <c r="G16" s="1335">
        <v>-454502</v>
      </c>
      <c r="H16" s="1335">
        <v>-466180</v>
      </c>
      <c r="I16" s="1335">
        <v>-473493</v>
      </c>
      <c r="J16" s="1335">
        <v>-519049</v>
      </c>
      <c r="K16" s="1335">
        <v>-512481</v>
      </c>
      <c r="L16" s="1335">
        <v>-503561</v>
      </c>
      <c r="M16" s="1906">
        <v>-501917</v>
      </c>
      <c r="N16" s="1335">
        <v>-582663</v>
      </c>
      <c r="O16" s="682"/>
      <c r="P16" s="682"/>
      <c r="Q16" s="682"/>
      <c r="R16" s="682"/>
      <c r="S16" s="682"/>
      <c r="T16" s="682"/>
      <c r="U16" s="682"/>
      <c r="V16" s="682"/>
      <c r="W16" s="682"/>
      <c r="X16" s="682"/>
      <c r="XFC16" s="1836">
        <v>3</v>
      </c>
      <c r="XFD16" s="1836">
        <v>420</v>
      </c>
    </row>
    <row r="17" spans="1:16384" s="684" customFormat="1" ht="15.75" customHeight="1">
      <c r="A17" s="1265">
        <v>4</v>
      </c>
      <c r="B17" s="1266" t="str">
        <f>INDEX(tblTrans[[English]:[Polski]],MATCH(XFD17,tblTrans[ID],0),LangSelID)</f>
        <v>Deferred tax liabilities associated to other intangible assets</v>
      </c>
      <c r="C17" s="1334">
        <v>0</v>
      </c>
      <c r="D17" s="1334">
        <v>0</v>
      </c>
      <c r="E17" s="1335">
        <v>0</v>
      </c>
      <c r="F17" s="1335">
        <v>31690.664106199998</v>
      </c>
      <c r="G17" s="1335">
        <v>32186.868999999999</v>
      </c>
      <c r="H17" s="1335">
        <v>33110.668944099998</v>
      </c>
      <c r="I17" s="1335">
        <v>33877.171393299999</v>
      </c>
      <c r="J17" s="1335">
        <v>34639.528539200001</v>
      </c>
      <c r="K17" s="1335">
        <v>34377.998</v>
      </c>
      <c r="L17" s="1335">
        <v>35039.815000000002</v>
      </c>
      <c r="M17" s="1906">
        <v>36169.561999999998</v>
      </c>
      <c r="N17" s="1335">
        <v>35004.946000000004</v>
      </c>
      <c r="O17" s="682"/>
      <c r="P17" s="682"/>
      <c r="Q17" s="682"/>
      <c r="R17" s="682"/>
      <c r="S17" s="682"/>
      <c r="T17" s="682"/>
      <c r="U17" s="682"/>
      <c r="V17" s="682"/>
      <c r="W17" s="682"/>
      <c r="X17" s="682"/>
      <c r="XFC17" s="1836">
        <v>4</v>
      </c>
      <c r="XFD17" s="1836">
        <v>421</v>
      </c>
    </row>
    <row r="18" spans="1:16384" s="684" customFormat="1" ht="15.75" customHeight="1">
      <c r="A18" s="1265">
        <v>5</v>
      </c>
      <c r="B18" s="1266" t="str">
        <f>INDEX(tblTrans[[English]:[Polski]],MATCH(XFD18,tblTrans[ID],0),LangSelID)</f>
        <v>Previous years loss</v>
      </c>
      <c r="C18" s="1334">
        <v>0</v>
      </c>
      <c r="D18" s="1334">
        <v>0</v>
      </c>
      <c r="E18" s="1335">
        <v>0</v>
      </c>
      <c r="F18" s="1335">
        <v>0</v>
      </c>
      <c r="G18" s="1335">
        <v>0</v>
      </c>
      <c r="H18" s="1335">
        <v>0</v>
      </c>
      <c r="I18" s="1335">
        <v>0</v>
      </c>
      <c r="J18" s="1335">
        <v>0</v>
      </c>
      <c r="K18" s="1335">
        <v>0</v>
      </c>
      <c r="L18" s="1335">
        <v>0</v>
      </c>
      <c r="M18" s="1906">
        <v>0</v>
      </c>
      <c r="N18" s="1335">
        <v>0</v>
      </c>
      <c r="O18" s="682"/>
      <c r="P18" s="682"/>
      <c r="Q18" s="682"/>
      <c r="R18" s="682"/>
      <c r="S18" s="682"/>
      <c r="T18" s="682"/>
      <c r="U18" s="682"/>
      <c r="V18" s="682"/>
      <c r="W18" s="682"/>
      <c r="X18" s="682"/>
      <c r="XFC18" s="1836">
        <v>5</v>
      </c>
      <c r="XFD18" s="1836">
        <v>422</v>
      </c>
    </row>
    <row r="19" spans="1:16384" s="684" customFormat="1" ht="15.75" customHeight="1">
      <c r="A19" s="1265">
        <v>6</v>
      </c>
      <c r="B19" s="1266" t="str">
        <f>INDEX(tblTrans[[English]:[Polski]],MATCH(XFD19,tblTrans[ID],0),LangSelID)</f>
        <v>Current loss</v>
      </c>
      <c r="C19" s="1334">
        <v>0</v>
      </c>
      <c r="D19" s="1334">
        <v>0</v>
      </c>
      <c r="E19" s="1335">
        <v>0</v>
      </c>
      <c r="F19" s="1335">
        <v>0</v>
      </c>
      <c r="G19" s="1335">
        <v>0</v>
      </c>
      <c r="H19" s="1335">
        <v>0</v>
      </c>
      <c r="I19" s="1335">
        <v>0</v>
      </c>
      <c r="J19" s="1335">
        <v>0</v>
      </c>
      <c r="K19" s="1335">
        <v>0</v>
      </c>
      <c r="L19" s="1335">
        <v>0</v>
      </c>
      <c r="M19" s="1906">
        <v>0</v>
      </c>
      <c r="N19" s="1335">
        <v>0</v>
      </c>
      <c r="O19" s="682"/>
      <c r="P19" s="682"/>
      <c r="Q19" s="682"/>
      <c r="R19" s="682"/>
      <c r="S19" s="682"/>
      <c r="T19" s="682"/>
      <c r="U19" s="682"/>
      <c r="V19" s="682"/>
      <c r="W19" s="682"/>
      <c r="X19" s="682"/>
      <c r="XFC19" s="1836">
        <v>6</v>
      </c>
      <c r="XFD19" s="1836">
        <v>423</v>
      </c>
    </row>
    <row r="20" spans="1:16384" s="684" customFormat="1" ht="15.75" customHeight="1">
      <c r="A20" s="1265">
        <v>7</v>
      </c>
      <c r="B20" s="1266" t="str">
        <f>INDEX(tblTrans[[English]:[Polski]],MATCH(XFD20,tblTrans[ID],0),LangSelID)</f>
        <v>Transitional adjustment to Accumulated other comprehensive income</v>
      </c>
      <c r="C20" s="1334">
        <v>-10112.799999999999</v>
      </c>
      <c r="D20" s="1334">
        <v>-3741.6</v>
      </c>
      <c r="E20" s="1335">
        <v>-6863.616</v>
      </c>
      <c r="F20" s="1335">
        <v>-9535.32</v>
      </c>
      <c r="G20" s="1335">
        <v>-379253.84399999998</v>
      </c>
      <c r="H20" s="1335">
        <v>-217307.976</v>
      </c>
      <c r="I20" s="1335">
        <v>-243559.51800000001</v>
      </c>
      <c r="J20" s="1335">
        <v>-269197.05</v>
      </c>
      <c r="K20" s="1335">
        <v>-192678.91200000001</v>
      </c>
      <c r="L20" s="1335">
        <v>-105554.826</v>
      </c>
      <c r="M20" s="1906">
        <v>-79539.894</v>
      </c>
      <c r="N20" s="1335">
        <v>-22837.944</v>
      </c>
      <c r="O20" s="682"/>
      <c r="P20" s="682"/>
      <c r="Q20" s="682"/>
      <c r="R20" s="682"/>
      <c r="S20" s="682"/>
      <c r="T20" s="682"/>
      <c r="U20" s="682"/>
      <c r="V20" s="682"/>
      <c r="W20" s="682"/>
      <c r="X20" s="682"/>
      <c r="XFC20" s="1836">
        <v>7</v>
      </c>
      <c r="XFD20" s="1836">
        <v>424</v>
      </c>
    </row>
    <row r="21" spans="1:16384" s="684" customFormat="1" ht="15.75" customHeight="1">
      <c r="A21" s="1265">
        <v>8</v>
      </c>
      <c r="B21" s="1266" t="str">
        <f>INDEX(tblTrans[[English]:[Polski]],MATCH(XFD21,tblTrans[ID],0),LangSelID)</f>
        <v>Significant holdings in financial sector entities</v>
      </c>
      <c r="C21" s="1334">
        <v>0</v>
      </c>
      <c r="D21" s="1334">
        <v>0</v>
      </c>
      <c r="E21" s="1335">
        <v>0</v>
      </c>
      <c r="F21" s="1335">
        <v>0</v>
      </c>
      <c r="G21" s="1335">
        <v>0</v>
      </c>
      <c r="H21" s="1335">
        <v>0</v>
      </c>
      <c r="I21" s="1335">
        <v>0</v>
      </c>
      <c r="J21" s="1335">
        <v>0</v>
      </c>
      <c r="K21" s="1335">
        <v>0</v>
      </c>
      <c r="L21" s="1335">
        <v>0</v>
      </c>
      <c r="M21" s="1906">
        <v>0</v>
      </c>
      <c r="N21" s="1335">
        <v>0</v>
      </c>
      <c r="O21" s="682"/>
      <c r="P21" s="682"/>
      <c r="Q21" s="682"/>
      <c r="R21" s="682"/>
      <c r="S21" s="682"/>
      <c r="T21" s="682"/>
      <c r="U21" s="682"/>
      <c r="V21" s="682"/>
      <c r="W21" s="682"/>
      <c r="X21" s="682"/>
      <c r="XFC21" s="1836">
        <v>8</v>
      </c>
      <c r="XFD21" s="1836">
        <v>425</v>
      </c>
    </row>
    <row r="22" spans="1:16384" s="684" customFormat="1" ht="15.75" customHeight="1">
      <c r="A22" s="1265">
        <v>9</v>
      </c>
      <c r="B22" s="1266" t="str">
        <f>INDEX(tblTrans[[English]:[Polski]],MATCH(XFD22,tblTrans[ID],0),LangSelID)</f>
        <v>Additional value adjustments</v>
      </c>
      <c r="C22" s="1334">
        <v>-119851.83</v>
      </c>
      <c r="D22" s="1334">
        <v>-122384.18799999999</v>
      </c>
      <c r="E22" s="1335">
        <v>-103403.74099999999</v>
      </c>
      <c r="F22" s="1335">
        <v>-120522.073</v>
      </c>
      <c r="G22" s="1335">
        <v>-135079.81700000001</v>
      </c>
      <c r="H22" s="1335">
        <v>-134689.027</v>
      </c>
      <c r="I22" s="1335">
        <v>-122419.625</v>
      </c>
      <c r="J22" s="1335">
        <v>-66581</v>
      </c>
      <c r="K22" s="1335">
        <v>-28760.307000000001</v>
      </c>
      <c r="L22" s="1335">
        <v>-28904.832999999999</v>
      </c>
      <c r="M22" s="1906">
        <v>-28591.923999999999</v>
      </c>
      <c r="N22" s="1335">
        <v>-37866.084999999999</v>
      </c>
      <c r="O22" s="682"/>
      <c r="P22" s="682"/>
      <c r="Q22" s="682"/>
      <c r="R22" s="682"/>
      <c r="S22" s="682"/>
      <c r="T22" s="682"/>
      <c r="U22" s="682"/>
      <c r="V22" s="682"/>
      <c r="W22" s="682"/>
      <c r="X22" s="682"/>
      <c r="XFC22" s="1836">
        <v>9</v>
      </c>
      <c r="XFD22" s="1836">
        <v>426</v>
      </c>
    </row>
    <row r="23" spans="1:16384" s="684" customFormat="1" ht="15.75" customHeight="1">
      <c r="A23" s="1265">
        <v>10</v>
      </c>
      <c r="B23" s="1266" t="str">
        <f>INDEX(tblTrans[[English]:[Polski]],MATCH(XFD23,tblTrans[ID],0),LangSelID)</f>
        <v>AIRB shortfall of credit risk adjustments to expected losses</v>
      </c>
      <c r="C23" s="1334">
        <v>-306053.74115429999</v>
      </c>
      <c r="D23" s="1334">
        <v>-311318.01551639999</v>
      </c>
      <c r="E23" s="1334">
        <v>-282926.75699999998</v>
      </c>
      <c r="F23" s="1334">
        <v>-288660.39899999998</v>
      </c>
      <c r="G23" s="1334">
        <v>-280735.12300000002</v>
      </c>
      <c r="H23" s="1334">
        <v>-278628.52100000001</v>
      </c>
      <c r="I23" s="1334">
        <v>-244470.19399999999</v>
      </c>
      <c r="J23" s="1334">
        <v>-300203.02100000001</v>
      </c>
      <c r="K23" s="1334">
        <v>-313848.495</v>
      </c>
      <c r="L23" s="1334">
        <v>-354993.78399999999</v>
      </c>
      <c r="M23" s="1906">
        <v>-316491.86800000002</v>
      </c>
      <c r="N23" s="1334">
        <v>-310100.64600000001</v>
      </c>
      <c r="O23" s="682"/>
      <c r="P23" s="682"/>
      <c r="Q23" s="682"/>
      <c r="R23" s="682"/>
      <c r="S23" s="682"/>
      <c r="T23" s="682"/>
      <c r="U23" s="682"/>
      <c r="V23" s="682"/>
      <c r="W23" s="682"/>
      <c r="X23" s="682"/>
      <c r="Y23" s="679"/>
      <c r="Z23" s="679"/>
      <c r="AA23" s="679"/>
      <c r="AB23" s="679"/>
      <c r="AC23" s="679"/>
      <c r="AD23" s="679"/>
      <c r="AE23" s="679"/>
      <c r="AF23" s="679"/>
      <c r="AG23" s="679"/>
      <c r="AH23" s="679"/>
      <c r="AI23" s="679"/>
      <c r="AJ23" s="679"/>
      <c r="AK23" s="679"/>
      <c r="AL23" s="679"/>
      <c r="AM23" s="679"/>
      <c r="AN23" s="679"/>
      <c r="AO23" s="679"/>
      <c r="AP23" s="679"/>
      <c r="AQ23" s="679"/>
      <c r="AR23" s="679"/>
      <c r="AS23" s="679"/>
      <c r="AT23" s="679"/>
      <c r="XFC23" s="1836">
        <v>10</v>
      </c>
      <c r="XFD23" s="1836">
        <v>427</v>
      </c>
    </row>
    <row r="24" spans="1:16384" s="684" customFormat="1" ht="15.75" customHeight="1">
      <c r="A24" s="1265">
        <v>11</v>
      </c>
      <c r="B24" s="1266" t="str">
        <f>INDEX(tblTrans[[English]:[Polski]],MATCH(XFD24,tblTrans[ID],0),LangSelID)</f>
        <v>DVA</v>
      </c>
      <c r="C24" s="1266"/>
      <c r="D24" s="1266"/>
      <c r="E24" s="1334">
        <v>-3777.3519999999999</v>
      </c>
      <c r="F24" s="1334">
        <v>-3777.3519999999999</v>
      </c>
      <c r="G24" s="1334">
        <v>-2753.0259999999998</v>
      </c>
      <c r="H24" s="1334">
        <v>-2753.0259999999998</v>
      </c>
      <c r="I24" s="1334">
        <v>-2753.0259999999998</v>
      </c>
      <c r="J24" s="1334">
        <v>-4418.2259999999997</v>
      </c>
      <c r="K24" s="1334">
        <v>-3988.7159999999999</v>
      </c>
      <c r="L24" s="1334">
        <v>-5201.0590000000002</v>
      </c>
      <c r="M24" s="1906">
        <v>-4568.4870000000001</v>
      </c>
      <c r="N24" s="1334">
        <v>-5879.8450000000003</v>
      </c>
      <c r="O24" s="682"/>
      <c r="P24" s="682"/>
      <c r="Q24" s="682"/>
      <c r="R24" s="682"/>
      <c r="S24" s="682"/>
      <c r="T24" s="682"/>
      <c r="U24" s="682"/>
      <c r="V24" s="682"/>
      <c r="W24" s="682"/>
      <c r="X24" s="682"/>
      <c r="Y24" s="679"/>
      <c r="Z24" s="679"/>
      <c r="AA24" s="679"/>
      <c r="AB24" s="679"/>
      <c r="AC24" s="679"/>
      <c r="AD24" s="679"/>
      <c r="AE24" s="679"/>
      <c r="AF24" s="679"/>
      <c r="AG24" s="679"/>
      <c r="AH24" s="679"/>
      <c r="AI24" s="679"/>
      <c r="AJ24" s="679"/>
      <c r="AK24" s="679"/>
      <c r="AL24" s="679"/>
      <c r="AM24" s="679"/>
      <c r="AN24" s="679"/>
      <c r="AO24" s="679"/>
      <c r="AP24" s="679"/>
      <c r="AQ24" s="679"/>
      <c r="AR24" s="679"/>
      <c r="AS24" s="679"/>
      <c r="AT24" s="679"/>
      <c r="XFC24" s="1836">
        <v>11</v>
      </c>
      <c r="XFD24" s="1836">
        <v>428</v>
      </c>
    </row>
    <row r="25" spans="1:16384" s="684" customFormat="1" ht="15.75" customHeight="1">
      <c r="A25" s="1265">
        <v>12</v>
      </c>
      <c r="B25" s="1266" t="str">
        <f>INDEX(tblTrans[[English]:[Polski]],MATCH(XFD25,tblTrans[ID],0),LangSelID)</f>
        <v>Loan loss provisions</v>
      </c>
      <c r="C25" s="1266"/>
      <c r="D25" s="1266"/>
      <c r="E25" s="1334">
        <v>-157917</v>
      </c>
      <c r="F25" s="1334">
        <v>-270556</v>
      </c>
      <c r="G25" s="1334">
        <v>-99971</v>
      </c>
      <c r="H25" s="1334">
        <v>-207637</v>
      </c>
      <c r="I25" s="1334">
        <v>-110956</v>
      </c>
      <c r="J25" s="1334">
        <v>-213585</v>
      </c>
      <c r="K25" s="1334">
        <v>-68520</v>
      </c>
      <c r="L25" s="1334">
        <v>-117743</v>
      </c>
      <c r="M25" s="1906">
        <v>-139452</v>
      </c>
      <c r="N25" s="1334">
        <v>-39679</v>
      </c>
      <c r="O25" s="682"/>
      <c r="P25" s="682"/>
      <c r="Q25" s="682"/>
      <c r="R25" s="682"/>
      <c r="S25" s="682"/>
      <c r="T25" s="682"/>
      <c r="U25" s="682"/>
      <c r="V25" s="682"/>
      <c r="W25" s="682"/>
      <c r="X25" s="682"/>
      <c r="Y25" s="679"/>
      <c r="Z25" s="679"/>
      <c r="AA25" s="679"/>
      <c r="AB25" s="679"/>
      <c r="AC25" s="679"/>
      <c r="AD25" s="679"/>
      <c r="AE25" s="679"/>
      <c r="AF25" s="679"/>
      <c r="AG25" s="679"/>
      <c r="AH25" s="679"/>
      <c r="AI25" s="679"/>
      <c r="AJ25" s="679"/>
      <c r="AK25" s="679"/>
      <c r="AL25" s="679"/>
      <c r="AM25" s="679"/>
      <c r="AN25" s="679"/>
      <c r="AO25" s="679"/>
      <c r="AP25" s="679"/>
      <c r="AQ25" s="679"/>
      <c r="AR25" s="679"/>
      <c r="AS25" s="679"/>
      <c r="AT25" s="679"/>
      <c r="XFC25" s="1836">
        <v>12</v>
      </c>
      <c r="XFD25" s="1836">
        <v>429</v>
      </c>
    </row>
    <row r="26" spans="1:16384" s="682" customFormat="1" ht="15.75" customHeight="1" thickBot="1">
      <c r="A26" s="1966" t="str">
        <f>INDEX(tblTrans[[English]:[Polski]],MATCH(XFC26,tblTrans[ID],0),LangSelID)</f>
        <v xml:space="preserve"> TIER 2 AFTER DEDUCTIONS</v>
      </c>
      <c r="B26" s="1967" t="e">
        <f>INDEX(tblTrans[[English]:[Polski]],MATCH(XFD26,tblTrans[ID],0),LangSelID)</f>
        <v>#N/A</v>
      </c>
      <c r="C26" s="1331">
        <v>1615340.7929901422</v>
      </c>
      <c r="D26" s="1331">
        <v>1601742.2070098578</v>
      </c>
      <c r="E26" s="1331">
        <v>1597441.5120000001</v>
      </c>
      <c r="F26" s="1331">
        <v>1608233.1780000001</v>
      </c>
      <c r="G26" s="1331">
        <v>2283714.5830000001</v>
      </c>
      <c r="H26" s="1331">
        <v>2056058.4</v>
      </c>
      <c r="I26" s="1331">
        <v>2056058.4</v>
      </c>
      <c r="J26" s="1331">
        <v>2056058.4</v>
      </c>
      <c r="K26" s="1331">
        <v>1940907.2</v>
      </c>
      <c r="L26" s="1331">
        <v>1940907.2</v>
      </c>
      <c r="M26" s="1903">
        <v>1940907.1999999993</v>
      </c>
      <c r="N26" s="1895">
        <v>1940907.2</v>
      </c>
      <c r="XFC26" s="1964">
        <v>430</v>
      </c>
      <c r="XFD26" s="1961"/>
    </row>
    <row r="27" spans="1:16384" s="86" customFormat="1" ht="15.75" customHeight="1" thickBot="1">
      <c r="A27" s="1352" t="str">
        <f>INDEX(tblTrans[[English]:[Polski]],MATCH(XFC27,tblTrans[ID],0),LangSelID)</f>
        <v xml:space="preserve"> Tier 2 Capital before deductions</v>
      </c>
      <c r="B27" s="1352"/>
      <c r="C27" s="1845">
        <v>1615340.7929901422</v>
      </c>
      <c r="D27" s="1845">
        <v>1601742.2070098578</v>
      </c>
      <c r="E27" s="1845">
        <v>1597441.5120000001</v>
      </c>
      <c r="F27" s="1845">
        <v>1608233.1780000001</v>
      </c>
      <c r="G27" s="1845">
        <v>2283714.5830000001</v>
      </c>
      <c r="H27" s="1845">
        <v>2056058.4</v>
      </c>
      <c r="I27" s="1845">
        <v>2056058.4</v>
      </c>
      <c r="J27" s="1845">
        <v>2056058.4</v>
      </c>
      <c r="K27" s="1845">
        <v>1940907.2</v>
      </c>
      <c r="L27" s="1845">
        <v>1940907.2</v>
      </c>
      <c r="M27" s="1905">
        <v>1940907.2</v>
      </c>
      <c r="N27" s="1896">
        <v>1940907.2</v>
      </c>
      <c r="O27" s="682"/>
      <c r="P27" s="682"/>
      <c r="Q27" s="682"/>
      <c r="R27" s="682"/>
      <c r="S27" s="682"/>
      <c r="T27" s="682"/>
      <c r="U27" s="682"/>
      <c r="V27" s="682"/>
      <c r="W27" s="682"/>
      <c r="X27" s="682"/>
      <c r="Y27" s="679"/>
      <c r="Z27" s="679"/>
      <c r="AA27" s="679"/>
      <c r="AB27" s="679"/>
      <c r="AC27" s="679"/>
      <c r="AD27" s="679"/>
      <c r="AE27" s="679"/>
      <c r="AF27" s="679"/>
      <c r="AG27" s="679"/>
      <c r="AH27" s="679"/>
      <c r="AI27" s="679"/>
      <c r="AJ27" s="679"/>
      <c r="AK27" s="679"/>
      <c r="AL27" s="679"/>
      <c r="AM27" s="679"/>
      <c r="AN27" s="679"/>
      <c r="AO27" s="679"/>
      <c r="AP27" s="679"/>
      <c r="AQ27" s="679"/>
      <c r="AR27" s="679"/>
      <c r="AS27" s="679"/>
      <c r="AT27" s="679"/>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s="1837">
        <v>431</v>
      </c>
      <c r="XFD27" s="1837"/>
    </row>
    <row r="28" spans="1:16384" s="684" customFormat="1" ht="15.75" customHeight="1">
      <c r="A28" s="1269">
        <v>1</v>
      </c>
      <c r="B28" s="1694" t="str">
        <f>INDEX(tblTrans[[English]:[Polski]],MATCH(XFD28,tblTrans[ID],0),LangSelID)</f>
        <v>Unrealised gains measured at fair value</v>
      </c>
      <c r="C28" s="1337">
        <v>0</v>
      </c>
      <c r="D28" s="1337">
        <v>0</v>
      </c>
      <c r="E28" s="1347">
        <v>0</v>
      </c>
      <c r="F28" s="1347">
        <v>0</v>
      </c>
      <c r="G28" s="1347">
        <v>0</v>
      </c>
      <c r="H28" s="1347">
        <v>0</v>
      </c>
      <c r="I28" s="1347">
        <v>0</v>
      </c>
      <c r="J28" s="1347">
        <v>0</v>
      </c>
      <c r="K28" s="1347">
        <v>0</v>
      </c>
      <c r="L28" s="1347">
        <v>0</v>
      </c>
      <c r="M28" s="1908">
        <v>0</v>
      </c>
      <c r="N28" s="1347">
        <v>0</v>
      </c>
      <c r="O28" s="682"/>
      <c r="P28" s="682"/>
      <c r="Q28" s="682"/>
      <c r="R28" s="682"/>
      <c r="S28" s="682"/>
      <c r="T28" s="682"/>
      <c r="U28" s="682"/>
      <c r="V28" s="682"/>
      <c r="W28" s="682"/>
      <c r="X28" s="682"/>
      <c r="Y28" s="679"/>
      <c r="Z28" s="679"/>
      <c r="AA28" s="679"/>
      <c r="AB28" s="679"/>
      <c r="AC28" s="679"/>
      <c r="AD28" s="679"/>
      <c r="AE28" s="679"/>
      <c r="AF28" s="679"/>
      <c r="AG28" s="679"/>
      <c r="AH28" s="679"/>
      <c r="AI28" s="679"/>
      <c r="AJ28" s="679"/>
      <c r="AK28" s="679"/>
      <c r="AL28" s="679"/>
      <c r="AM28" s="679"/>
      <c r="AN28" s="679"/>
      <c r="AO28" s="679"/>
      <c r="AP28" s="679"/>
      <c r="AQ28" s="679"/>
      <c r="AR28" s="679"/>
      <c r="AS28" s="679"/>
      <c r="AT28" s="679"/>
      <c r="XFC28" s="1836">
        <v>1</v>
      </c>
      <c r="XFD28" s="1836">
        <v>432</v>
      </c>
    </row>
    <row r="29" spans="1:16384" s="682" customFormat="1" ht="15.75" customHeight="1">
      <c r="A29" s="1265">
        <v>2</v>
      </c>
      <c r="B29" s="1266" t="str">
        <f>INDEX(tblTrans[[English]:[Polski]],MATCH(XFD29,tblTrans[ID],0),LangSelID)</f>
        <v>Subordinated bonds issue</v>
      </c>
      <c r="C29" s="1334">
        <v>854800</v>
      </c>
      <c r="D29" s="1334">
        <v>856150</v>
      </c>
      <c r="E29" s="1348">
        <v>865000</v>
      </c>
      <c r="F29" s="1348">
        <v>886175</v>
      </c>
      <c r="G29" s="1348">
        <v>806058.4</v>
      </c>
      <c r="H29" s="1348">
        <v>806058.4</v>
      </c>
      <c r="I29" s="1348">
        <v>806058.4</v>
      </c>
      <c r="J29" s="1348">
        <v>806058.4</v>
      </c>
      <c r="K29" s="1348">
        <v>690907.2</v>
      </c>
      <c r="L29" s="1348">
        <v>690907.2</v>
      </c>
      <c r="M29" s="1909">
        <v>690907.2</v>
      </c>
      <c r="N29" s="1348">
        <v>690907.2</v>
      </c>
      <c r="Y29" s="679"/>
      <c r="Z29" s="679"/>
      <c r="AA29" s="679"/>
      <c r="AB29" s="679"/>
      <c r="AC29" s="679"/>
      <c r="AD29" s="679"/>
      <c r="AE29" s="679"/>
      <c r="AF29" s="679"/>
      <c r="AG29" s="679"/>
      <c r="AH29" s="679"/>
      <c r="AI29" s="679"/>
      <c r="AJ29" s="679"/>
      <c r="AK29" s="679"/>
      <c r="AL29" s="679"/>
      <c r="AM29" s="679"/>
      <c r="AN29" s="679"/>
      <c r="AO29" s="679"/>
      <c r="AP29" s="679"/>
      <c r="AQ29" s="679"/>
      <c r="AR29" s="679"/>
      <c r="AS29" s="679"/>
      <c r="AT29" s="679"/>
      <c r="XFC29" s="1836">
        <v>2</v>
      </c>
      <c r="XFD29" s="1836">
        <v>433</v>
      </c>
    </row>
    <row r="30" spans="1:16384" s="685" customFormat="1" ht="15.75" customHeight="1">
      <c r="A30" s="1265">
        <v>3</v>
      </c>
      <c r="B30" s="1266" t="str">
        <f>INDEX(tblTrans[[English]:[Polski]],MATCH(XFD30,tblTrans[ID],0),LangSelID)</f>
        <v>Subordinated liabilities</v>
      </c>
      <c r="C30" s="1334">
        <v>760540.79299014248</v>
      </c>
      <c r="D30" s="1334">
        <v>745592.20700985764</v>
      </c>
      <c r="E30" s="1348">
        <v>732441.51199999999</v>
      </c>
      <c r="F30" s="1348">
        <v>722058.17799999996</v>
      </c>
      <c r="G30" s="1348">
        <v>1477656.183</v>
      </c>
      <c r="H30" s="1348">
        <v>1250000</v>
      </c>
      <c r="I30" s="1348">
        <v>1250000</v>
      </c>
      <c r="J30" s="1348">
        <v>1250000</v>
      </c>
      <c r="K30" s="1348">
        <v>1250000</v>
      </c>
      <c r="L30" s="1348">
        <v>1250000</v>
      </c>
      <c r="M30" s="1909">
        <v>1250000</v>
      </c>
      <c r="N30" s="1348">
        <v>1250000</v>
      </c>
      <c r="O30" s="682"/>
      <c r="P30" s="682"/>
      <c r="Q30" s="682"/>
      <c r="R30" s="682"/>
      <c r="S30" s="682"/>
      <c r="T30" s="682"/>
      <c r="U30" s="682"/>
      <c r="V30" s="682"/>
      <c r="W30" s="682"/>
      <c r="X30" s="682"/>
      <c r="XFC30" s="1836">
        <v>3</v>
      </c>
      <c r="XFD30" s="1836">
        <v>434</v>
      </c>
    </row>
    <row r="31" spans="1:16384" s="685" customFormat="1" ht="15.75" customHeight="1">
      <c r="A31" s="1970" t="str">
        <f>INDEX(tblTrans[[English]:[Polski]],MATCH(XFC31,tblTrans[ID],0),LangSelID)</f>
        <v xml:space="preserve"> Deductions from Tier 2 Capital</v>
      </c>
      <c r="B31" s="1970" t="e">
        <f>INDEX(tblTrans[[English]:[Polski]],MATCH(XFD31,tblTrans[ID],0),LangSelID)</f>
        <v>#N/A</v>
      </c>
      <c r="C31" s="1350">
        <v>0</v>
      </c>
      <c r="D31" s="1350">
        <v>0</v>
      </c>
      <c r="E31" s="1353">
        <v>0</v>
      </c>
      <c r="F31" s="1353">
        <v>0</v>
      </c>
      <c r="G31" s="1353">
        <v>0</v>
      </c>
      <c r="H31" s="1353">
        <v>0</v>
      </c>
      <c r="I31" s="1353">
        <v>0</v>
      </c>
      <c r="J31" s="1353">
        <v>0</v>
      </c>
      <c r="K31" s="1353">
        <v>0</v>
      </c>
      <c r="L31" s="1353">
        <v>0</v>
      </c>
      <c r="M31" s="1910">
        <v>0</v>
      </c>
      <c r="N31" s="1353">
        <v>0</v>
      </c>
      <c r="O31" s="682"/>
      <c r="P31" s="682"/>
      <c r="Q31" s="682"/>
      <c r="R31" s="682"/>
      <c r="S31" s="682"/>
      <c r="T31" s="682"/>
      <c r="U31" s="682"/>
      <c r="V31" s="682"/>
      <c r="W31" s="682"/>
      <c r="X31" s="682"/>
      <c r="XFC31" s="1963">
        <v>435</v>
      </c>
      <c r="XFD31" s="1963"/>
    </row>
    <row r="32" spans="1:16384" s="679" customFormat="1" ht="15.75" customHeight="1">
      <c r="A32" s="1265">
        <v>1</v>
      </c>
      <c r="B32" s="1266" t="str">
        <f>INDEX(tblTrans[[English]:[Polski]],MATCH(XFD32,tblTrans[ID],0),LangSelID)</f>
        <v>Capital investments in financial institutions</v>
      </c>
      <c r="C32" s="1334">
        <v>0</v>
      </c>
      <c r="D32" s="1334">
        <v>0</v>
      </c>
      <c r="E32" s="1348">
        <v>0</v>
      </c>
      <c r="F32" s="1348">
        <v>0</v>
      </c>
      <c r="G32" s="1348">
        <v>0</v>
      </c>
      <c r="H32" s="1348">
        <v>0</v>
      </c>
      <c r="I32" s="1348">
        <v>0</v>
      </c>
      <c r="J32" s="1348">
        <v>0</v>
      </c>
      <c r="K32" s="1348">
        <v>0</v>
      </c>
      <c r="L32" s="1348">
        <v>0</v>
      </c>
      <c r="M32" s="1909">
        <v>0</v>
      </c>
      <c r="N32" s="1348">
        <v>0</v>
      </c>
      <c r="O32" s="682"/>
      <c r="P32" s="682"/>
      <c r="Q32" s="682"/>
      <c r="R32" s="682"/>
      <c r="S32" s="682"/>
      <c r="T32" s="682"/>
      <c r="U32" s="682"/>
      <c r="V32" s="682"/>
      <c r="W32" s="682"/>
      <c r="X32" s="682"/>
      <c r="XFC32" s="1836">
        <v>1</v>
      </c>
      <c r="XFD32" s="1836">
        <v>436</v>
      </c>
    </row>
    <row r="33" spans="1:16384" s="679" customFormat="1" ht="15.75" customHeight="1" thickBot="1">
      <c r="A33" s="1267">
        <v>2</v>
      </c>
      <c r="B33" s="1268" t="str">
        <f>INDEX(tblTrans[[English]:[Polski]],MATCH(XFD33,tblTrans[ID],0),LangSelID)</f>
        <v>AIRB shortfall of credit risk adjustments to expected losses</v>
      </c>
      <c r="C33" s="1336">
        <v>0</v>
      </c>
      <c r="D33" s="1336">
        <v>0</v>
      </c>
      <c r="E33" s="1349">
        <v>0</v>
      </c>
      <c r="F33" s="1349">
        <v>0</v>
      </c>
      <c r="G33" s="1349">
        <v>0</v>
      </c>
      <c r="H33" s="1349">
        <v>0</v>
      </c>
      <c r="I33" s="1349">
        <v>0</v>
      </c>
      <c r="J33" s="1349">
        <v>0</v>
      </c>
      <c r="K33" s="1349">
        <v>0</v>
      </c>
      <c r="L33" s="1349">
        <v>0</v>
      </c>
      <c r="M33" s="1911">
        <v>0</v>
      </c>
      <c r="N33" s="1349">
        <v>0</v>
      </c>
      <c r="O33" s="682"/>
      <c r="P33" s="682"/>
      <c r="Q33" s="682"/>
      <c r="R33" s="682"/>
      <c r="S33" s="682"/>
      <c r="T33" s="682"/>
      <c r="U33" s="682"/>
      <c r="V33" s="682"/>
      <c r="W33" s="682"/>
      <c r="X33" s="682"/>
      <c r="XFC33" s="1836">
        <v>2</v>
      </c>
      <c r="XFD33" s="1836">
        <v>437</v>
      </c>
    </row>
    <row r="34" spans="1:16384" s="86" customFormat="1" ht="15.75" customHeight="1" thickBot="1">
      <c r="A34" s="1352" t="str">
        <f>INDEX(tblTrans[[English]:[Polski]],MATCH(XFC34,tblTrans[ID],0),LangSelID)</f>
        <v>OWN FUNDS</v>
      </c>
      <c r="B34" s="1352"/>
      <c r="C34" s="1845">
        <v>9815259.0096155442</v>
      </c>
      <c r="D34" s="1845">
        <v>9775819.417054357</v>
      </c>
      <c r="E34" s="1845">
        <v>9892055.475438999</v>
      </c>
      <c r="F34" s="1845">
        <v>9750540.3139999993</v>
      </c>
      <c r="G34" s="1845">
        <v>10976549.215</v>
      </c>
      <c r="H34" s="1845">
        <v>11520093.640944099</v>
      </c>
      <c r="I34" s="1845">
        <v>12074817.541393299</v>
      </c>
      <c r="J34" s="1845">
        <v>11970592.776539199</v>
      </c>
      <c r="K34" s="1845">
        <v>13140025.664999999</v>
      </c>
      <c r="L34" s="1845">
        <v>13079343.568</v>
      </c>
      <c r="M34" s="1905">
        <v>13262612.961999999</v>
      </c>
      <c r="N34" s="1896">
        <v>13244238.764</v>
      </c>
      <c r="O34" s="682"/>
      <c r="P34" s="682"/>
      <c r="Q34" s="682"/>
      <c r="R34" s="682"/>
      <c r="S34" s="682"/>
      <c r="T34" s="682"/>
      <c r="U34" s="682"/>
      <c r="V34" s="682"/>
      <c r="W34" s="682"/>
      <c r="X34" s="682"/>
      <c r="Y34" s="679"/>
      <c r="Z34" s="679"/>
      <c r="AA34" s="679"/>
      <c r="AB34" s="679"/>
      <c r="AC34" s="679"/>
      <c r="AD34" s="679"/>
      <c r="AE34" s="679"/>
      <c r="AF34" s="679"/>
      <c r="AG34" s="679"/>
      <c r="AH34" s="679"/>
      <c r="AI34" s="679"/>
      <c r="AJ34" s="679"/>
      <c r="AK34" s="679"/>
      <c r="AL34" s="679"/>
      <c r="AM34" s="679"/>
      <c r="AN34" s="679"/>
      <c r="AO34" s="679"/>
      <c r="AP34" s="679"/>
      <c r="AQ34" s="679"/>
      <c r="AR34" s="679"/>
      <c r="AS34" s="679"/>
      <c r="AT34" s="679"/>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s="1837">
        <v>438</v>
      </c>
      <c r="XFD34" s="1837"/>
    </row>
    <row r="35" spans="1:16384" s="86" customFormat="1" ht="15.75" customHeight="1" thickBot="1">
      <c r="A35" s="1352" t="str">
        <f>INDEX(tblTrans[[English]:[Polski]],MATCH(XFC35,tblTrans[ID],0),LangSelID)</f>
        <v>Total risk exposure amount</v>
      </c>
      <c r="B35" s="1352"/>
      <c r="C35" s="1845">
        <v>60375439.372086085</v>
      </c>
      <c r="D35" s="1845">
        <v>61928367.698052868</v>
      </c>
      <c r="E35" s="1845">
        <v>63544184.826253064</v>
      </c>
      <c r="F35" s="1845">
        <v>66499897.483000003</v>
      </c>
      <c r="G35" s="1845">
        <v>67415561.731046736</v>
      </c>
      <c r="H35" s="1845">
        <v>70344243.666656762</v>
      </c>
      <c r="I35" s="1845">
        <v>71087081.891810551</v>
      </c>
      <c r="J35" s="1845">
        <v>69391772.873519823</v>
      </c>
      <c r="K35" s="1845">
        <v>69109702.606875956</v>
      </c>
      <c r="L35" s="1845">
        <v>71364770.110889301</v>
      </c>
      <c r="M35" s="1905">
        <v>71273994.683884129</v>
      </c>
      <c r="N35" s="1896">
        <v>65259336.75940416</v>
      </c>
      <c r="O35" s="682"/>
      <c r="P35" s="682"/>
      <c r="Q35" s="682"/>
      <c r="R35" s="682"/>
      <c r="S35" s="682"/>
      <c r="T35" s="682"/>
      <c r="U35" s="682"/>
      <c r="V35" s="682"/>
      <c r="W35" s="682"/>
      <c r="X35" s="682"/>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s="1837">
        <v>439</v>
      </c>
      <c r="XFD35" s="1837"/>
    </row>
    <row r="36" spans="1:16384" s="679" customFormat="1" ht="15.75" customHeight="1">
      <c r="A36" s="674"/>
      <c r="B36" s="674"/>
      <c r="C36" s="673"/>
      <c r="D36" s="673"/>
      <c r="E36" s="673"/>
      <c r="F36" s="673"/>
      <c r="G36" s="673"/>
      <c r="H36" s="673"/>
      <c r="I36" s="673"/>
      <c r="J36" s="673"/>
      <c r="K36" s="673"/>
      <c r="L36" s="673"/>
      <c r="M36" s="1912"/>
      <c r="N36" s="1897"/>
      <c r="O36" s="682"/>
      <c r="P36" s="682"/>
      <c r="Q36" s="682"/>
      <c r="R36" s="682"/>
      <c r="S36" s="682"/>
      <c r="T36" s="682"/>
      <c r="U36" s="682"/>
      <c r="V36" s="682"/>
      <c r="W36" s="682"/>
      <c r="X36" s="682"/>
      <c r="XFC36" s="1836"/>
      <c r="XFD36" s="1836"/>
    </row>
    <row r="37" spans="1:16384" s="679" customFormat="1" ht="15.75" customHeight="1">
      <c r="A37" s="1959" t="str">
        <f>INDEX(tblTrans[[English]:[Polski]],MATCH(XFC37,tblTrans[ID],0),LangSelID)</f>
        <v>Common Equity Tier 1 capital ratio (CET1)</v>
      </c>
      <c r="B37" s="1960" t="e">
        <f>INDEX(tblTrans[[English]:[Polski]],MATCH(XFD37,tblTrans[ID],0),LangSelID)</f>
        <v>#N/A</v>
      </c>
      <c r="C37" s="675">
        <v>0.13581546241163325</v>
      </c>
      <c r="D37" s="675">
        <v>0.1319924537636652</v>
      </c>
      <c r="E37" s="675">
        <v>0.13053301393540118</v>
      </c>
      <c r="F37" s="675">
        <v>0.1224408975680225</v>
      </c>
      <c r="G37" s="675">
        <v>0.12894403619567718</v>
      </c>
      <c r="H37" s="675">
        <v>0.13453887265874551</v>
      </c>
      <c r="I37" s="675">
        <v>0.14093588599741758</v>
      </c>
      <c r="J37" s="675">
        <v>0.14287766353239587</v>
      </c>
      <c r="K37" s="675">
        <v>0.16204842507723019</v>
      </c>
      <c r="L37" s="675">
        <v>0.1560775204725339</v>
      </c>
      <c r="M37" s="1913">
        <v>0.15884763878065569</v>
      </c>
      <c r="N37" s="1898">
        <v>0.17320635062033693</v>
      </c>
      <c r="O37" s="682"/>
      <c r="P37" s="682"/>
      <c r="Q37" s="682"/>
      <c r="R37" s="682"/>
      <c r="S37" s="682"/>
      <c r="T37" s="682"/>
      <c r="U37" s="682"/>
      <c r="V37" s="682"/>
      <c r="W37" s="682"/>
      <c r="X37" s="682"/>
      <c r="XFC37" s="1961">
        <v>939</v>
      </c>
      <c r="XFD37" s="1961"/>
    </row>
    <row r="38" spans="1:16384" s="685" customFormat="1" ht="15.75" customHeight="1">
      <c r="A38" s="1960" t="str">
        <f>INDEX(tblTrans[[English]:[Polski]],MATCH(XFC38,tblTrans[ID],0),LangSelID)</f>
        <v>Total Capital Ratio (TCR)</v>
      </c>
      <c r="B38" s="1962" t="e">
        <f>INDEX(tblTrans[[English]:[Polski]],MATCH(XFD38,tblTrans[ID],0),LangSelID)</f>
        <v>#N/A</v>
      </c>
      <c r="C38" s="675">
        <v>0.16257039471175294</v>
      </c>
      <c r="D38" s="675">
        <v>0.15785688821508734</v>
      </c>
      <c r="E38" s="675">
        <v>0.15567208081253298</v>
      </c>
      <c r="F38" s="675">
        <v>0.14662489241419693</v>
      </c>
      <c r="G38" s="675">
        <v>0.16281922056499004</v>
      </c>
      <c r="H38" s="675">
        <v>0.16376739645584723</v>
      </c>
      <c r="I38" s="675">
        <v>0.16985951905819272</v>
      </c>
      <c r="J38" s="675">
        <v>0.17250737776015557</v>
      </c>
      <c r="K38" s="675">
        <v>0.19013286368407342</v>
      </c>
      <c r="L38" s="675">
        <v>0.18327451412898574</v>
      </c>
      <c r="M38" s="1913">
        <v>0.18607927085920484</v>
      </c>
      <c r="N38" s="1898">
        <v>0.20294779906863589</v>
      </c>
      <c r="O38" s="682"/>
      <c r="P38" s="682"/>
      <c r="Q38" s="682"/>
      <c r="R38" s="682"/>
      <c r="S38" s="682"/>
      <c r="T38" s="682"/>
      <c r="U38" s="682"/>
      <c r="V38" s="682"/>
      <c r="W38" s="682"/>
      <c r="X38" s="682"/>
      <c r="XFC38" s="1961">
        <v>940</v>
      </c>
      <c r="XFD38" s="1961"/>
    </row>
    <row r="39" spans="1:16384" s="679" customFormat="1" ht="15" customHeight="1">
      <c r="A39" s="676"/>
      <c r="B39" s="676"/>
      <c r="C39" s="677"/>
      <c r="D39" s="677"/>
      <c r="E39" s="677"/>
      <c r="F39" s="677"/>
      <c r="G39" s="677"/>
      <c r="H39" s="677"/>
      <c r="I39" s="677"/>
      <c r="J39" s="677"/>
      <c r="K39" s="677"/>
      <c r="L39" s="677"/>
      <c r="M39" s="1914"/>
      <c r="N39" s="1899"/>
      <c r="O39" s="682"/>
      <c r="P39" s="682"/>
      <c r="Q39" s="682"/>
      <c r="R39" s="682"/>
      <c r="S39" s="682"/>
      <c r="T39" s="682"/>
      <c r="U39" s="682"/>
      <c r="V39" s="682"/>
      <c r="W39" s="682"/>
      <c r="X39" s="682"/>
      <c r="XFC39" s="1836"/>
      <c r="XFD39" s="1836"/>
    </row>
    <row r="40" spans="1:16384" s="679" customFormat="1" ht="15" customHeight="1">
      <c r="A40" s="676"/>
      <c r="B40" s="676"/>
      <c r="C40" s="677"/>
      <c r="D40" s="677"/>
      <c r="E40" s="677"/>
      <c r="F40" s="677"/>
      <c r="G40" s="677"/>
      <c r="H40" s="677"/>
      <c r="I40" s="677"/>
      <c r="J40" s="677"/>
      <c r="K40" s="677"/>
      <c r="L40" s="677"/>
      <c r="M40" s="1914"/>
      <c r="N40" s="1899"/>
      <c r="O40" s="682"/>
      <c r="P40" s="682"/>
      <c r="Q40" s="682"/>
      <c r="R40" s="682"/>
      <c r="S40" s="682"/>
      <c r="T40" s="682"/>
      <c r="U40" s="682"/>
      <c r="V40" s="682"/>
      <c r="W40" s="682"/>
      <c r="X40" s="682"/>
      <c r="XFC40" s="1836"/>
      <c r="XFD40" s="1836"/>
    </row>
    <row r="41" spans="1:16384" s="679" customFormat="1" ht="15" customHeight="1">
      <c r="A41" s="676"/>
      <c r="B41" s="676"/>
      <c r="C41" s="677"/>
      <c r="D41" s="677"/>
      <c r="E41" s="677"/>
      <c r="F41" s="677"/>
      <c r="G41" s="677"/>
      <c r="H41" s="677"/>
      <c r="I41" s="677"/>
      <c r="J41" s="677"/>
      <c r="K41" s="677"/>
      <c r="L41" s="677"/>
      <c r="M41" s="1914"/>
      <c r="N41" s="1899"/>
      <c r="O41" s="682"/>
      <c r="P41" s="682"/>
      <c r="Q41" s="682"/>
      <c r="R41" s="682"/>
      <c r="S41" s="682"/>
      <c r="T41" s="682"/>
      <c r="U41" s="682"/>
      <c r="V41" s="682"/>
      <c r="W41" s="682"/>
      <c r="X41" s="682"/>
      <c r="XFC41" s="1836"/>
      <c r="XFD41" s="1836"/>
    </row>
    <row r="42" spans="1:16384" ht="26.25" customHeight="1">
      <c r="A42" s="1957" t="str">
        <f>INDEX(tblTrans[[English]:[Polski]],MATCH(XFC42,tblTrans[ID],0),LangSelID)</f>
        <v>mBank's stand-alone capital position under BASEL III</v>
      </c>
      <c r="B42" s="1957" t="e">
        <f>INDEX(tblTrans[[English]:[Polski]],MATCH(XFB42,tblTrans[ID],0),LangSelID)</f>
        <v>#N/A</v>
      </c>
      <c r="C42" s="1790" t="s">
        <v>103</v>
      </c>
      <c r="D42" s="1790" t="s">
        <v>107</v>
      </c>
      <c r="E42" s="1790" t="s">
        <v>120</v>
      </c>
      <c r="F42" s="1790" t="s">
        <v>545</v>
      </c>
      <c r="G42" s="1790" t="s">
        <v>551</v>
      </c>
      <c r="H42" s="1790" t="s">
        <v>569</v>
      </c>
      <c r="I42" s="1790" t="s">
        <v>988</v>
      </c>
      <c r="J42" s="1790" t="s">
        <v>1640</v>
      </c>
      <c r="K42" s="1790" t="s">
        <v>1653</v>
      </c>
      <c r="L42" s="1790" t="s">
        <v>1673</v>
      </c>
      <c r="M42" s="1915" t="s">
        <v>1693</v>
      </c>
      <c r="N42" s="1900" t="s">
        <v>1714</v>
      </c>
      <c r="O42" s="682"/>
      <c r="P42" s="682"/>
      <c r="Q42" s="682"/>
      <c r="R42" s="682"/>
      <c r="S42" s="682"/>
      <c r="T42" s="682"/>
      <c r="U42" s="682"/>
      <c r="V42" s="682"/>
      <c r="W42" s="682"/>
      <c r="X42" s="682"/>
      <c r="XFC42" s="1958">
        <v>934</v>
      </c>
      <c r="XFD42" s="1958"/>
    </row>
    <row r="43" spans="1:16384" s="679" customFormat="1" ht="15.75" customHeight="1">
      <c r="A43" s="1787" t="str">
        <f>INDEX(tblTrans[[English]:[Polski]],MATCH(XFC43,tblTrans[ID],0),LangSelID)</f>
        <v>CET 1 capital</v>
      </c>
      <c r="B43" s="1787"/>
      <c r="C43" s="1788">
        <v>7835879.8924053991</v>
      </c>
      <c r="D43" s="1788">
        <v>7820844.5010000002</v>
      </c>
      <c r="E43" s="1789">
        <v>7945685.7560000001</v>
      </c>
      <c r="F43" s="1789">
        <v>7819344.517</v>
      </c>
      <c r="G43" s="1789">
        <v>8238589.8480000002</v>
      </c>
      <c r="H43" s="1789">
        <v>9009604.4940000009</v>
      </c>
      <c r="I43" s="1789">
        <v>9970019.3019999992</v>
      </c>
      <c r="J43" s="1789">
        <v>9859892.7489999998</v>
      </c>
      <c r="K43" s="1789">
        <v>11372919.369999999</v>
      </c>
      <c r="L43" s="1789">
        <v>11323313.221000001</v>
      </c>
      <c r="M43" s="1916">
        <v>11509570.663000001</v>
      </c>
      <c r="N43" s="1789">
        <v>11492864.912</v>
      </c>
      <c r="O43" s="682"/>
      <c r="P43" s="682"/>
      <c r="Q43" s="682"/>
      <c r="R43" s="682"/>
      <c r="S43" s="682"/>
      <c r="T43" s="682"/>
      <c r="U43" s="682"/>
      <c r="V43" s="682"/>
      <c r="W43" s="682"/>
      <c r="X43" s="682"/>
      <c r="XFC43" s="1836">
        <v>935</v>
      </c>
      <c r="XFD43" s="1836"/>
    </row>
    <row r="44" spans="1:16384" s="679" customFormat="1" ht="15.75" customHeight="1" thickBot="1">
      <c r="A44" s="1268" t="str">
        <f>INDEX(tblTrans[[English]:[Polski]],MATCH(XFC44,tblTrans[ID],0),LangSelID)</f>
        <v>Tier 2 capital</v>
      </c>
      <c r="B44" s="1693"/>
      <c r="C44" s="1349">
        <v>1515340.7929901427</v>
      </c>
      <c r="D44" s="1349">
        <v>1501742.2069999999</v>
      </c>
      <c r="E44" s="1349">
        <v>1597441.5120000001</v>
      </c>
      <c r="F44" s="1349">
        <v>1608233.1780000001</v>
      </c>
      <c r="G44" s="1349">
        <v>2283714.5830000001</v>
      </c>
      <c r="H44" s="1349">
        <v>2056058.4</v>
      </c>
      <c r="I44" s="1349">
        <v>2056096.672</v>
      </c>
      <c r="J44" s="1349">
        <v>2056058.4</v>
      </c>
      <c r="K44" s="1349">
        <v>1940907.2</v>
      </c>
      <c r="L44" s="1349">
        <v>1940907.2</v>
      </c>
      <c r="M44" s="1911">
        <v>1940907.2</v>
      </c>
      <c r="N44" s="1349">
        <v>1940907.2</v>
      </c>
      <c r="O44" s="682"/>
      <c r="P44" s="682"/>
      <c r="Q44" s="682"/>
      <c r="R44" s="682"/>
      <c r="S44" s="682"/>
      <c r="T44" s="682"/>
      <c r="U44" s="682"/>
      <c r="V44" s="682"/>
      <c r="W44" s="682"/>
      <c r="X44" s="682"/>
      <c r="XFC44" s="1836">
        <v>936</v>
      </c>
      <c r="XFD44" s="1836"/>
    </row>
    <row r="45" spans="1:16384" s="86" customFormat="1" ht="15.75" customHeight="1" thickBot="1">
      <c r="A45" s="1352" t="str">
        <f>INDEX(tblTrans[[English]:[Polski]],MATCH(XFC45,tblTrans[ID],0),LangSelID)</f>
        <v>Own funds</v>
      </c>
      <c r="B45" s="1352"/>
      <c r="C45" s="1845">
        <v>9351220.6853955425</v>
      </c>
      <c r="D45" s="1845">
        <v>9322586.7080000006</v>
      </c>
      <c r="E45" s="1845">
        <v>9543127.2679999992</v>
      </c>
      <c r="F45" s="1845">
        <v>9427577.6950000003</v>
      </c>
      <c r="G45" s="1845">
        <v>10522304.431</v>
      </c>
      <c r="H45" s="1845">
        <v>11065662.893999999</v>
      </c>
      <c r="I45" s="1845">
        <v>12026115.973999999</v>
      </c>
      <c r="J45" s="1845">
        <v>11915951.149</v>
      </c>
      <c r="K45" s="1845">
        <v>13313826.57</v>
      </c>
      <c r="L45" s="1845">
        <v>13264220.421</v>
      </c>
      <c r="M45" s="1905">
        <v>13450477.863</v>
      </c>
      <c r="N45" s="1896">
        <v>13433772.112</v>
      </c>
      <c r="O45" s="682"/>
      <c r="P45" s="682"/>
      <c r="Q45" s="682"/>
      <c r="R45" s="682"/>
      <c r="S45" s="682"/>
      <c r="T45" s="682"/>
      <c r="U45" s="682"/>
      <c r="V45" s="682"/>
      <c r="W45" s="682"/>
      <c r="X45" s="682"/>
      <c r="Y45" s="679"/>
      <c r="Z45" s="679"/>
      <c r="AA45" s="679"/>
      <c r="AB45" s="679"/>
      <c r="AC45" s="679"/>
      <c r="AD45" s="679"/>
      <c r="AE45" s="679"/>
      <c r="AF45" s="679"/>
      <c r="AG45" s="679"/>
      <c r="AH45" s="679"/>
      <c r="AI45" s="679"/>
      <c r="AJ45" s="679"/>
      <c r="AK45" s="679"/>
      <c r="AL45" s="679"/>
      <c r="AM45" s="679"/>
      <c r="AN45" s="679"/>
      <c r="AO45" s="679"/>
      <c r="AP45" s="679"/>
      <c r="AQ45" s="679"/>
      <c r="AR45" s="679"/>
      <c r="AS45" s="679"/>
      <c r="AT45" s="679"/>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837">
        <v>937</v>
      </c>
      <c r="XFD45" s="1837"/>
    </row>
    <row r="46" spans="1:16384" s="86" customFormat="1" ht="15.75" customHeight="1" thickBot="1">
      <c r="A46" s="1352" t="str">
        <f>INDEX(tblTrans[[English]:[Polski]],MATCH(XFC46,tblTrans[ID],0),LangSelID)</f>
        <v>Total risk exposure amount</v>
      </c>
      <c r="B46" s="1352"/>
      <c r="C46" s="1845">
        <v>51606985.03010907</v>
      </c>
      <c r="D46" s="1845">
        <v>52478816.302302867</v>
      </c>
      <c r="E46" s="1845">
        <v>54047759.179019056</v>
      </c>
      <c r="F46" s="1845">
        <v>55473081.703837432</v>
      </c>
      <c r="G46" s="1845">
        <v>57002062.717543393</v>
      </c>
      <c r="H46" s="1845">
        <v>58605416.286721945</v>
      </c>
      <c r="I46" s="1845">
        <v>59922812.915988065</v>
      </c>
      <c r="J46" s="1845">
        <v>59039999.176824696</v>
      </c>
      <c r="K46" s="1845">
        <v>58969415.22976426</v>
      </c>
      <c r="L46" s="1845">
        <v>60799676.326773286</v>
      </c>
      <c r="M46" s="1905">
        <v>60652428.525385134</v>
      </c>
      <c r="N46" s="1896">
        <v>55821220.436191648</v>
      </c>
      <c r="O46" s="682"/>
      <c r="P46" s="682"/>
      <c r="Q46" s="682"/>
      <c r="R46" s="682"/>
      <c r="S46" s="682"/>
      <c r="T46" s="682"/>
      <c r="U46" s="682"/>
      <c r="V46" s="682"/>
      <c r="W46" s="682"/>
      <c r="X46" s="682"/>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837">
        <v>938</v>
      </c>
      <c r="XFD46" s="1837"/>
    </row>
    <row r="47" spans="1:16384" ht="15.75" customHeight="1">
      <c r="M47" s="1917"/>
      <c r="N47" s="679"/>
      <c r="O47" s="682"/>
      <c r="P47" s="682"/>
      <c r="Q47" s="682"/>
      <c r="R47" s="682"/>
      <c r="S47" s="682"/>
      <c r="T47" s="682"/>
      <c r="U47" s="682"/>
      <c r="V47" s="682"/>
      <c r="W47" s="682"/>
      <c r="X47" s="682"/>
    </row>
    <row r="48" spans="1:16384" s="679" customFormat="1" ht="15.75" customHeight="1">
      <c r="A48" s="1959" t="str">
        <f>INDEX(tblTrans[[English]:[Polski]],MATCH(XFC48,tblTrans[ID],0),LangSelID)</f>
        <v>Common Equity Tier 1 capital ratio (CET1)</v>
      </c>
      <c r="B48" s="1960" t="e">
        <f>INDEX(tblTrans[[English]:[Polski]],MATCH(XFD48,tblTrans[ID],0),LangSelID)</f>
        <v>#N/A</v>
      </c>
      <c r="C48" s="675">
        <v>0.15183758337817468</v>
      </c>
      <c r="D48" s="675">
        <v>0.14902859957717468</v>
      </c>
      <c r="E48" s="675">
        <v>0.1470123068318521</v>
      </c>
      <c r="F48" s="675">
        <v>0.14095745678501012</v>
      </c>
      <c r="G48" s="675">
        <v>0.14453143369256405</v>
      </c>
      <c r="H48" s="675">
        <v>0.15373330768475882</v>
      </c>
      <c r="I48" s="675">
        <v>0.1663810294750013</v>
      </c>
      <c r="J48" s="675">
        <v>0.16700360580069856</v>
      </c>
      <c r="K48" s="675">
        <v>0.19286132185112165</v>
      </c>
      <c r="L48" s="675">
        <v>0.1862396957533432</v>
      </c>
      <c r="M48" s="1913">
        <v>0.18976273403764612</v>
      </c>
      <c r="N48" s="1898">
        <v>0.20588702328959846</v>
      </c>
      <c r="O48" s="682"/>
      <c r="P48" s="682"/>
      <c r="Q48" s="682"/>
      <c r="R48" s="682"/>
      <c r="S48" s="682"/>
      <c r="T48" s="682"/>
      <c r="U48" s="682"/>
      <c r="V48" s="682"/>
      <c r="W48" s="682"/>
      <c r="X48" s="682"/>
      <c r="XFC48" s="1961">
        <v>939</v>
      </c>
      <c r="XFD48" s="1961"/>
    </row>
    <row r="49" spans="1:16384" s="685" customFormat="1" ht="15.75" customHeight="1">
      <c r="A49" s="1960" t="str">
        <f>INDEX(tblTrans[[English]:[Polski]],MATCH(XFC49,tblTrans[ID],0),LangSelID)</f>
        <v>Total Capital Ratio (TCR)</v>
      </c>
      <c r="B49" s="1962" t="e">
        <f>INDEX(tblTrans[[English]:[Polski]],MATCH(XFD49,tblTrans[ID],0),LangSelID)</f>
        <v>#N/A</v>
      </c>
      <c r="C49" s="675">
        <v>0.18120067816284477</v>
      </c>
      <c r="D49" s="675">
        <v>0.17764475963591633</v>
      </c>
      <c r="E49" s="675">
        <v>0.17656841676619539</v>
      </c>
      <c r="F49" s="675">
        <v>0.16994869232851423</v>
      </c>
      <c r="G49" s="675">
        <v>0.18459515198844856</v>
      </c>
      <c r="H49" s="675">
        <v>0.18881638584157817</v>
      </c>
      <c r="I49" s="675">
        <v>0.2006934486012972</v>
      </c>
      <c r="J49" s="675">
        <v>0.2018284436846238</v>
      </c>
      <c r="K49" s="675">
        <v>0.22577511610255838</v>
      </c>
      <c r="L49" s="675">
        <v>0.21816268148715567</v>
      </c>
      <c r="M49" s="1913">
        <v>0.22176322020429093</v>
      </c>
      <c r="N49" s="1898">
        <v>0.24065708357910109</v>
      </c>
      <c r="O49" s="682"/>
      <c r="P49" s="682"/>
      <c r="Q49" s="682"/>
      <c r="R49" s="682"/>
      <c r="S49" s="682"/>
      <c r="T49" s="682"/>
      <c r="U49" s="682"/>
      <c r="V49" s="682"/>
      <c r="W49" s="682"/>
      <c r="X49" s="682"/>
      <c r="XFC49" s="1961">
        <v>940</v>
      </c>
      <c r="XFD49" s="1961"/>
    </row>
    <row r="50" spans="1:16384" s="679" customFormat="1" ht="15" customHeight="1">
      <c r="A50" s="676"/>
      <c r="B50" s="676"/>
      <c r="C50" s="677"/>
      <c r="D50" s="677"/>
      <c r="E50" s="677"/>
      <c r="F50" s="677"/>
      <c r="G50" s="677"/>
      <c r="H50" s="677"/>
      <c r="I50" s="677"/>
      <c r="J50" s="677"/>
      <c r="K50" s="677"/>
      <c r="L50" s="677"/>
      <c r="M50" s="1914"/>
      <c r="N50" s="1899"/>
      <c r="O50" s="682"/>
      <c r="P50" s="682"/>
      <c r="Q50" s="682"/>
      <c r="R50" s="682"/>
      <c r="S50" s="682"/>
      <c r="T50" s="682"/>
      <c r="U50" s="682"/>
      <c r="V50" s="682"/>
      <c r="W50" s="682"/>
      <c r="X50" s="682"/>
      <c r="XFC50" s="1836"/>
      <c r="XFD50" s="1836"/>
    </row>
    <row r="51" spans="1:16384" s="679" customFormat="1" ht="15" customHeight="1">
      <c r="A51" s="676"/>
      <c r="B51" s="676"/>
      <c r="C51" s="677"/>
      <c r="D51" s="677"/>
      <c r="E51" s="677"/>
      <c r="F51" s="677"/>
      <c r="G51" s="677"/>
      <c r="H51" s="677"/>
      <c r="I51" s="677"/>
      <c r="J51" s="677"/>
      <c r="K51" s="677"/>
      <c r="L51" s="677"/>
      <c r="M51" s="1914"/>
      <c r="N51" s="1899"/>
      <c r="O51" s="682"/>
      <c r="P51" s="682"/>
      <c r="Q51" s="682"/>
      <c r="R51" s="682"/>
      <c r="S51" s="682"/>
      <c r="T51" s="682"/>
      <c r="U51" s="682"/>
      <c r="V51" s="682"/>
      <c r="W51" s="682"/>
      <c r="X51" s="682"/>
      <c r="XFC51" s="1836"/>
      <c r="XFD51" s="1836"/>
    </row>
    <row r="52" spans="1:16384" s="679" customFormat="1" ht="15" customHeight="1" thickBot="1">
      <c r="A52" s="676"/>
      <c r="B52" s="676"/>
      <c r="C52" s="677"/>
      <c r="D52" s="677"/>
      <c r="E52" s="677"/>
      <c r="F52" s="677"/>
      <c r="G52" s="677"/>
      <c r="H52" s="677"/>
      <c r="I52" s="677"/>
      <c r="J52" s="677"/>
      <c r="K52" s="677"/>
      <c r="L52" s="677"/>
      <c r="M52" s="1914"/>
      <c r="N52" s="1899"/>
      <c r="O52" s="682"/>
      <c r="P52" s="682"/>
      <c r="Q52" s="682"/>
      <c r="R52" s="682"/>
      <c r="S52" s="682"/>
      <c r="T52" s="682"/>
      <c r="U52" s="682"/>
      <c r="V52" s="682"/>
      <c r="W52" s="682"/>
      <c r="X52" s="682"/>
      <c r="XFC52" s="1836"/>
      <c r="XFD52" s="1836"/>
    </row>
    <row r="53" spans="1:16384" s="86" customFormat="1" ht="15.75" customHeight="1" thickBot="1">
      <c r="A53" s="1352" t="str">
        <f>INDEX(tblTrans[[English]:[Polski]],MATCH(XFC53,tblTrans[ID],0),LangSelID)</f>
        <v>Total risk exposure amount of mBank Group</v>
      </c>
      <c r="B53" s="1352"/>
      <c r="C53" s="1845">
        <v>60375439.3720861</v>
      </c>
      <c r="D53" s="1845">
        <v>61928367.698052898</v>
      </c>
      <c r="E53" s="1845">
        <v>63544184.826253064</v>
      </c>
      <c r="F53" s="1845">
        <v>66499897.483000003</v>
      </c>
      <c r="G53" s="1845">
        <v>67415561.731046736</v>
      </c>
      <c r="H53" s="1845">
        <v>70344243.666656807</v>
      </c>
      <c r="I53" s="1845">
        <v>71087081.891810596</v>
      </c>
      <c r="J53" s="1845">
        <v>69391772.873519793</v>
      </c>
      <c r="K53" s="1845">
        <v>69109702.606876001</v>
      </c>
      <c r="L53" s="1845">
        <v>71364770.110889301</v>
      </c>
      <c r="M53" s="1905">
        <v>71273994.683884099</v>
      </c>
      <c r="N53" s="1896">
        <v>65259336.75940416</v>
      </c>
      <c r="O53" s="682"/>
      <c r="P53" s="682"/>
      <c r="Q53" s="682"/>
      <c r="R53" s="682"/>
      <c r="S53" s="682"/>
      <c r="T53" s="682"/>
      <c r="U53" s="682"/>
      <c r="V53" s="682"/>
      <c r="W53" s="682"/>
      <c r="X53" s="682"/>
      <c r="Y53" s="679"/>
      <c r="Z53" s="679"/>
      <c r="AA53" s="679"/>
      <c r="AB53" s="679"/>
      <c r="AC53" s="679"/>
      <c r="AD53" s="679"/>
      <c r="AE53" s="679"/>
      <c r="AF53" s="679"/>
      <c r="AG53" s="679"/>
      <c r="AH53" s="679"/>
      <c r="AI53" s="679"/>
      <c r="AJ53" s="679"/>
      <c r="AK53" s="679"/>
      <c r="AL53" s="679"/>
      <c r="AM53" s="679"/>
      <c r="AN53" s="679"/>
      <c r="AO53" s="679"/>
      <c r="AP53" s="679"/>
      <c r="AQ53" s="679"/>
      <c r="AR53" s="679"/>
      <c r="AS53" s="679"/>
      <c r="AT53" s="679"/>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837">
        <v>943</v>
      </c>
      <c r="XFD53" s="1837"/>
    </row>
    <row r="54" spans="1:16384" s="684" customFormat="1" ht="15.75" customHeight="1">
      <c r="A54" s="1269"/>
      <c r="B54" s="1694" t="str">
        <f>INDEX(tblTrans[[English]:[Polski]],MATCH(XFD54,tblTrans[ID],0),LangSelID)</f>
        <v>TREA for credit risk and counterparty risk</v>
      </c>
      <c r="C54" s="1337">
        <v>50039400.332282498</v>
      </c>
      <c r="D54" s="1337">
        <v>51380522.625081256</v>
      </c>
      <c r="E54" s="1347">
        <v>53191138.556346253</v>
      </c>
      <c r="F54" s="1347">
        <v>56601711.410031252</v>
      </c>
      <c r="G54" s="1347">
        <v>57580319.521098755</v>
      </c>
      <c r="H54" s="1347">
        <v>60405110.787028737</v>
      </c>
      <c r="I54" s="1347">
        <v>60852322.179127485</v>
      </c>
      <c r="J54" s="1347">
        <v>59069878.323977493</v>
      </c>
      <c r="K54" s="1347">
        <v>58531658.710568748</v>
      </c>
      <c r="L54" s="1347">
        <v>60308893.768008746</v>
      </c>
      <c r="M54" s="1908">
        <v>58262672.158288747</v>
      </c>
      <c r="N54" s="1347">
        <v>57223294.732277505</v>
      </c>
      <c r="O54" s="682"/>
      <c r="P54" s="682"/>
      <c r="Q54" s="682"/>
      <c r="R54" s="682"/>
      <c r="S54" s="682"/>
      <c r="T54" s="682"/>
      <c r="U54" s="682"/>
      <c r="V54" s="682"/>
      <c r="W54" s="682"/>
      <c r="X54" s="682"/>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XFC54" s="1836"/>
      <c r="XFD54" s="1836">
        <v>944</v>
      </c>
    </row>
    <row r="55" spans="1:16384" s="682" customFormat="1" ht="15.75" customHeight="1">
      <c r="A55" s="1265"/>
      <c r="B55" s="1844" t="str">
        <f>INDEX(tblTrans[[English]:[Polski]],MATCH(XFD55,tblTrans[ID],0),LangSelID)</f>
        <v>TREA for operational risks</v>
      </c>
      <c r="C55" s="1334">
        <v>6413868.9943749998</v>
      </c>
      <c r="D55" s="1334">
        <v>6413868.9943749998</v>
      </c>
      <c r="E55" s="1348">
        <v>6413868.9943749998</v>
      </c>
      <c r="F55" s="1348">
        <v>6413868.9943749998</v>
      </c>
      <c r="G55" s="1348">
        <v>6362804.771125</v>
      </c>
      <c r="H55" s="1348">
        <v>6362804.771125</v>
      </c>
      <c r="I55" s="1348">
        <v>6362804.771125</v>
      </c>
      <c r="J55" s="1348">
        <v>6362804.771125</v>
      </c>
      <c r="K55" s="1348">
        <v>6586472.2508749999</v>
      </c>
      <c r="L55" s="1348">
        <v>6586472.2508749999</v>
      </c>
      <c r="M55" s="1909">
        <v>6586472.2508749999</v>
      </c>
      <c r="N55" s="1348">
        <v>6586472.2508749999</v>
      </c>
      <c r="Y55" s="679"/>
      <c r="Z55" s="679"/>
      <c r="AA55" s="679"/>
      <c r="AB55" s="679"/>
      <c r="AC55" s="679"/>
      <c r="AD55" s="679"/>
      <c r="AE55" s="679"/>
      <c r="AF55" s="679"/>
      <c r="AG55" s="679"/>
      <c r="AH55" s="679"/>
      <c r="AI55" s="679"/>
      <c r="AJ55" s="679"/>
      <c r="AK55" s="679"/>
      <c r="AL55" s="679"/>
      <c r="AM55" s="679"/>
      <c r="AN55" s="679"/>
      <c r="AO55" s="679"/>
      <c r="AP55" s="679"/>
      <c r="AQ55" s="679"/>
      <c r="AR55" s="679"/>
      <c r="AS55" s="679"/>
      <c r="AT55" s="679"/>
      <c r="XFC55" s="1836"/>
      <c r="XFD55" s="1836">
        <v>945</v>
      </c>
    </row>
    <row r="56" spans="1:16384" s="685" customFormat="1" ht="15.75" customHeight="1">
      <c r="A56" s="1267"/>
      <c r="B56" s="1693" t="str">
        <f>INDEX(tblTrans[[English]:[Polski]],MATCH(XFD56,tblTrans[ID],0),LangSelID)</f>
        <v>Other risk exposure amounts</v>
      </c>
      <c r="C56" s="1336">
        <v>3922170.0454285755</v>
      </c>
      <c r="D56" s="1336">
        <v>4133976.078596625</v>
      </c>
      <c r="E56" s="1349">
        <v>3939177.2755318335</v>
      </c>
      <c r="F56" s="1349">
        <v>3484317.0785937505</v>
      </c>
      <c r="G56" s="1349">
        <v>3472437.4388230029</v>
      </c>
      <c r="H56" s="1349">
        <v>3576328.1085030278</v>
      </c>
      <c r="I56" s="1349">
        <v>3871954.9415580654</v>
      </c>
      <c r="J56" s="1349">
        <v>3959089.7784173237</v>
      </c>
      <c r="K56" s="1349">
        <v>3991571.6454322124</v>
      </c>
      <c r="L56" s="1349">
        <v>4469404.0920055462</v>
      </c>
      <c r="M56" s="1911">
        <v>6424850.2747203801</v>
      </c>
      <c r="N56" s="1349">
        <v>1449569.776251659</v>
      </c>
      <c r="O56" s="682"/>
      <c r="P56" s="682"/>
      <c r="Q56" s="682"/>
      <c r="R56" s="682"/>
      <c r="S56" s="682"/>
      <c r="T56" s="682"/>
      <c r="U56" s="682"/>
      <c r="V56" s="682"/>
      <c r="W56" s="682"/>
      <c r="X56" s="682"/>
      <c r="XFC56" s="1836"/>
      <c r="XFD56" s="1836">
        <v>946</v>
      </c>
    </row>
    <row r="57" spans="1:16384" s="679" customFormat="1" ht="15" customHeight="1" thickBot="1">
      <c r="A57" s="1842"/>
      <c r="B57" s="1842"/>
      <c r="C57" s="1843"/>
      <c r="D57" s="1843"/>
      <c r="E57" s="1843"/>
      <c r="F57" s="1843"/>
      <c r="G57" s="1843"/>
      <c r="H57" s="1843"/>
      <c r="I57" s="1843"/>
      <c r="J57" s="1843"/>
      <c r="K57" s="1843"/>
      <c r="L57" s="1843"/>
      <c r="M57" s="1918"/>
      <c r="N57" s="1901"/>
      <c r="O57" s="682"/>
      <c r="P57" s="682"/>
      <c r="Q57" s="682"/>
      <c r="R57" s="682"/>
      <c r="S57" s="682"/>
      <c r="T57" s="682"/>
      <c r="U57" s="682"/>
      <c r="V57" s="682"/>
      <c r="W57" s="682"/>
      <c r="X57" s="682"/>
      <c r="XFC57" s="1836"/>
      <c r="XFD57" s="1836"/>
    </row>
    <row r="58" spans="1:16384" s="86" customFormat="1" ht="15.75" customHeight="1" thickBot="1">
      <c r="A58" s="1352" t="str">
        <f>INDEX(tblTrans[[English]:[Polski]],MATCH(XFC58,tblTrans[ID],0),LangSelID)</f>
        <v>Total risk exposure amount of mBank Hipoteczny</v>
      </c>
      <c r="B58" s="1352"/>
      <c r="C58" s="1845">
        <v>3460311.3267499991</v>
      </c>
      <c r="D58" s="1845">
        <v>3434684.3000000017</v>
      </c>
      <c r="E58" s="1845">
        <v>3805833.8171500005</v>
      </c>
      <c r="F58" s="1845">
        <v>4353200.8948749853</v>
      </c>
      <c r="G58" s="1845">
        <v>4421057.3897674996</v>
      </c>
      <c r="H58" s="1845">
        <v>4687605.9839999992</v>
      </c>
      <c r="I58" s="1845">
        <v>5319489.9398750085</v>
      </c>
      <c r="J58" s="1845">
        <v>5360546.6907862481</v>
      </c>
      <c r="K58" s="1845">
        <v>5562519.5300000152</v>
      </c>
      <c r="L58" s="1845">
        <v>6036092.5301249959</v>
      </c>
      <c r="M58" s="1905">
        <v>6421656.7795000011</v>
      </c>
      <c r="N58" s="1896">
        <v>6580691.2124599954</v>
      </c>
      <c r="O58" s="682"/>
      <c r="P58" s="682"/>
      <c r="Q58" s="682"/>
      <c r="R58" s="682"/>
      <c r="S58" s="682"/>
      <c r="T58" s="682"/>
      <c r="U58" s="682"/>
      <c r="V58" s="682"/>
      <c r="W58" s="682"/>
      <c r="X58" s="682"/>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837">
        <v>941</v>
      </c>
      <c r="XFD58" s="1837"/>
    </row>
    <row r="59" spans="1:16384">
      <c r="C59" s="1846"/>
      <c r="D59" s="1846"/>
      <c r="E59" s="1846"/>
      <c r="F59" s="1846"/>
      <c r="G59" s="1846"/>
      <c r="H59" s="1846"/>
      <c r="I59" s="1846"/>
      <c r="J59" s="1847"/>
      <c r="K59" s="1847"/>
      <c r="L59" s="1847"/>
      <c r="M59" s="1847"/>
      <c r="N59" s="1847"/>
    </row>
    <row r="60" spans="1:16384">
      <c r="C60" s="1848"/>
      <c r="D60" s="1848"/>
      <c r="E60" s="1848"/>
      <c r="F60" s="1848"/>
      <c r="G60" s="1848"/>
      <c r="H60" s="1848"/>
      <c r="I60" s="1848"/>
      <c r="J60" s="1848"/>
      <c r="K60" s="1848"/>
      <c r="L60" s="1848"/>
      <c r="M60" s="1848"/>
      <c r="N60" s="1848"/>
    </row>
    <row r="61" spans="1:16384" ht="111.75" customHeight="1">
      <c r="A61" s="678"/>
      <c r="B61" s="680"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682"/>
      <c r="F61" s="682"/>
      <c r="J61" s="1847"/>
      <c r="K61" s="1847"/>
      <c r="L61" s="1847"/>
      <c r="XFC61" s="1840"/>
      <c r="XFD61" s="1841">
        <v>442</v>
      </c>
    </row>
    <row r="62" spans="1:16384">
      <c r="K62" s="1848"/>
      <c r="L62" s="1848"/>
      <c r="M62" s="1848"/>
      <c r="N62" s="1848"/>
    </row>
    <row r="63" spans="1:16384" ht="85.5" customHeight="1">
      <c r="B63" s="1923"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839">
        <v>949</v>
      </c>
    </row>
  </sheetData>
  <mergeCells count="22">
    <mergeCell ref="A38:B38"/>
    <mergeCell ref="A26:B26"/>
    <mergeCell ref="A37:B37"/>
    <mergeCell ref="A1:B1"/>
    <mergeCell ref="A2:B2"/>
    <mergeCell ref="A3:B3"/>
    <mergeCell ref="A13:B13"/>
    <mergeCell ref="A31:B31"/>
    <mergeCell ref="XFC31:XFD31"/>
    <mergeCell ref="XFC38:XFD38"/>
    <mergeCell ref="XFC1:XFD1"/>
    <mergeCell ref="XFC2:XFD2"/>
    <mergeCell ref="XFC3:XFD3"/>
    <mergeCell ref="XFC13:XFD13"/>
    <mergeCell ref="XFC26:XFD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F3" activePane="bottomRight" state="frozen"/>
      <selection pane="topRight" activeCell="F1" sqref="F1"/>
      <selection pane="bottomLeft" activeCell="A3" sqref="A3"/>
      <selection pane="bottomRight" activeCell="AR1" sqref="AR1"/>
    </sheetView>
  </sheetViews>
  <sheetFormatPr defaultRowHeight="12.75"/>
  <cols>
    <col min="1" max="1" width="1.140625" style="167" customWidth="1"/>
    <col min="2" max="2" width="3.7109375" style="167" bestFit="1" customWidth="1"/>
    <col min="3" max="3" width="75.5703125" style="167" bestFit="1" customWidth="1"/>
    <col min="4" max="6" width="4.140625" style="167" hidden="1" customWidth="1"/>
    <col min="7" max="14" width="12.85546875" style="196" customWidth="1"/>
    <col min="15" max="43" width="12.85546875" style="167" customWidth="1"/>
    <col min="44" max="16377" width="9.140625" style="167"/>
    <col min="16378" max="16378" width="0" style="167" hidden="1" customWidth="1"/>
    <col min="16379" max="16379" width="4.28515625" style="167" hidden="1" customWidth="1"/>
    <col min="16380" max="16380" width="61.28515625" style="167" hidden="1" customWidth="1"/>
    <col min="16381" max="16382" width="0" style="167" hidden="1" customWidth="1"/>
    <col min="16383" max="16383" width="4.140625" style="167" hidden="1" customWidth="1"/>
    <col min="16384" max="16384" width="0" style="167" hidden="1" customWidth="1"/>
  </cols>
  <sheetData>
    <row r="1" spans="1:16384" s="185" customFormat="1" ht="21" customHeight="1" thickBot="1">
      <c r="A1" s="1974" t="str">
        <f>INDEX(tblTrans[[English]:[Polski]],MATCH(XEX1,tblTrans[ID],0),LangSelID)</f>
        <v xml:space="preserve">            mBank S.A. Group consolidated capital base ('000 PLN) </v>
      </c>
      <c r="B1" s="1974" t="e">
        <f>INDEX(tblTrans[[English]:[Polski]],MATCH(XFB1,tblTrans[ID],0),LangSelID)</f>
        <v>#N/A</v>
      </c>
      <c r="C1" s="1974" t="e">
        <f>INDEX(tblTrans[[English]:[Polski]],MATCH(#REF!,tblTrans[ID],0),LangSelID)</f>
        <v>#REF!</v>
      </c>
      <c r="D1" s="1974" t="e">
        <f>INDEX(tblTrans[[English]:[Polski]],MATCH(XFD1,tblTrans[ID],0),LangSelID)</f>
        <v>#N/A</v>
      </c>
      <c r="E1" s="1974" t="e">
        <f>INDEX(tblTrans[[English]:[Polski]],MATCH(#REF!,tblTrans[ID],0),LangSelID)</f>
        <v>#REF!</v>
      </c>
      <c r="F1" s="1974" t="e">
        <f>INDEX(tblTrans[[English]:[Polski]],MATCH(#REF!,tblTrans[ID],0),LangSelID)</f>
        <v>#REF!</v>
      </c>
      <c r="G1" s="441" t="s">
        <v>42</v>
      </c>
      <c r="H1" s="443" t="s">
        <v>43</v>
      </c>
      <c r="I1" s="439" t="s">
        <v>44</v>
      </c>
      <c r="J1" s="439" t="s">
        <v>45</v>
      </c>
      <c r="K1" s="444" t="s">
        <v>46</v>
      </c>
      <c r="L1" s="442" t="s">
        <v>6</v>
      </c>
      <c r="M1" s="439" t="s">
        <v>8</v>
      </c>
      <c r="N1" s="439" t="s">
        <v>7</v>
      </c>
      <c r="O1" s="441" t="s">
        <v>4</v>
      </c>
      <c r="P1" s="443" t="s">
        <v>5</v>
      </c>
      <c r="Q1" s="439" t="s">
        <v>37</v>
      </c>
      <c r="R1" s="439" t="s">
        <v>38</v>
      </c>
      <c r="S1" s="444" t="s">
        <v>39</v>
      </c>
      <c r="T1" s="442" t="s">
        <v>41</v>
      </c>
      <c r="U1" s="439" t="s">
        <v>47</v>
      </c>
      <c r="V1" s="439" t="s">
        <v>48</v>
      </c>
      <c r="W1" s="441" t="s">
        <v>50</v>
      </c>
      <c r="X1" s="443" t="s">
        <v>51</v>
      </c>
      <c r="Y1" s="439" t="s">
        <v>49</v>
      </c>
      <c r="Z1" s="439" t="s">
        <v>56</v>
      </c>
      <c r="AA1" s="444" t="s">
        <v>57</v>
      </c>
      <c r="AB1" s="442" t="s">
        <v>58</v>
      </c>
      <c r="AC1" s="439" t="s">
        <v>59</v>
      </c>
      <c r="AD1" s="439" t="s">
        <v>60</v>
      </c>
      <c r="AE1" s="441" t="s">
        <v>72</v>
      </c>
      <c r="AF1" s="443" t="s">
        <v>73</v>
      </c>
      <c r="AG1" s="439" t="s">
        <v>74</v>
      </c>
      <c r="AH1" s="439" t="s">
        <v>75</v>
      </c>
      <c r="AI1" s="444" t="s">
        <v>77</v>
      </c>
      <c r="AJ1" s="442" t="s">
        <v>78</v>
      </c>
      <c r="AK1" s="439" t="s">
        <v>80</v>
      </c>
      <c r="AL1" s="439" t="s">
        <v>81</v>
      </c>
      <c r="AM1" s="441" t="s">
        <v>82</v>
      </c>
      <c r="AN1" s="443" t="s">
        <v>83</v>
      </c>
      <c r="AO1" s="439" t="s">
        <v>87</v>
      </c>
      <c r="AP1" s="439" t="s">
        <v>88</v>
      </c>
      <c r="AQ1" s="444" t="s">
        <v>90</v>
      </c>
      <c r="XEX1" s="1974">
        <v>443</v>
      </c>
      <c r="XEY1" s="1974"/>
      <c r="XEZ1" s="1974"/>
      <c r="XFA1" s="1974"/>
      <c r="XFB1" s="1974"/>
      <c r="XFC1" s="1974"/>
    </row>
    <row r="2" spans="1:16384" s="86" customFormat="1" ht="33" customHeight="1" thickBot="1">
      <c r="A2" s="1981" t="s">
        <v>100</v>
      </c>
      <c r="B2" s="1982"/>
      <c r="C2" s="1982"/>
      <c r="D2" s="1982"/>
      <c r="E2" s="1982"/>
      <c r="F2" s="1983"/>
      <c r="G2" s="718"/>
      <c r="H2" s="718"/>
      <c r="I2" s="719"/>
      <c r="J2" s="719"/>
      <c r="K2" s="719"/>
      <c r="L2" s="719"/>
      <c r="M2" s="719"/>
      <c r="N2" s="719"/>
      <c r="O2" s="719"/>
      <c r="P2" s="719"/>
      <c r="Q2" s="719"/>
      <c r="R2" s="719"/>
      <c r="S2" s="719"/>
      <c r="T2" s="719"/>
      <c r="U2" s="719"/>
      <c r="V2" s="719"/>
      <c r="W2" s="1928"/>
      <c r="X2" s="1928"/>
      <c r="Y2" s="1928"/>
      <c r="Z2" s="1928"/>
      <c r="AA2" s="1928"/>
      <c r="AB2" s="1928"/>
      <c r="AC2" s="1928"/>
      <c r="AD2" s="1928"/>
      <c r="AE2" s="1928"/>
      <c r="AF2" s="1928"/>
      <c r="AG2" s="1928"/>
      <c r="AH2" s="720"/>
      <c r="AI2" s="720"/>
      <c r="AJ2" s="719"/>
      <c r="AK2" s="719"/>
      <c r="AL2" s="719"/>
      <c r="AM2" s="719"/>
      <c r="AN2" s="719"/>
      <c r="AO2" s="719"/>
      <c r="AP2" s="719"/>
      <c r="AQ2" s="719"/>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2"/>
      <c r="DD2" s="172"/>
      <c r="DE2" s="172"/>
      <c r="DF2" s="172"/>
      <c r="DG2" s="172"/>
      <c r="DH2" s="172"/>
      <c r="DI2" s="172"/>
      <c r="DJ2" s="172"/>
      <c r="DK2" s="172"/>
      <c r="DL2" s="172"/>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2"/>
      <c r="FJ2" s="172"/>
      <c r="FK2" s="172"/>
      <c r="FL2" s="172"/>
      <c r="FM2" s="172"/>
      <c r="FN2" s="172"/>
      <c r="FO2" s="172"/>
      <c r="FP2" s="172"/>
      <c r="FQ2" s="172"/>
      <c r="FR2" s="172"/>
      <c r="FS2" s="172"/>
      <c r="FT2" s="172"/>
      <c r="FU2" s="172"/>
      <c r="FV2" s="172"/>
      <c r="FW2" s="172"/>
      <c r="FX2" s="172"/>
      <c r="FY2" s="172"/>
      <c r="FZ2" s="172"/>
      <c r="GA2" s="172"/>
      <c r="GB2" s="172"/>
      <c r="GC2" s="172"/>
      <c r="GD2" s="172"/>
      <c r="GE2" s="172"/>
      <c r="GF2" s="172"/>
      <c r="GG2" s="172"/>
      <c r="GH2" s="172"/>
      <c r="GI2" s="172"/>
      <c r="GJ2" s="172"/>
      <c r="GK2" s="172"/>
      <c r="XEX2" s="1981" t="s">
        <v>100</v>
      </c>
      <c r="XEY2" s="1982"/>
      <c r="XEZ2" s="1982"/>
      <c r="XFA2" s="1982"/>
      <c r="XFB2" s="1982"/>
      <c r="XFC2" s="1983"/>
    </row>
    <row r="3" spans="1:16384" s="629" customFormat="1" ht="15" customHeight="1" thickBot="1">
      <c r="A3" s="330"/>
      <c r="B3" s="622" t="s">
        <v>10</v>
      </c>
      <c r="C3" s="623" t="str">
        <f>INDEX(tblTrans[[English]:[Polski]],MATCH(XEZ3,tblTrans[ID],0),LangSelID)</f>
        <v>Item</v>
      </c>
      <c r="D3" s="623" t="e">
        <f>INDEX(tblTrans[[English]:[Polski]],MATCH(XFD3,tblTrans[ID],0),LangSelID)</f>
        <v>#N/A</v>
      </c>
      <c r="E3" s="623" t="e">
        <f>INDEX(tblTrans[[English]:[Polski]],MATCH(#REF!,tblTrans[ID],0),LangSelID)</f>
        <v>#REF!</v>
      </c>
      <c r="F3" s="623" t="e">
        <f>INDEX(tblTrans[[English]:[Polski]],MATCH(#REF!,tblTrans[ID],0),LangSelID)</f>
        <v>#REF!</v>
      </c>
      <c r="G3" s="624"/>
      <c r="H3" s="625"/>
      <c r="I3" s="626"/>
      <c r="J3" s="626"/>
      <c r="K3" s="627"/>
      <c r="L3" s="628"/>
      <c r="M3" s="626"/>
      <c r="N3" s="626"/>
      <c r="O3" s="624"/>
      <c r="P3" s="483"/>
      <c r="Q3" s="330"/>
      <c r="R3" s="330"/>
      <c r="S3" s="627"/>
      <c r="T3" s="485"/>
      <c r="U3" s="330"/>
      <c r="V3" s="330"/>
      <c r="W3" s="624"/>
      <c r="X3" s="483"/>
      <c r="Y3" s="330"/>
      <c r="Z3" s="330"/>
      <c r="AA3" s="627"/>
      <c r="AB3" s="485"/>
      <c r="AC3" s="330"/>
      <c r="AD3" s="330"/>
      <c r="AE3" s="624"/>
      <c r="AF3" s="483"/>
      <c r="AG3" s="330"/>
      <c r="AH3" s="330"/>
      <c r="AI3" s="627"/>
      <c r="AJ3" s="485"/>
      <c r="AK3" s="330"/>
      <c r="AL3" s="330"/>
      <c r="AM3" s="624"/>
      <c r="AN3" s="483"/>
      <c r="AO3" s="330"/>
      <c r="AP3" s="330"/>
      <c r="AQ3" s="484"/>
      <c r="XEX3" s="330"/>
      <c r="XEY3" s="622" t="s">
        <v>10</v>
      </c>
      <c r="XEZ3" s="623">
        <v>444</v>
      </c>
      <c r="XFA3" s="623"/>
      <c r="XFB3" s="623"/>
      <c r="XFC3" s="623"/>
    </row>
    <row r="4" spans="1:16384" s="86" customFormat="1" ht="15" customHeight="1" thickBot="1">
      <c r="A4" s="723"/>
      <c r="B4" s="723" t="s">
        <v>11</v>
      </c>
      <c r="C4" s="723" t="str">
        <f>INDEX(tblTrans[[English]:[Polski]],MATCH(XEZ4,tblTrans[ID],0),LangSelID)</f>
        <v>Core capital</v>
      </c>
      <c r="D4" s="724" t="e">
        <f>INDEX(tblTrans[[English]:[Polski]],MATCH(XFD4,tblTrans[ID],0),LangSelID)</f>
        <v>#N/A</v>
      </c>
      <c r="E4" s="724" t="e">
        <f>INDEX(tblTrans[[English]:[Polski]],MATCH(#REF!,tblTrans[ID],0),LangSelID)</f>
        <v>#REF!</v>
      </c>
      <c r="F4" s="724" t="e">
        <f>INDEX(tblTrans[[English]:[Polski]],MATCH(#REF!,tblTrans[ID],0),LangSelID)</f>
        <v>#REF!</v>
      </c>
      <c r="G4" s="724"/>
      <c r="H4" s="724"/>
      <c r="I4" s="724">
        <f t="shared" ref="I4:P4" si="0">SUM(I5:I9)</f>
        <v>1805051</v>
      </c>
      <c r="J4" s="724">
        <f t="shared" si="0"/>
        <v>1812135</v>
      </c>
      <c r="K4" s="724">
        <f t="shared" si="0"/>
        <v>1838843</v>
      </c>
      <c r="L4" s="724">
        <f t="shared" si="0"/>
        <v>2067387</v>
      </c>
      <c r="M4" s="724">
        <f t="shared" si="0"/>
        <v>2088417</v>
      </c>
      <c r="N4" s="724">
        <f t="shared" si="0"/>
        <v>2098412</v>
      </c>
      <c r="O4" s="724">
        <f t="shared" si="0"/>
        <v>2104366</v>
      </c>
      <c r="P4" s="724">
        <f t="shared" si="0"/>
        <v>2526947</v>
      </c>
      <c r="Q4" s="724">
        <v>2530920</v>
      </c>
      <c r="R4" s="724">
        <f>SUM(R5:R9)</f>
        <v>2859684</v>
      </c>
      <c r="S4" s="724">
        <f>SUM(S5:S9)</f>
        <v>2864079</v>
      </c>
      <c r="T4" s="724">
        <f>SUM(T5:T9)</f>
        <v>3242569</v>
      </c>
      <c r="U4" s="724">
        <f t="shared" ref="U4:Z4" si="1">SUM(U5:U11)</f>
        <v>3384088</v>
      </c>
      <c r="V4" s="724">
        <f t="shared" si="1"/>
        <v>4033202</v>
      </c>
      <c r="W4" s="724">
        <f t="shared" si="1"/>
        <v>4045270</v>
      </c>
      <c r="X4" s="724">
        <f t="shared" si="1"/>
        <v>4268164</v>
      </c>
      <c r="Y4" s="724">
        <f t="shared" si="1"/>
        <v>4256935</v>
      </c>
      <c r="Z4" s="724">
        <f t="shared" si="1"/>
        <v>4268911</v>
      </c>
      <c r="AA4" s="724">
        <v>4266724</v>
      </c>
      <c r="AB4" s="724">
        <f t="shared" ref="AB4:AN4" si="2">SUM(AB5:AB11)</f>
        <v>4389484</v>
      </c>
      <c r="AC4" s="724">
        <f t="shared" si="2"/>
        <v>4402453</v>
      </c>
      <c r="AD4" s="724">
        <f t="shared" si="2"/>
        <v>6374819</v>
      </c>
      <c r="AE4" s="724">
        <f t="shared" si="2"/>
        <v>6374537</v>
      </c>
      <c r="AF4" s="724">
        <f t="shared" si="2"/>
        <v>6949759</v>
      </c>
      <c r="AG4" s="724">
        <f t="shared" si="2"/>
        <v>6956119</v>
      </c>
      <c r="AH4" s="724">
        <f t="shared" si="2"/>
        <v>6871383</v>
      </c>
      <c r="AI4" s="724">
        <f t="shared" si="2"/>
        <v>6875907</v>
      </c>
      <c r="AJ4" s="724">
        <f t="shared" si="2"/>
        <v>8013059</v>
      </c>
      <c r="AK4" s="724">
        <f t="shared" si="2"/>
        <v>8017006</v>
      </c>
      <c r="AL4" s="724">
        <f t="shared" si="2"/>
        <v>8670029</v>
      </c>
      <c r="AM4" s="724">
        <f t="shared" si="2"/>
        <v>8673559</v>
      </c>
      <c r="AN4" s="724">
        <f t="shared" si="2"/>
        <v>8808943</v>
      </c>
      <c r="AO4" s="724">
        <f>SUM(AO5:AO11)</f>
        <v>8813149</v>
      </c>
      <c r="AP4" s="724">
        <f>SUM(AP5:AP11)</f>
        <v>9085710</v>
      </c>
      <c r="AQ4" s="724">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723"/>
      <c r="XEY4" s="723" t="s">
        <v>11</v>
      </c>
      <c r="XEZ4" s="723">
        <v>445</v>
      </c>
      <c r="XFA4" s="724"/>
      <c r="XFB4" s="724"/>
      <c r="XFC4" s="724" t="s">
        <v>11</v>
      </c>
      <c r="XFD4"/>
    </row>
    <row r="5" spans="1:16384" s="629" customFormat="1" ht="15" customHeight="1">
      <c r="A5" s="330"/>
      <c r="B5" s="440">
        <v>1</v>
      </c>
      <c r="C5" s="630" t="str">
        <f>INDEX(tblTrans[[English]:[Polski]],MATCH(XEZ5,tblTrans[ID],0),LangSelID)</f>
        <v>Share capital</v>
      </c>
      <c r="D5" s="630" t="e">
        <f>INDEX(tblTrans[[English]:[Polski]],MATCH(XFD5,tblTrans[ID],0),LangSelID)</f>
        <v>#N/A</v>
      </c>
      <c r="E5" s="630" t="e">
        <f>INDEX(tblTrans[[English]:[Polski]],MATCH(#REF!,tblTrans[ID],0),LangSelID)</f>
        <v>#REF!</v>
      </c>
      <c r="F5" s="440" t="e">
        <f>INDEX(tblTrans[[English]:[Polski]],MATCH(#REF!,tblTrans[ID],0),LangSelID)</f>
        <v>#REF!</v>
      </c>
      <c r="G5" s="631"/>
      <c r="H5" s="632"/>
      <c r="I5" s="633">
        <v>114853</v>
      </c>
      <c r="J5" s="633">
        <v>115223</v>
      </c>
      <c r="K5" s="634">
        <v>115936</v>
      </c>
      <c r="L5" s="635">
        <v>116870</v>
      </c>
      <c r="M5" s="633">
        <v>117500</v>
      </c>
      <c r="N5" s="633">
        <v>117838</v>
      </c>
      <c r="O5" s="631">
        <v>118064</v>
      </c>
      <c r="P5" s="632">
        <v>118111</v>
      </c>
      <c r="Q5" s="633">
        <v>118256</v>
      </c>
      <c r="R5" s="633">
        <v>118460</v>
      </c>
      <c r="S5" s="634">
        <v>118643</v>
      </c>
      <c r="T5" s="635">
        <v>118655</v>
      </c>
      <c r="U5" s="633">
        <v>118752</v>
      </c>
      <c r="V5" s="633">
        <v>118764</v>
      </c>
      <c r="W5" s="631">
        <v>118764</v>
      </c>
      <c r="X5" s="632">
        <v>118764</v>
      </c>
      <c r="Y5" s="633">
        <v>118764</v>
      </c>
      <c r="Z5" s="633">
        <v>118764</v>
      </c>
      <c r="AA5" s="634">
        <v>118764</v>
      </c>
      <c r="AB5" s="635">
        <v>118764</v>
      </c>
      <c r="AC5" s="633">
        <v>118764</v>
      </c>
      <c r="AD5" s="633">
        <v>168311</v>
      </c>
      <c r="AE5" s="631">
        <v>168347</v>
      </c>
      <c r="AF5" s="632">
        <v>168347</v>
      </c>
      <c r="AG5" s="633">
        <v>168347</v>
      </c>
      <c r="AH5" s="633">
        <v>168410</v>
      </c>
      <c r="AI5" s="634">
        <v>168411</v>
      </c>
      <c r="AJ5" s="635">
        <v>168411</v>
      </c>
      <c r="AK5" s="633">
        <v>168411</v>
      </c>
      <c r="AL5" s="633">
        <v>168548</v>
      </c>
      <c r="AM5" s="631">
        <v>168556</v>
      </c>
      <c r="AN5" s="632">
        <v>168565</v>
      </c>
      <c r="AO5" s="633">
        <v>168568</v>
      </c>
      <c r="AP5" s="633">
        <v>168681</v>
      </c>
      <c r="AQ5" s="634">
        <v>168696</v>
      </c>
      <c r="XEX5" s="330"/>
      <c r="XEY5" s="440">
        <v>1</v>
      </c>
      <c r="XEZ5" s="630">
        <v>446</v>
      </c>
      <c r="XFA5" s="630"/>
      <c r="XFB5" s="630"/>
      <c r="XFC5" s="440" t="s">
        <v>12</v>
      </c>
    </row>
    <row r="6" spans="1:16384" s="629" customFormat="1" ht="15" customHeight="1">
      <c r="A6" s="330"/>
      <c r="B6" s="440">
        <v>2</v>
      </c>
      <c r="C6" s="630" t="str">
        <f>INDEX(tblTrans[[English]:[Polski]],MATCH(XEZ6,tblTrans[ID],0),LangSelID)</f>
        <v>Capital surplus fund</v>
      </c>
      <c r="D6" s="630" t="e">
        <f>INDEX(tblTrans[[English]:[Polski]],MATCH(XFD6,tblTrans[ID],0),LangSelID)</f>
        <v>#N/A</v>
      </c>
      <c r="E6" s="630" t="e">
        <f>INDEX(tblTrans[[English]:[Polski]],MATCH(#REF!,tblTrans[ID],0),LangSelID)</f>
        <v>#REF!</v>
      </c>
      <c r="F6" s="440" t="e">
        <f>INDEX(tblTrans[[English]:[Polski]],MATCH(#REF!,tblTrans[ID],0),LangSelID)</f>
        <v>#REF!</v>
      </c>
      <c r="G6" s="631"/>
      <c r="H6" s="632"/>
      <c r="I6" s="633">
        <v>1132471</v>
      </c>
      <c r="J6" s="633">
        <v>1145566</v>
      </c>
      <c r="K6" s="634">
        <v>1169211</v>
      </c>
      <c r="L6" s="635">
        <v>1338758</v>
      </c>
      <c r="M6" s="633">
        <v>1359657</v>
      </c>
      <c r="N6" s="633">
        <v>1371102</v>
      </c>
      <c r="O6" s="631">
        <v>1378882</v>
      </c>
      <c r="P6" s="632">
        <v>1380497</v>
      </c>
      <c r="Q6" s="633">
        <v>1385488</v>
      </c>
      <c r="R6" s="633">
        <v>1392499</v>
      </c>
      <c r="S6" s="634">
        <v>1398789</v>
      </c>
      <c r="T6" s="635">
        <v>1399217</v>
      </c>
      <c r="U6" s="633">
        <v>1402542</v>
      </c>
      <c r="V6" s="633">
        <v>1402919</v>
      </c>
      <c r="W6" s="631">
        <v>1402919</v>
      </c>
      <c r="X6" s="632">
        <v>1402919</v>
      </c>
      <c r="Y6" s="633">
        <v>1402919</v>
      </c>
      <c r="Z6" s="633">
        <v>1402919</v>
      </c>
      <c r="AA6" s="634">
        <v>1402919</v>
      </c>
      <c r="AB6" s="635">
        <v>1402919</v>
      </c>
      <c r="AC6" s="633">
        <v>1402919</v>
      </c>
      <c r="AD6" s="633">
        <v>3319539</v>
      </c>
      <c r="AE6" s="631">
        <v>3323465</v>
      </c>
      <c r="AF6" s="632">
        <v>5596143</v>
      </c>
      <c r="AG6" s="633">
        <v>5660026</v>
      </c>
      <c r="AH6" s="633">
        <v>5660026</v>
      </c>
      <c r="AI6" s="634">
        <v>5660076</v>
      </c>
      <c r="AJ6" s="635">
        <v>6626088</v>
      </c>
      <c r="AK6" s="633">
        <v>6678905</v>
      </c>
      <c r="AL6" s="633">
        <v>6686097</v>
      </c>
      <c r="AM6" s="631">
        <v>6686581</v>
      </c>
      <c r="AN6" s="632">
        <v>6687172</v>
      </c>
      <c r="AO6" s="633">
        <v>7452140</v>
      </c>
      <c r="AP6" s="633">
        <v>7460777</v>
      </c>
      <c r="AQ6" s="634">
        <v>7461954</v>
      </c>
      <c r="XEX6" s="330"/>
      <c r="XEY6" s="440">
        <v>2</v>
      </c>
      <c r="XEZ6" s="630">
        <v>447</v>
      </c>
      <c r="XFA6" s="630"/>
      <c r="XFB6" s="630"/>
      <c r="XFC6" s="440" t="s">
        <v>13</v>
      </c>
    </row>
    <row r="7" spans="1:16384" s="629" customFormat="1" ht="15" customHeight="1">
      <c r="A7" s="330"/>
      <c r="B7" s="440">
        <v>3</v>
      </c>
      <c r="C7" s="630" t="str">
        <f>INDEX(tblTrans[[English]:[Polski]],MATCH(XEZ7,tblTrans[ID],0),LangSelID)</f>
        <v>Reserve fund</v>
      </c>
      <c r="D7" s="630" t="e">
        <f>INDEX(tblTrans[[English]:[Polski]],MATCH(XFD7,tblTrans[ID],0),LangSelID)</f>
        <v>#N/A</v>
      </c>
      <c r="E7" s="630" t="e">
        <f>INDEX(tblTrans[[English]:[Polski]],MATCH(#REF!,tblTrans[ID],0),LangSelID)</f>
        <v>#REF!</v>
      </c>
      <c r="F7" s="440" t="e">
        <f>INDEX(tblTrans[[English]:[Polski]],MATCH(#REF!,tblTrans[ID],0),LangSelID)</f>
        <v>#REF!</v>
      </c>
      <c r="G7" s="631"/>
      <c r="H7" s="632"/>
      <c r="I7" s="633">
        <v>557727</v>
      </c>
      <c r="J7" s="633">
        <v>551346</v>
      </c>
      <c r="K7" s="634">
        <v>553696</v>
      </c>
      <c r="L7" s="635">
        <v>611759</v>
      </c>
      <c r="M7" s="633">
        <v>611260</v>
      </c>
      <c r="N7" s="633">
        <v>609472</v>
      </c>
      <c r="O7" s="631">
        <v>607420</v>
      </c>
      <c r="P7" s="632">
        <v>1028339</v>
      </c>
      <c r="Q7" s="633">
        <v>1027176</v>
      </c>
      <c r="R7" s="633">
        <f>1024859+323866</f>
        <v>1348725</v>
      </c>
      <c r="S7" s="634">
        <v>1346647</v>
      </c>
      <c r="T7" s="635">
        <v>1724697</v>
      </c>
      <c r="U7" s="633">
        <v>1731154</v>
      </c>
      <c r="V7" s="633">
        <v>1733303</v>
      </c>
      <c r="W7" s="631">
        <v>1729678</v>
      </c>
      <c r="X7" s="632">
        <v>2585625</v>
      </c>
      <c r="Y7" s="633">
        <v>2581675</v>
      </c>
      <c r="Z7" s="633">
        <v>2582491</v>
      </c>
      <c r="AA7" s="634">
        <v>2583466</v>
      </c>
      <c r="AB7" s="635">
        <f>2713556</f>
        <v>2713556</v>
      </c>
      <c r="AC7" s="633">
        <v>2714719</v>
      </c>
      <c r="AD7" s="633">
        <v>2716303</v>
      </c>
      <c r="AE7" s="631">
        <v>2714743</v>
      </c>
      <c r="AF7" s="632">
        <v>56588</v>
      </c>
      <c r="AG7" s="633">
        <v>75093</v>
      </c>
      <c r="AH7" s="633">
        <v>77797</v>
      </c>
      <c r="AI7" s="634">
        <v>81174</v>
      </c>
      <c r="AJ7" s="635">
        <v>83258</v>
      </c>
      <c r="AK7" s="633">
        <v>97129</v>
      </c>
      <c r="AL7" s="633">
        <v>92385</v>
      </c>
      <c r="AM7" s="631">
        <v>94863</v>
      </c>
      <c r="AN7" s="632">
        <v>97761</v>
      </c>
      <c r="AO7" s="633">
        <v>101348</v>
      </c>
      <c r="AP7" s="633">
        <v>95850</v>
      </c>
      <c r="AQ7" s="634">
        <v>100057</v>
      </c>
      <c r="XEX7" s="330"/>
      <c r="XEY7" s="440">
        <v>3</v>
      </c>
      <c r="XEZ7" s="630">
        <v>448</v>
      </c>
      <c r="XFA7" s="630"/>
      <c r="XFB7" s="630"/>
      <c r="XFC7" s="440" t="s">
        <v>14</v>
      </c>
    </row>
    <row r="8" spans="1:16384" s="629" customFormat="1" ht="15" customHeight="1">
      <c r="A8" s="330"/>
      <c r="B8" s="636">
        <v>4</v>
      </c>
      <c r="C8" s="637" t="str">
        <f>INDEX(tblTrans[[English]:[Polski]],MATCH(XEZ8,tblTrans[ID],0),LangSelID)</f>
        <v>General risk provision</v>
      </c>
      <c r="D8" s="637" t="e">
        <f>INDEX(tblTrans[[English]:[Polski]],MATCH(XFD8,tblTrans[ID],0),LangSelID)</f>
        <v>#N/A</v>
      </c>
      <c r="E8" s="637" t="e">
        <f>INDEX(tblTrans[[English]:[Polski]],MATCH(#REF!,tblTrans[ID],0),LangSelID)</f>
        <v>#REF!</v>
      </c>
      <c r="F8" s="636" t="e">
        <f>INDEX(tblTrans[[English]:[Polski]],MATCH(#REF!,tblTrans[ID],0),LangSelID)</f>
        <v>#REF!</v>
      </c>
      <c r="G8" s="631"/>
      <c r="H8" s="632"/>
      <c r="I8" s="633"/>
      <c r="J8" s="633">
        <v>0</v>
      </c>
      <c r="K8" s="634">
        <v>0</v>
      </c>
      <c r="L8" s="635">
        <v>0</v>
      </c>
      <c r="M8" s="633"/>
      <c r="N8" s="633">
        <v>0</v>
      </c>
      <c r="O8" s="631">
        <v>0</v>
      </c>
      <c r="P8" s="632">
        <v>0</v>
      </c>
      <c r="Q8" s="633">
        <v>0</v>
      </c>
      <c r="R8" s="633">
        <v>0</v>
      </c>
      <c r="S8" s="634">
        <v>0</v>
      </c>
      <c r="T8" s="635">
        <v>0</v>
      </c>
      <c r="U8" s="633">
        <v>0</v>
      </c>
      <c r="V8" s="633">
        <v>0</v>
      </c>
      <c r="W8" s="631">
        <v>0</v>
      </c>
      <c r="X8" s="632">
        <v>0</v>
      </c>
      <c r="Y8" s="633">
        <v>0</v>
      </c>
      <c r="Z8" s="633">
        <v>0</v>
      </c>
      <c r="AA8" s="634">
        <v>0</v>
      </c>
      <c r="AB8" s="635"/>
      <c r="AC8" s="633"/>
      <c r="AD8" s="633"/>
      <c r="AE8" s="631"/>
      <c r="AF8" s="632">
        <v>838953</v>
      </c>
      <c r="AG8" s="633">
        <v>841953</v>
      </c>
      <c r="AH8" s="633">
        <v>841953</v>
      </c>
      <c r="AI8" s="634">
        <v>841953</v>
      </c>
      <c r="AJ8" s="635">
        <v>941953</v>
      </c>
      <c r="AK8" s="633">
        <v>945953</v>
      </c>
      <c r="AL8" s="633">
        <v>945953</v>
      </c>
      <c r="AM8" s="631">
        <v>945953</v>
      </c>
      <c r="AN8" s="632">
        <v>945953</v>
      </c>
      <c r="AO8" s="633">
        <v>989953</v>
      </c>
      <c r="AP8" s="633">
        <v>989953</v>
      </c>
      <c r="AQ8" s="634">
        <v>989953</v>
      </c>
      <c r="XEX8" s="330"/>
      <c r="XEY8" s="636">
        <v>4</v>
      </c>
      <c r="XEZ8" s="630">
        <v>449</v>
      </c>
      <c r="XFA8" s="637"/>
      <c r="XFB8" s="637"/>
      <c r="XFC8" s="636" t="s">
        <v>15</v>
      </c>
    </row>
    <row r="9" spans="1:16384" s="629" customFormat="1" ht="15" customHeight="1">
      <c r="A9" s="330"/>
      <c r="B9" s="440">
        <v>5</v>
      </c>
      <c r="C9" s="630" t="str">
        <f>INDEX(tblTrans[[English]:[Polski]],MATCH(XEZ9,tblTrans[ID],0),LangSelID)</f>
        <v>Retained earnings</v>
      </c>
      <c r="D9" s="630" t="e">
        <f>INDEX(tblTrans[[English]:[Polski]],MATCH(XFD9,tblTrans[ID],0),LangSelID)</f>
        <v>#N/A</v>
      </c>
      <c r="E9" s="630" t="e">
        <f>INDEX(tblTrans[[English]:[Polski]],MATCH(#REF!,tblTrans[ID],0),LangSelID)</f>
        <v>#REF!</v>
      </c>
      <c r="F9" s="440" t="e">
        <f>INDEX(tblTrans[[English]:[Polski]],MATCH(#REF!,tblTrans[ID],0),LangSelID)</f>
        <v>#REF!</v>
      </c>
      <c r="G9" s="631"/>
      <c r="H9" s="632"/>
      <c r="I9" s="633"/>
      <c r="J9" s="633">
        <v>0</v>
      </c>
      <c r="K9" s="634">
        <v>0</v>
      </c>
      <c r="L9" s="635"/>
      <c r="M9" s="633">
        <v>0</v>
      </c>
      <c r="N9" s="633">
        <v>0</v>
      </c>
      <c r="O9" s="631">
        <v>0</v>
      </c>
      <c r="P9" s="632">
        <v>0</v>
      </c>
      <c r="Q9" s="633">
        <v>0</v>
      </c>
      <c r="R9" s="633">
        <v>0</v>
      </c>
      <c r="S9" s="634">
        <v>0</v>
      </c>
      <c r="T9" s="635">
        <v>0</v>
      </c>
      <c r="U9" s="633">
        <v>0</v>
      </c>
      <c r="V9" s="633">
        <v>640325</v>
      </c>
      <c r="W9" s="631">
        <v>640325</v>
      </c>
      <c r="X9" s="632">
        <v>0</v>
      </c>
      <c r="Y9" s="633">
        <v>0</v>
      </c>
      <c r="Z9" s="633">
        <v>10608</v>
      </c>
      <c r="AA9" s="634">
        <v>10608</v>
      </c>
      <c r="AB9" s="635"/>
      <c r="AC9" s="633"/>
      <c r="AD9" s="633"/>
      <c r="AE9" s="631"/>
      <c r="AF9" s="632">
        <v>189414</v>
      </c>
      <c r="AG9" s="633">
        <v>107417</v>
      </c>
      <c r="AH9" s="633">
        <v>100383</v>
      </c>
      <c r="AI9" s="634">
        <v>100383</v>
      </c>
      <c r="AJ9" s="635">
        <v>169343</v>
      </c>
      <c r="AK9" s="633">
        <v>102526</v>
      </c>
      <c r="AL9" s="633">
        <v>102526</v>
      </c>
      <c r="AM9" s="631">
        <v>102526</v>
      </c>
      <c r="AN9" s="632">
        <v>102526</v>
      </c>
      <c r="AO9" s="633">
        <v>75528</v>
      </c>
      <c r="AP9" s="633">
        <v>75528</v>
      </c>
      <c r="AQ9" s="634">
        <v>-15760</v>
      </c>
      <c r="XEX9" s="330"/>
      <c r="XEY9" s="440">
        <v>5</v>
      </c>
      <c r="XEZ9" s="630">
        <v>450</v>
      </c>
      <c r="XFA9" s="630"/>
      <c r="XFB9" s="630"/>
      <c r="XFC9" s="440" t="s">
        <v>16</v>
      </c>
    </row>
    <row r="10" spans="1:16384" s="629" customFormat="1" ht="15" customHeight="1">
      <c r="A10" s="330"/>
      <c r="B10" s="636">
        <v>6</v>
      </c>
      <c r="C10" s="630" t="str">
        <f>INDEX(tblTrans[[English]:[Polski]],MATCH(XEZ10,tblTrans[ID],0),LangSelID)</f>
        <v>Profit for the current year</v>
      </c>
      <c r="D10" s="630" t="e">
        <f>INDEX(tblTrans[[English]:[Polski]],MATCH(XFD10,tblTrans[ID],0),LangSelID)</f>
        <v>#N/A</v>
      </c>
      <c r="E10" s="630" t="e">
        <f>INDEX(tblTrans[[English]:[Polski]],MATCH(#REF!,tblTrans[ID],0),LangSelID)</f>
        <v>#REF!</v>
      </c>
      <c r="F10" s="440" t="e">
        <f>INDEX(tblTrans[[English]:[Polski]],MATCH(#REF!,tblTrans[ID],0),LangSelID)</f>
        <v>#REF!</v>
      </c>
      <c r="G10" s="631"/>
      <c r="H10" s="632"/>
      <c r="I10" s="633"/>
      <c r="J10" s="633"/>
      <c r="K10" s="634"/>
      <c r="L10" s="635"/>
      <c r="M10" s="633"/>
      <c r="N10" s="633"/>
      <c r="O10" s="631"/>
      <c r="P10" s="632"/>
      <c r="Q10" s="633"/>
      <c r="R10" s="633"/>
      <c r="S10" s="634"/>
      <c r="T10" s="635"/>
      <c r="U10" s="633"/>
      <c r="V10" s="633"/>
      <c r="W10" s="631"/>
      <c r="X10" s="632"/>
      <c r="Y10" s="633"/>
      <c r="Z10" s="633"/>
      <c r="AA10" s="634"/>
      <c r="AB10" s="635"/>
      <c r="AC10" s="633"/>
      <c r="AD10" s="633"/>
      <c r="AE10" s="631"/>
      <c r="AF10" s="632"/>
      <c r="AG10" s="633"/>
      <c r="AH10" s="633"/>
      <c r="AI10" s="634"/>
      <c r="AJ10" s="635"/>
      <c r="AK10" s="633"/>
      <c r="AL10" s="633">
        <v>650589</v>
      </c>
      <c r="AM10" s="631">
        <v>650589</v>
      </c>
      <c r="AN10" s="632">
        <v>781810</v>
      </c>
      <c r="AO10" s="633"/>
      <c r="AP10" s="633">
        <v>268403</v>
      </c>
      <c r="AQ10" s="634">
        <v>268402.5</v>
      </c>
      <c r="XEX10" s="330"/>
      <c r="XEY10" s="636">
        <v>6</v>
      </c>
      <c r="XEZ10" s="630">
        <v>451</v>
      </c>
      <c r="XFA10" s="630"/>
      <c r="XFB10" s="630"/>
      <c r="XFC10" s="440"/>
    </row>
    <row r="11" spans="1:16384" s="629" customFormat="1" ht="15" customHeight="1">
      <c r="A11" s="330"/>
      <c r="B11" s="440">
        <v>7</v>
      </c>
      <c r="C11" s="630" t="str">
        <f>INDEX(tblTrans[[English]:[Polski]],MATCH(XEZ11,tblTrans[ID],0),LangSelID)</f>
        <v>Minority interest</v>
      </c>
      <c r="D11" s="630" t="e">
        <f>INDEX(tblTrans[[English]:[Polski]],MATCH(XFD11,tblTrans[ID],0),LangSelID)</f>
        <v>#N/A</v>
      </c>
      <c r="E11" s="630" t="e">
        <f>INDEX(tblTrans[[English]:[Polski]],MATCH(#REF!,tblTrans[ID],0),LangSelID)</f>
        <v>#REF!</v>
      </c>
      <c r="F11" s="440" t="e">
        <f>INDEX(tblTrans[[English]:[Polski]],MATCH(#REF!,tblTrans[ID],0),LangSelID)</f>
        <v>#REF!</v>
      </c>
      <c r="G11" s="631"/>
      <c r="H11" s="632"/>
      <c r="I11" s="633"/>
      <c r="J11" s="633"/>
      <c r="K11" s="634"/>
      <c r="L11" s="635"/>
      <c r="M11" s="633"/>
      <c r="N11" s="633"/>
      <c r="O11" s="631"/>
      <c r="P11" s="632"/>
      <c r="Q11" s="633"/>
      <c r="R11" s="633"/>
      <c r="S11" s="634"/>
      <c r="T11" s="635"/>
      <c r="U11" s="638">
        <v>131640</v>
      </c>
      <c r="V11" s="638">
        <v>137891</v>
      </c>
      <c r="W11" s="631">
        <v>153584</v>
      </c>
      <c r="X11" s="639">
        <v>160856</v>
      </c>
      <c r="Y11" s="638">
        <v>153577</v>
      </c>
      <c r="Z11" s="638">
        <v>154129</v>
      </c>
      <c r="AA11" s="634">
        <v>150967</v>
      </c>
      <c r="AB11" s="635">
        <v>154245</v>
      </c>
      <c r="AC11" s="633">
        <v>166051</v>
      </c>
      <c r="AD11" s="633">
        <v>170666</v>
      </c>
      <c r="AE11" s="631">
        <v>167982</v>
      </c>
      <c r="AF11" s="632">
        <v>100314</v>
      </c>
      <c r="AG11" s="633">
        <v>103283</v>
      </c>
      <c r="AH11" s="633">
        <v>22814</v>
      </c>
      <c r="AI11" s="634">
        <v>23910</v>
      </c>
      <c r="AJ11" s="635">
        <v>24006</v>
      </c>
      <c r="AK11" s="633">
        <v>24082</v>
      </c>
      <c r="AL11" s="633">
        <v>23931</v>
      </c>
      <c r="AM11" s="631">
        <v>24491</v>
      </c>
      <c r="AN11" s="632">
        <v>25156</v>
      </c>
      <c r="AO11" s="633">
        <v>25612</v>
      </c>
      <c r="AP11" s="633">
        <v>26518</v>
      </c>
      <c r="AQ11" s="634">
        <v>27096</v>
      </c>
      <c r="XEX11" s="330"/>
      <c r="XEY11" s="440">
        <v>7</v>
      </c>
      <c r="XEZ11" s="630">
        <v>452</v>
      </c>
      <c r="XFA11" s="630"/>
      <c r="XFB11" s="630"/>
      <c r="XFC11" s="440"/>
    </row>
    <row r="12" spans="1:16384" s="629" customFormat="1" ht="15" customHeight="1" thickBot="1">
      <c r="A12" s="330"/>
      <c r="B12" s="440"/>
      <c r="C12" s="630"/>
      <c r="D12" s="630"/>
      <c r="E12" s="630"/>
      <c r="F12" s="630"/>
      <c r="G12" s="631"/>
      <c r="H12" s="632"/>
      <c r="I12" s="633"/>
      <c r="J12" s="633"/>
      <c r="K12" s="634"/>
      <c r="L12" s="635"/>
      <c r="M12" s="633"/>
      <c r="N12" s="633"/>
      <c r="O12" s="631"/>
      <c r="P12" s="632"/>
      <c r="Q12" s="633"/>
      <c r="R12" s="633"/>
      <c r="S12" s="634"/>
      <c r="T12" s="635"/>
      <c r="U12" s="633"/>
      <c r="V12" s="633"/>
      <c r="W12" s="631"/>
      <c r="X12" s="632"/>
      <c r="Y12" s="633"/>
      <c r="Z12" s="633"/>
      <c r="AA12" s="634"/>
      <c r="AB12" s="635"/>
      <c r="AC12" s="633"/>
      <c r="AD12" s="633"/>
      <c r="AE12" s="631"/>
      <c r="AF12" s="632"/>
      <c r="AG12" s="633"/>
      <c r="AH12" s="633"/>
      <c r="AI12" s="634"/>
      <c r="AJ12" s="635"/>
      <c r="AK12" s="633"/>
      <c r="AL12" s="633"/>
      <c r="AM12" s="631"/>
      <c r="AN12" s="632"/>
      <c r="AO12" s="633"/>
      <c r="AP12" s="633"/>
      <c r="AQ12" s="634"/>
      <c r="XEX12" s="330"/>
      <c r="XEY12" s="440"/>
      <c r="XEZ12" s="630"/>
      <c r="XFA12" s="630"/>
      <c r="XFB12" s="630"/>
      <c r="XFC12" s="630"/>
    </row>
    <row r="13" spans="1:16384" s="86" customFormat="1" ht="15" customHeight="1" thickBot="1">
      <c r="A13" s="723"/>
      <c r="B13" s="723" t="s">
        <v>17</v>
      </c>
      <c r="C13" s="723" t="str">
        <f>INDEX(tblTrans[[English]:[Polski]],MATCH(XEZ13,tblTrans[ID],0),LangSelID)</f>
        <v>Core capital - deductions</v>
      </c>
      <c r="D13" s="724" t="e">
        <f>INDEX(tblTrans[[English]:[Polski]],MATCH(XFD13,tblTrans[ID],0),LangSelID)</f>
        <v>#N/A</v>
      </c>
      <c r="E13" s="724" t="e">
        <f>INDEX(tblTrans[[English]:[Polski]],MATCH(#REF!,tblTrans[ID],0),LangSelID)</f>
        <v>#REF!</v>
      </c>
      <c r="F13" s="724" t="e">
        <f>INDEX(tblTrans[[English]:[Polski]],MATCH(#REF!,tblTrans[ID],0),LangSelID)</f>
        <v>#REF!</v>
      </c>
      <c r="G13" s="724"/>
      <c r="H13" s="724"/>
      <c r="I13" s="724">
        <f t="shared" ref="I13:P13" si="3">SUM(I14:I20)</f>
        <v>444837</v>
      </c>
      <c r="J13" s="724">
        <f t="shared" si="3"/>
        <v>455146</v>
      </c>
      <c r="K13" s="724">
        <f t="shared" si="3"/>
        <v>458749</v>
      </c>
      <c r="L13" s="724">
        <f t="shared" si="3"/>
        <v>421438</v>
      </c>
      <c r="M13" s="724">
        <f t="shared" si="3"/>
        <v>416495</v>
      </c>
      <c r="N13" s="724">
        <f t="shared" si="3"/>
        <v>407679</v>
      </c>
      <c r="O13" s="724">
        <f t="shared" si="3"/>
        <v>407572</v>
      </c>
      <c r="P13" s="724">
        <f t="shared" si="3"/>
        <v>396947</v>
      </c>
      <c r="Q13" s="724">
        <f t="shared" ref="Q13:Y13" si="4">SUM(Q14:Q20)</f>
        <v>480468</v>
      </c>
      <c r="R13" s="724">
        <f t="shared" si="4"/>
        <v>477836</v>
      </c>
      <c r="S13" s="724">
        <f t="shared" si="4"/>
        <v>546384</v>
      </c>
      <c r="T13" s="724">
        <f t="shared" si="4"/>
        <v>553601</v>
      </c>
      <c r="U13" s="724">
        <f t="shared" si="4"/>
        <v>559876</v>
      </c>
      <c r="V13" s="724">
        <f t="shared" si="4"/>
        <v>568531</v>
      </c>
      <c r="W13" s="724">
        <f t="shared" si="4"/>
        <v>736256</v>
      </c>
      <c r="X13" s="724">
        <f t="shared" si="4"/>
        <v>814990</v>
      </c>
      <c r="Y13" s="724">
        <f t="shared" si="4"/>
        <v>732202.01850988215</v>
      </c>
      <c r="Z13" s="724">
        <f t="shared" ref="Z13:AF13" si="5">SUM(Z14:Z20)</f>
        <v>667453.88520640333</v>
      </c>
      <c r="AA13" s="724">
        <f t="shared" si="5"/>
        <v>663347.10325001599</v>
      </c>
      <c r="AB13" s="724">
        <f t="shared" si="5"/>
        <v>523210</v>
      </c>
      <c r="AC13" s="724">
        <f t="shared" si="5"/>
        <v>544808.53026909265</v>
      </c>
      <c r="AD13" s="724">
        <f t="shared" si="5"/>
        <v>459657</v>
      </c>
      <c r="AE13" s="724">
        <f t="shared" si="5"/>
        <v>508465.60440393764</v>
      </c>
      <c r="AF13" s="724">
        <f t="shared" si="5"/>
        <v>527343.48346285895</v>
      </c>
      <c r="AG13" s="724">
        <f t="shared" ref="AG13:AL13" si="6">SUM(AG14:AG20)</f>
        <v>475790.719428226</v>
      </c>
      <c r="AH13" s="724">
        <f t="shared" si="6"/>
        <v>471633.54101500002</v>
      </c>
      <c r="AI13" s="724">
        <f t="shared" si="6"/>
        <v>542320.54101499997</v>
      </c>
      <c r="AJ13" s="724">
        <f t="shared" si="6"/>
        <v>500424.016015</v>
      </c>
      <c r="AK13" s="724">
        <f t="shared" si="6"/>
        <v>492036.53304999997</v>
      </c>
      <c r="AL13" s="724">
        <f t="shared" si="6"/>
        <v>488369</v>
      </c>
      <c r="AM13" s="724">
        <f>SUM(AM14:AM21)</f>
        <v>648420.81514044199</v>
      </c>
      <c r="AN13" s="724">
        <f>SUM(AN14:AN21)</f>
        <v>622318.66616010002</v>
      </c>
      <c r="AO13" s="724">
        <f>SUM(AO14:AO21)</f>
        <v>609565</v>
      </c>
      <c r="AP13" s="724">
        <f>SUM(AP14:AP21)</f>
        <v>615058</v>
      </c>
      <c r="AQ13" s="724">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723"/>
      <c r="XEY13" s="723" t="s">
        <v>17</v>
      </c>
      <c r="XEZ13" s="723">
        <v>453</v>
      </c>
      <c r="XFA13" s="724"/>
      <c r="XFB13" s="724"/>
      <c r="XFC13" s="724" t="s">
        <v>17</v>
      </c>
      <c r="XFD13"/>
    </row>
    <row r="14" spans="1:16384" s="629" customFormat="1" ht="15" customHeight="1">
      <c r="A14" s="330"/>
      <c r="B14" s="440">
        <v>1</v>
      </c>
      <c r="C14" s="630" t="str">
        <f>INDEX(tblTrans[[English]:[Polski]],MATCH(XEZ14,tblTrans[ID],0),LangSelID)</f>
        <v>Treasury stock</v>
      </c>
      <c r="D14" s="630" t="e">
        <f>INDEX(tblTrans[[English]:[Polski]],MATCH(XFD14,tblTrans[ID],0),LangSelID)</f>
        <v>#N/A</v>
      </c>
      <c r="E14" s="630" t="e">
        <f>INDEX(tblTrans[[English]:[Polski]],MATCH(#REF!,tblTrans[ID],0),LangSelID)</f>
        <v>#REF!</v>
      </c>
      <c r="F14" s="440" t="e">
        <f>INDEX(tblTrans[[English]:[Polski]],MATCH(#REF!,tblTrans[ID],0),LangSelID)</f>
        <v>#REF!</v>
      </c>
      <c r="G14" s="631"/>
      <c r="H14" s="632"/>
      <c r="I14" s="633">
        <v>0</v>
      </c>
      <c r="J14" s="633">
        <v>0</v>
      </c>
      <c r="K14" s="634">
        <v>0</v>
      </c>
      <c r="L14" s="635">
        <v>0</v>
      </c>
      <c r="M14" s="633">
        <v>0</v>
      </c>
      <c r="N14" s="633">
        <v>0</v>
      </c>
      <c r="O14" s="631">
        <v>0</v>
      </c>
      <c r="P14" s="632">
        <v>0</v>
      </c>
      <c r="Q14" s="633">
        <v>0</v>
      </c>
      <c r="R14" s="633">
        <v>0</v>
      </c>
      <c r="S14" s="634"/>
      <c r="T14" s="635"/>
      <c r="U14" s="633"/>
      <c r="V14" s="633"/>
      <c r="W14" s="631"/>
      <c r="X14" s="632"/>
      <c r="Y14" s="633"/>
      <c r="Z14" s="633"/>
      <c r="AA14" s="634"/>
      <c r="AB14" s="485"/>
      <c r="AC14" s="220"/>
      <c r="AD14" s="220"/>
      <c r="AE14" s="631"/>
      <c r="AF14" s="640"/>
      <c r="AG14" s="220"/>
      <c r="AH14" s="220"/>
      <c r="AI14" s="634"/>
      <c r="AJ14" s="641"/>
      <c r="AK14" s="330"/>
      <c r="AL14" s="330"/>
      <c r="AM14" s="631"/>
      <c r="AN14" s="483"/>
      <c r="AO14" s="330">
        <v>0</v>
      </c>
      <c r="AP14" s="330">
        <v>0</v>
      </c>
      <c r="AQ14" s="484">
        <v>0</v>
      </c>
      <c r="XEX14" s="330"/>
      <c r="XEY14" s="440">
        <v>1</v>
      </c>
      <c r="XEZ14" s="630">
        <v>454</v>
      </c>
      <c r="XFA14" s="630"/>
      <c r="XFB14" s="630"/>
      <c r="XFC14" s="440" t="s">
        <v>18</v>
      </c>
    </row>
    <row r="15" spans="1:16384" s="629" customFormat="1" ht="15" customHeight="1">
      <c r="A15" s="330"/>
      <c r="B15" s="440">
        <v>2</v>
      </c>
      <c r="C15" s="630" t="str">
        <f>INDEX(tblTrans[[English]:[Polski]],MATCH(XEZ15,tblTrans[ID],0),LangSelID)</f>
        <v>Intangible assets</v>
      </c>
      <c r="D15" s="630" t="e">
        <f>INDEX(tblTrans[[English]:[Polski]],MATCH(XFD15,tblTrans[ID],0),LangSelID)</f>
        <v>#N/A</v>
      </c>
      <c r="E15" s="630" t="e">
        <f>INDEX(tblTrans[[English]:[Polski]],MATCH(#REF!,tblTrans[ID],0),LangSelID)</f>
        <v>#REF!</v>
      </c>
      <c r="F15" s="440" t="e">
        <f>INDEX(tblTrans[[English]:[Polski]],MATCH(#REF!,tblTrans[ID],0),LangSelID)</f>
        <v>#REF!</v>
      </c>
      <c r="G15" s="642"/>
      <c r="H15" s="639"/>
      <c r="I15" s="638">
        <v>399331</v>
      </c>
      <c r="J15" s="638">
        <v>407246</v>
      </c>
      <c r="K15" s="643">
        <v>410577</v>
      </c>
      <c r="L15" s="644">
        <v>421438</v>
      </c>
      <c r="M15" s="638">
        <v>416495</v>
      </c>
      <c r="N15" s="638">
        <v>407679</v>
      </c>
      <c r="O15" s="642">
        <v>407572</v>
      </c>
      <c r="P15" s="639">
        <v>396947</v>
      </c>
      <c r="Q15" s="638">
        <v>401699</v>
      </c>
      <c r="R15" s="638">
        <v>402730</v>
      </c>
      <c r="S15" s="643">
        <v>433696</v>
      </c>
      <c r="T15" s="644">
        <v>433461</v>
      </c>
      <c r="U15" s="638">
        <v>408135</v>
      </c>
      <c r="V15" s="638">
        <v>430175</v>
      </c>
      <c r="W15" s="642">
        <v>438130</v>
      </c>
      <c r="X15" s="639">
        <v>433401</v>
      </c>
      <c r="Y15" s="638">
        <v>439932</v>
      </c>
      <c r="Z15" s="638">
        <v>437154</v>
      </c>
      <c r="AA15" s="643">
        <v>441372</v>
      </c>
      <c r="AB15" s="485">
        <v>425624</v>
      </c>
      <c r="AC15" s="220">
        <v>412652</v>
      </c>
      <c r="AD15" s="220">
        <v>402685</v>
      </c>
      <c r="AE15" s="642">
        <v>427837</v>
      </c>
      <c r="AF15" s="640">
        <v>407129</v>
      </c>
      <c r="AG15" s="220">
        <v>421047</v>
      </c>
      <c r="AH15" s="220">
        <v>407786</v>
      </c>
      <c r="AI15" s="643">
        <v>436769</v>
      </c>
      <c r="AJ15" s="641">
        <v>418265</v>
      </c>
      <c r="AK15" s="645">
        <v>409753</v>
      </c>
      <c r="AL15" s="645">
        <v>407959</v>
      </c>
      <c r="AM15" s="642">
        <v>436123</v>
      </c>
      <c r="AN15" s="646">
        <v>419014</v>
      </c>
      <c r="AO15" s="645">
        <v>415428</v>
      </c>
      <c r="AP15" s="645">
        <v>421170</v>
      </c>
      <c r="AQ15" s="647">
        <v>455345</v>
      </c>
      <c r="XEX15" s="330"/>
      <c r="XEY15" s="440">
        <v>2</v>
      </c>
      <c r="XEZ15" s="630">
        <v>455</v>
      </c>
      <c r="XFA15" s="630"/>
      <c r="XFB15" s="630"/>
      <c r="XFC15" s="440" t="s">
        <v>19</v>
      </c>
    </row>
    <row r="16" spans="1:16384" s="629" customFormat="1" ht="15" customHeight="1">
      <c r="A16" s="330"/>
      <c r="B16" s="440">
        <v>3</v>
      </c>
      <c r="C16" s="648" t="str">
        <f>INDEX(tblTrans[[English]:[Polski]],MATCH(XEZ16,tblTrans[ID],0),LangSelID)</f>
        <v>Prior period unabsorbed loss</v>
      </c>
      <c r="D16" s="630" t="e">
        <f>INDEX(tblTrans[[English]:[Polski]],MATCH(XFD16,tblTrans[ID],0),LangSelID)</f>
        <v>#N/A</v>
      </c>
      <c r="E16" s="630" t="e">
        <f>INDEX(tblTrans[[English]:[Polski]],MATCH(#REF!,tblTrans[ID],0),LangSelID)</f>
        <v>#REF!</v>
      </c>
      <c r="F16" s="440" t="e">
        <f>INDEX(tblTrans[[English]:[Polski]],MATCH(#REF!,tblTrans[ID],0),LangSelID)</f>
        <v>#REF!</v>
      </c>
      <c r="G16" s="631"/>
      <c r="H16" s="632"/>
      <c r="I16" s="633">
        <v>45506</v>
      </c>
      <c r="J16" s="633">
        <v>47900</v>
      </c>
      <c r="K16" s="634">
        <v>48172</v>
      </c>
      <c r="L16" s="635">
        <v>0</v>
      </c>
      <c r="M16" s="633">
        <v>0</v>
      </c>
      <c r="N16" s="633">
        <v>0</v>
      </c>
      <c r="O16" s="631">
        <v>0</v>
      </c>
      <c r="P16" s="632">
        <v>0</v>
      </c>
      <c r="Q16" s="633">
        <v>0</v>
      </c>
      <c r="R16" s="633">
        <v>0</v>
      </c>
      <c r="S16" s="634">
        <v>0</v>
      </c>
      <c r="T16" s="635">
        <v>0</v>
      </c>
      <c r="U16" s="633">
        <v>0</v>
      </c>
      <c r="V16" s="633">
        <v>0</v>
      </c>
      <c r="W16" s="631">
        <v>0</v>
      </c>
      <c r="X16" s="632">
        <v>0</v>
      </c>
      <c r="Y16" s="633">
        <v>0</v>
      </c>
      <c r="Z16" s="633">
        <v>0</v>
      </c>
      <c r="AA16" s="634">
        <v>0</v>
      </c>
      <c r="AB16" s="485"/>
      <c r="AC16" s="220"/>
      <c r="AD16" s="220"/>
      <c r="AE16" s="631"/>
      <c r="AF16" s="640"/>
      <c r="AG16" s="220"/>
      <c r="AH16" s="220"/>
      <c r="AI16" s="634"/>
      <c r="AJ16" s="641"/>
      <c r="AK16" s="220"/>
      <c r="AL16" s="220"/>
      <c r="AM16" s="631"/>
      <c r="AN16" s="640"/>
      <c r="AO16" s="220"/>
      <c r="AP16" s="220">
        <v>0</v>
      </c>
      <c r="AQ16" s="649">
        <v>0</v>
      </c>
      <c r="XEX16" s="330"/>
      <c r="XEY16" s="440">
        <v>3</v>
      </c>
      <c r="XEZ16" s="630">
        <v>456</v>
      </c>
      <c r="XFA16" s="630"/>
      <c r="XFB16" s="630"/>
      <c r="XFC16" s="440" t="s">
        <v>20</v>
      </c>
    </row>
    <row r="17" spans="1:16384" s="629" customFormat="1" ht="15" customHeight="1">
      <c r="A17" s="330"/>
      <c r="B17" s="440">
        <v>4</v>
      </c>
      <c r="C17" s="630" t="str">
        <f>INDEX(tblTrans[[English]:[Polski]],MATCH(XEZ17,tblTrans[ID],0),LangSelID)</f>
        <v>Period end cumulative loss</v>
      </c>
      <c r="D17" s="630" t="e">
        <f>INDEX(tblTrans[[English]:[Polski]],MATCH(XFD17,tblTrans[ID],0),LangSelID)</f>
        <v>#N/A</v>
      </c>
      <c r="E17" s="630" t="e">
        <f>INDEX(tblTrans[[English]:[Polski]],MATCH(#REF!,tblTrans[ID],0),LangSelID)</f>
        <v>#REF!</v>
      </c>
      <c r="F17" s="440" t="e">
        <f>INDEX(tblTrans[[English]:[Polski]],MATCH(#REF!,tblTrans[ID],0),LangSelID)</f>
        <v>#REF!</v>
      </c>
      <c r="G17" s="631"/>
      <c r="H17" s="632"/>
      <c r="I17" s="633">
        <v>0</v>
      </c>
      <c r="J17" s="633">
        <v>0</v>
      </c>
      <c r="K17" s="634">
        <v>0</v>
      </c>
      <c r="L17" s="635">
        <v>0</v>
      </c>
      <c r="M17" s="633">
        <v>0</v>
      </c>
      <c r="N17" s="633">
        <v>0</v>
      </c>
      <c r="O17" s="631">
        <v>0</v>
      </c>
      <c r="P17" s="632">
        <v>0</v>
      </c>
      <c r="Q17" s="633">
        <v>0</v>
      </c>
      <c r="R17" s="633">
        <v>0</v>
      </c>
      <c r="S17" s="634">
        <v>0</v>
      </c>
      <c r="T17" s="635">
        <v>0</v>
      </c>
      <c r="U17" s="633">
        <v>0</v>
      </c>
      <c r="V17" s="633">
        <v>0</v>
      </c>
      <c r="W17" s="631">
        <v>0</v>
      </c>
      <c r="X17" s="632">
        <v>0</v>
      </c>
      <c r="Y17" s="633">
        <v>0</v>
      </c>
      <c r="Z17" s="633">
        <v>0</v>
      </c>
      <c r="AA17" s="634">
        <v>0</v>
      </c>
      <c r="AB17" s="485"/>
      <c r="AC17" s="220"/>
      <c r="AD17" s="220"/>
      <c r="AE17" s="631"/>
      <c r="AF17" s="640"/>
      <c r="AG17" s="220"/>
      <c r="AH17" s="220"/>
      <c r="AI17" s="634"/>
      <c r="AJ17" s="641"/>
      <c r="AK17" s="220"/>
      <c r="AL17" s="220"/>
      <c r="AM17" s="631"/>
      <c r="AN17" s="640"/>
      <c r="AO17" s="220"/>
      <c r="AP17" s="220">
        <v>0</v>
      </c>
      <c r="AQ17" s="649">
        <v>0</v>
      </c>
      <c r="XEX17" s="330"/>
      <c r="XEY17" s="440">
        <v>4</v>
      </c>
      <c r="XEZ17" s="630">
        <v>457</v>
      </c>
      <c r="XFA17" s="630"/>
      <c r="XFB17" s="630"/>
      <c r="XFC17" s="440" t="s">
        <v>21</v>
      </c>
    </row>
    <row r="18" spans="1:16384" s="629" customFormat="1" ht="15" customHeight="1">
      <c r="A18" s="330"/>
      <c r="B18" s="440">
        <v>5</v>
      </c>
      <c r="C18" s="630" t="str">
        <f>INDEX(tblTrans[[English]:[Polski]],MATCH(XEZ18,tblTrans[ID],0),LangSelID)</f>
        <v>Revaluation reserve</v>
      </c>
      <c r="D18" s="630" t="e">
        <f>INDEX(tblTrans[[English]:[Polski]],MATCH(XFD18,tblTrans[ID],0),LangSelID)</f>
        <v>#N/A</v>
      </c>
      <c r="E18" s="630" t="e">
        <f>INDEX(tblTrans[[English]:[Polski]],MATCH(#REF!,tblTrans[ID],0),LangSelID)</f>
        <v>#REF!</v>
      </c>
      <c r="F18" s="440" t="e">
        <f>INDEX(tblTrans[[English]:[Polski]],MATCH(#REF!,tblTrans[ID],0),LangSelID)</f>
        <v>#REF!</v>
      </c>
      <c r="G18" s="631"/>
      <c r="H18" s="632"/>
      <c r="I18" s="633"/>
      <c r="J18" s="633"/>
      <c r="K18" s="634"/>
      <c r="L18" s="635"/>
      <c r="M18" s="633"/>
      <c r="N18" s="633"/>
      <c r="O18" s="631"/>
      <c r="P18" s="632"/>
      <c r="Q18" s="633">
        <v>58186</v>
      </c>
      <c r="R18" s="633">
        <v>55895</v>
      </c>
      <c r="S18" s="634">
        <v>93791</v>
      </c>
      <c r="T18" s="635">
        <v>101546</v>
      </c>
      <c r="U18" s="633">
        <v>133262</v>
      </c>
      <c r="V18" s="633">
        <v>115273</v>
      </c>
      <c r="W18" s="631">
        <v>273464</v>
      </c>
      <c r="X18" s="632">
        <v>364518</v>
      </c>
      <c r="Y18" s="633">
        <v>275270</v>
      </c>
      <c r="Z18" s="633">
        <v>214061</v>
      </c>
      <c r="AA18" s="634">
        <v>205819</v>
      </c>
      <c r="AB18" s="485">
        <v>81560</v>
      </c>
      <c r="AC18" s="220">
        <v>116076</v>
      </c>
      <c r="AD18" s="220">
        <v>39149</v>
      </c>
      <c r="AE18" s="631">
        <v>63226</v>
      </c>
      <c r="AF18" s="640">
        <v>102614</v>
      </c>
      <c r="AG18" s="220">
        <v>37177</v>
      </c>
      <c r="AH18" s="220">
        <v>48242</v>
      </c>
      <c r="AI18" s="634">
        <v>51411</v>
      </c>
      <c r="AJ18" s="641">
        <v>31316</v>
      </c>
      <c r="AK18" s="645">
        <v>23856</v>
      </c>
      <c r="AL18" s="645">
        <v>23323</v>
      </c>
      <c r="AM18" s="631">
        <v>21459</v>
      </c>
      <c r="AN18" s="646">
        <v>19047</v>
      </c>
      <c r="AO18" s="645">
        <v>23095</v>
      </c>
      <c r="AP18" s="645">
        <v>17476</v>
      </c>
      <c r="AQ18" s="647">
        <v>27889</v>
      </c>
      <c r="XEX18" s="330"/>
      <c r="XEY18" s="440">
        <v>5</v>
      </c>
      <c r="XEZ18" s="630">
        <v>458</v>
      </c>
      <c r="XFA18" s="630"/>
      <c r="XFB18" s="630"/>
      <c r="XFC18" s="440"/>
    </row>
    <row r="19" spans="1:16384" s="629" customFormat="1" ht="15" customHeight="1">
      <c r="A19" s="330"/>
      <c r="B19" s="440">
        <v>6</v>
      </c>
      <c r="C19" s="630" t="str">
        <f>INDEX(tblTrans[[English]:[Polski]],MATCH(XEZ19,tblTrans[ID],0),LangSelID)</f>
        <v>Negative amounts arising from the revaluation of assets</v>
      </c>
      <c r="D19" s="630" t="e">
        <f>INDEX(tblTrans[[English]:[Polski]],MATCH(XFD19,tblTrans[ID],0),LangSelID)</f>
        <v>#N/A</v>
      </c>
      <c r="E19" s="630" t="e">
        <f>INDEX(tblTrans[[English]:[Polski]],MATCH(#REF!,tblTrans[ID],0),LangSelID)</f>
        <v>#REF!</v>
      </c>
      <c r="F19" s="440" t="e">
        <f>INDEX(tblTrans[[English]:[Polski]],MATCH(#REF!,tblTrans[ID],0),LangSelID)</f>
        <v>#REF!</v>
      </c>
      <c r="G19" s="631"/>
      <c r="H19" s="632"/>
      <c r="I19" s="633"/>
      <c r="J19" s="633"/>
      <c r="K19" s="634"/>
      <c r="L19" s="635"/>
      <c r="M19" s="633"/>
      <c r="N19" s="633"/>
      <c r="O19" s="631"/>
      <c r="P19" s="632"/>
      <c r="Q19" s="633"/>
      <c r="R19" s="633"/>
      <c r="S19" s="634"/>
      <c r="T19" s="635"/>
      <c r="U19" s="633"/>
      <c r="V19" s="633"/>
      <c r="W19" s="631"/>
      <c r="X19" s="632"/>
      <c r="Y19" s="633"/>
      <c r="Z19" s="633"/>
      <c r="AA19" s="634"/>
      <c r="AB19" s="485"/>
      <c r="AC19" s="220"/>
      <c r="AD19" s="220"/>
      <c r="AE19" s="631"/>
      <c r="AF19" s="640"/>
      <c r="AG19" s="220"/>
      <c r="AH19" s="220"/>
      <c r="AI19" s="634">
        <v>38535</v>
      </c>
      <c r="AJ19" s="641">
        <v>35260</v>
      </c>
      <c r="AK19" s="645">
        <v>42811</v>
      </c>
      <c r="AL19" s="645">
        <v>41470</v>
      </c>
      <c r="AM19" s="631">
        <v>38897.817999999999</v>
      </c>
      <c r="AN19" s="646">
        <v>35308.720999999998</v>
      </c>
      <c r="AO19" s="645">
        <v>28785</v>
      </c>
      <c r="AP19" s="645">
        <v>25750</v>
      </c>
      <c r="AQ19" s="647">
        <v>26486.528999999999</v>
      </c>
      <c r="XEX19" s="330"/>
      <c r="XEY19" s="440">
        <v>6</v>
      </c>
      <c r="XEZ19" s="630">
        <v>459</v>
      </c>
      <c r="XFA19" s="630"/>
      <c r="XFB19" s="630"/>
      <c r="XFC19" s="440"/>
    </row>
    <row r="20" spans="1:16384" s="629" customFormat="1" ht="15" customHeight="1">
      <c r="A20" s="330"/>
      <c r="B20" s="440">
        <v>7</v>
      </c>
      <c r="C20" s="630" t="str">
        <f>INDEX(tblTrans[[English]:[Polski]],MATCH(XEZ20,tblTrans[ID],0),LangSelID)</f>
        <v>Shares in financial institutions (50%)</v>
      </c>
      <c r="D20" s="630" t="e">
        <f>INDEX(tblTrans[[English]:[Polski]],MATCH(XFD20,tblTrans[ID],0),LangSelID)</f>
        <v>#N/A</v>
      </c>
      <c r="E20" s="630" t="e">
        <f>INDEX(tblTrans[[English]:[Polski]],MATCH(#REF!,tblTrans[ID],0),LangSelID)</f>
        <v>#REF!</v>
      </c>
      <c r="F20" s="440" t="e">
        <f>INDEX(tblTrans[[English]:[Polski]],MATCH(#REF!,tblTrans[ID],0),LangSelID)</f>
        <v>#REF!</v>
      </c>
      <c r="G20" s="631"/>
      <c r="H20" s="632"/>
      <c r="I20" s="633"/>
      <c r="J20" s="633"/>
      <c r="K20" s="634"/>
      <c r="L20" s="635"/>
      <c r="M20" s="633"/>
      <c r="N20" s="633"/>
      <c r="O20" s="631"/>
      <c r="P20" s="632"/>
      <c r="Q20" s="633">
        <v>20583</v>
      </c>
      <c r="R20" s="633">
        <v>19211</v>
      </c>
      <c r="S20" s="634">
        <v>18897</v>
      </c>
      <c r="T20" s="635">
        <v>18594</v>
      </c>
      <c r="U20" s="633">
        <v>18479</v>
      </c>
      <c r="V20" s="633">
        <v>23083</v>
      </c>
      <c r="W20" s="631">
        <v>24662</v>
      </c>
      <c r="X20" s="632">
        <v>17071</v>
      </c>
      <c r="Y20" s="633">
        <v>17000.018509882142</v>
      </c>
      <c r="Z20" s="633">
        <v>16238.885206403302</v>
      </c>
      <c r="AA20" s="634">
        <v>16156.103250015989</v>
      </c>
      <c r="AB20" s="485">
        <v>16026</v>
      </c>
      <c r="AC20" s="220">
        <v>16080.530269092658</v>
      </c>
      <c r="AD20" s="220">
        <v>17823</v>
      </c>
      <c r="AE20" s="631">
        <v>17402.604403937657</v>
      </c>
      <c r="AF20" s="640">
        <v>17600.483462858996</v>
      </c>
      <c r="AG20" s="220">
        <v>17566.719428225995</v>
      </c>
      <c r="AH20" s="220">
        <v>15605.541014999999</v>
      </c>
      <c r="AI20" s="634">
        <v>15605.541014999999</v>
      </c>
      <c r="AJ20" s="641">
        <v>15583.016014999999</v>
      </c>
      <c r="AK20" s="645">
        <v>15616.533049999998</v>
      </c>
      <c r="AL20" s="645">
        <v>15617</v>
      </c>
      <c r="AM20" s="631">
        <v>15408.850464999998</v>
      </c>
      <c r="AN20" s="646">
        <v>15408.850464999998</v>
      </c>
      <c r="AO20" s="645">
        <v>15859</v>
      </c>
      <c r="AP20" s="645">
        <v>15633</v>
      </c>
      <c r="AQ20" s="647">
        <v>16282.982209999998</v>
      </c>
      <c r="XEX20" s="330"/>
      <c r="XEY20" s="440">
        <v>7</v>
      </c>
      <c r="XEZ20" s="630">
        <v>460</v>
      </c>
      <c r="XFA20" s="630"/>
      <c r="XFB20" s="630"/>
      <c r="XFC20" s="440"/>
    </row>
    <row r="21" spans="1:16384" s="629" customFormat="1" ht="15" customHeight="1">
      <c r="A21" s="330"/>
      <c r="B21" s="440">
        <v>8</v>
      </c>
      <c r="C21" s="630" t="str">
        <f>INDEX(tblTrans[[English]:[Polski]],MATCH(XEZ21,tblTrans[ID],0),LangSelID)</f>
        <v>Provision shortfall</v>
      </c>
      <c r="D21" s="630" t="e">
        <f>INDEX(tblTrans[[English]:[Polski]],MATCH(XFD21,tblTrans[ID],0),LangSelID)</f>
        <v>#N/A</v>
      </c>
      <c r="E21" s="630" t="e">
        <f>INDEX(tblTrans[[English]:[Polski]],MATCH(#REF!,tblTrans[ID],0),LangSelID)</f>
        <v>#REF!</v>
      </c>
      <c r="F21" s="440" t="e">
        <f>INDEX(tblTrans[[English]:[Polski]],MATCH(#REF!,tblTrans[ID],0),LangSelID)</f>
        <v>#REF!</v>
      </c>
      <c r="G21" s="631"/>
      <c r="H21" s="632"/>
      <c r="I21" s="633"/>
      <c r="J21" s="633"/>
      <c r="K21" s="634"/>
      <c r="L21" s="635"/>
      <c r="M21" s="633"/>
      <c r="N21" s="633"/>
      <c r="O21" s="631"/>
      <c r="P21" s="632"/>
      <c r="Q21" s="633"/>
      <c r="R21" s="633"/>
      <c r="S21" s="634"/>
      <c r="T21" s="635"/>
      <c r="U21" s="633"/>
      <c r="V21" s="633"/>
      <c r="W21" s="631"/>
      <c r="X21" s="632"/>
      <c r="Y21" s="633"/>
      <c r="Z21" s="633"/>
      <c r="AA21" s="634"/>
      <c r="AB21" s="485"/>
      <c r="AC21" s="220"/>
      <c r="AD21" s="220"/>
      <c r="AE21" s="631"/>
      <c r="AF21" s="640"/>
      <c r="AG21" s="220"/>
      <c r="AH21" s="220"/>
      <c r="AI21" s="634"/>
      <c r="AJ21" s="641"/>
      <c r="AK21" s="220"/>
      <c r="AL21" s="645">
        <v>143303</v>
      </c>
      <c r="AM21" s="631">
        <v>136532.146675442</v>
      </c>
      <c r="AN21" s="646">
        <v>133540.09469510001</v>
      </c>
      <c r="AO21" s="645">
        <v>126398</v>
      </c>
      <c r="AP21" s="645">
        <v>135029</v>
      </c>
      <c r="AQ21" s="647">
        <v>115704.6565</v>
      </c>
      <c r="XEX21" s="330"/>
      <c r="XEY21" s="440">
        <v>8</v>
      </c>
      <c r="XEZ21" s="630">
        <v>461</v>
      </c>
      <c r="XFA21" s="630"/>
      <c r="XFB21" s="630"/>
      <c r="XFC21" s="440"/>
    </row>
    <row r="22" spans="1:16384" s="629" customFormat="1" ht="15" customHeight="1" thickBot="1">
      <c r="A22" s="330"/>
      <c r="B22" s="440"/>
      <c r="C22" s="630"/>
      <c r="D22" s="630"/>
      <c r="E22" s="630"/>
      <c r="F22" s="630"/>
      <c r="G22" s="650"/>
      <c r="H22" s="651"/>
      <c r="I22" s="652"/>
      <c r="J22" s="652"/>
      <c r="K22" s="653"/>
      <c r="L22" s="654"/>
      <c r="M22" s="652"/>
      <c r="N22" s="652"/>
      <c r="O22" s="650"/>
      <c r="P22" s="651"/>
      <c r="Q22" s="652"/>
      <c r="R22" s="652"/>
      <c r="S22" s="653"/>
      <c r="T22" s="654"/>
      <c r="U22" s="652"/>
      <c r="V22" s="652"/>
      <c r="W22" s="650"/>
      <c r="X22" s="651"/>
      <c r="Y22" s="652"/>
      <c r="Z22" s="652"/>
      <c r="AA22" s="653"/>
      <c r="AB22" s="485"/>
      <c r="AC22" s="220"/>
      <c r="AD22" s="220"/>
      <c r="AE22" s="650"/>
      <c r="AF22" s="640"/>
      <c r="AG22" s="220"/>
      <c r="AH22" s="220"/>
      <c r="AI22" s="653"/>
      <c r="AJ22" s="641"/>
      <c r="AK22" s="330"/>
      <c r="AL22" s="330"/>
      <c r="AM22" s="650"/>
      <c r="AN22" s="483"/>
      <c r="AO22" s="330"/>
      <c r="AP22" s="330"/>
      <c r="AQ22" s="484"/>
      <c r="XEX22" s="330"/>
      <c r="XEY22" s="440"/>
      <c r="XEZ22" s="630"/>
      <c r="XFA22" s="630"/>
      <c r="XFB22" s="630"/>
      <c r="XFC22" s="630"/>
    </row>
    <row r="23" spans="1:16384" s="86" customFormat="1" ht="15" customHeight="1" thickBot="1">
      <c r="A23" s="723"/>
      <c r="B23" s="723" t="s">
        <v>22</v>
      </c>
      <c r="C23" s="723" t="str">
        <f>INDEX(tblTrans[[English]:[Polski]],MATCH(XEZ23,tblTrans[ID],0),LangSelID)</f>
        <v>Supplementary capital</v>
      </c>
      <c r="D23" s="724" t="e">
        <f>INDEX(tblTrans[[English]:[Polski]],MATCH(XFD23,tblTrans[ID],0),LangSelID)</f>
        <v>#N/A</v>
      </c>
      <c r="E23" s="724" t="e">
        <f>INDEX(tblTrans[[English]:[Polski]],MATCH(#REF!,tblTrans[ID],0),LangSelID)</f>
        <v>#REF!</v>
      </c>
      <c r="F23" s="724" t="e">
        <f>INDEX(tblTrans[[English]:[Polski]],MATCH(#REF!,tblTrans[ID],0),LangSelID)</f>
        <v>#REF!</v>
      </c>
      <c r="G23" s="724"/>
      <c r="H23" s="724"/>
      <c r="I23" s="724">
        <f t="shared" ref="I23:U23" si="7">SUM(I24:I26)</f>
        <v>1090175</v>
      </c>
      <c r="J23" s="724">
        <f t="shared" si="7"/>
        <v>1074312.5</v>
      </c>
      <c r="K23" s="724">
        <f t="shared" si="7"/>
        <v>1073052</v>
      </c>
      <c r="L23" s="724">
        <f t="shared" si="7"/>
        <v>1215357.5</v>
      </c>
      <c r="M23" s="724">
        <f t="shared" si="7"/>
        <v>1220389</v>
      </c>
      <c r="N23" s="724">
        <f t="shared" si="7"/>
        <v>1240053.5</v>
      </c>
      <c r="O23" s="724">
        <f t="shared" si="7"/>
        <v>1427395</v>
      </c>
      <c r="P23" s="724">
        <f t="shared" si="7"/>
        <v>1531635</v>
      </c>
      <c r="Q23" s="724">
        <f t="shared" si="7"/>
        <v>1568555</v>
      </c>
      <c r="R23" s="724">
        <f t="shared" si="7"/>
        <v>1562041</v>
      </c>
      <c r="S23" s="724">
        <f t="shared" si="7"/>
        <v>1747774</v>
      </c>
      <c r="T23" s="724">
        <f t="shared" si="7"/>
        <v>1739043</v>
      </c>
      <c r="U23" s="724">
        <f t="shared" si="7"/>
        <v>1621331</v>
      </c>
      <c r="V23" s="724">
        <f t="shared" ref="V23:AF23" si="8">SUM(V24:V26)</f>
        <v>2061624</v>
      </c>
      <c r="W23" s="724">
        <f t="shared" si="8"/>
        <v>2627408</v>
      </c>
      <c r="X23" s="724">
        <f t="shared" si="8"/>
        <v>2812777</v>
      </c>
      <c r="Y23" s="724">
        <f t="shared" si="8"/>
        <v>2788914.0907450588</v>
      </c>
      <c r="Z23" s="724">
        <f t="shared" si="8"/>
        <v>2680880.6</v>
      </c>
      <c r="AA23" s="724">
        <f t="shared" si="8"/>
        <v>2676623</v>
      </c>
      <c r="AB23" s="724">
        <f t="shared" si="8"/>
        <v>2637941</v>
      </c>
      <c r="AC23" s="724">
        <f t="shared" si="8"/>
        <v>3104229.8</v>
      </c>
      <c r="AD23" s="724">
        <f t="shared" si="8"/>
        <v>2955760</v>
      </c>
      <c r="AE23" s="724">
        <f t="shared" si="8"/>
        <v>3122261</v>
      </c>
      <c r="AF23" s="724">
        <f t="shared" si="8"/>
        <v>3046769.4</v>
      </c>
      <c r="AG23" s="724">
        <f t="shared" ref="AG23:AN23" si="9">SUM(AG24:AG26)</f>
        <v>3270972.2</v>
      </c>
      <c r="AH23" s="724">
        <f t="shared" si="9"/>
        <v>3554986.2</v>
      </c>
      <c r="AI23" s="724">
        <f t="shared" si="9"/>
        <v>3558858</v>
      </c>
      <c r="AJ23" s="724">
        <f t="shared" si="9"/>
        <v>3451776.8</v>
      </c>
      <c r="AK23" s="724">
        <f t="shared" si="9"/>
        <v>3548297.4</v>
      </c>
      <c r="AL23" s="724">
        <f t="shared" si="9"/>
        <v>3486127</v>
      </c>
      <c r="AM23" s="724">
        <f t="shared" si="9"/>
        <v>3691383.4</v>
      </c>
      <c r="AN23" s="724">
        <f t="shared" si="9"/>
        <v>3398302.2</v>
      </c>
      <c r="AO23" s="724">
        <f>SUM(AO24:AO26)</f>
        <v>3324285</v>
      </c>
      <c r="AP23" s="724">
        <f>SUM(AP24:AP26)</f>
        <v>3261962</v>
      </c>
      <c r="AQ23" s="724">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723"/>
      <c r="XEY23" s="723" t="s">
        <v>22</v>
      </c>
      <c r="XEZ23" s="723">
        <v>462</v>
      </c>
      <c r="XFA23" s="724"/>
      <c r="XFB23" s="724"/>
      <c r="XFC23" s="724" t="s">
        <v>22</v>
      </c>
      <c r="XFD23"/>
    </row>
    <row r="24" spans="1:16384" s="629" customFormat="1" ht="15" customHeight="1">
      <c r="A24" s="330"/>
      <c r="B24" s="440">
        <v>1</v>
      </c>
      <c r="C24" s="630" t="str">
        <f>INDEX(tblTrans[[English]:[Polski]],MATCH(XEZ24,tblTrans[ID],0),LangSelID)</f>
        <v>Revaluation reserve</v>
      </c>
      <c r="D24" s="630" t="e">
        <f>INDEX(tblTrans[[English]:[Polski]],MATCH(XFD24,tblTrans[ID],0),LangSelID)</f>
        <v>#N/A</v>
      </c>
      <c r="E24" s="630" t="e">
        <f>INDEX(tblTrans[[English]:[Polski]],MATCH(#REF!,tblTrans[ID],0),LangSelID)</f>
        <v>#REF!</v>
      </c>
      <c r="F24" s="440" t="e">
        <f>INDEX(tblTrans[[English]:[Polski]],MATCH(#REF!,tblTrans[ID],0),LangSelID)</f>
        <v>#REF!</v>
      </c>
      <c r="G24" s="631"/>
      <c r="H24" s="632"/>
      <c r="I24" s="633">
        <v>6058</v>
      </c>
      <c r="J24" s="633">
        <v>4158</v>
      </c>
      <c r="K24" s="634">
        <v>-2975</v>
      </c>
      <c r="L24" s="635">
        <v>-1187</v>
      </c>
      <c r="M24" s="633">
        <v>-19912</v>
      </c>
      <c r="N24" s="633">
        <v>-3663</v>
      </c>
      <c r="O24" s="631">
        <v>5142</v>
      </c>
      <c r="P24" s="632">
        <v>1565</v>
      </c>
      <c r="Q24" s="633">
        <v>100935</v>
      </c>
      <c r="R24" s="633">
        <v>91715</v>
      </c>
      <c r="S24" s="634">
        <v>92734</v>
      </c>
      <c r="T24" s="635">
        <v>10701</v>
      </c>
      <c r="U24" s="633">
        <v>11492</v>
      </c>
      <c r="V24" s="633">
        <v>10859</v>
      </c>
      <c r="W24" s="631">
        <v>20425</v>
      </c>
      <c r="X24" s="632">
        <v>32156</v>
      </c>
      <c r="Y24" s="633">
        <v>29871.599999999999</v>
      </c>
      <c r="Z24" s="633">
        <v>23160.6</v>
      </c>
      <c r="AA24" s="634">
        <v>48828</v>
      </c>
      <c r="AB24" s="635">
        <v>72941</v>
      </c>
      <c r="AC24" s="633">
        <v>126454.8</v>
      </c>
      <c r="AD24" s="633">
        <v>110035</v>
      </c>
      <c r="AE24" s="631">
        <v>116556</v>
      </c>
      <c r="AF24" s="632">
        <v>118394.4</v>
      </c>
      <c r="AG24" s="633">
        <v>135592.20000000001</v>
      </c>
      <c r="AH24" s="633">
        <v>119311.2</v>
      </c>
      <c r="AI24" s="634">
        <v>107223</v>
      </c>
      <c r="AJ24" s="635">
        <v>170476.79999999999</v>
      </c>
      <c r="AK24" s="633">
        <v>177982.40000000002</v>
      </c>
      <c r="AL24" s="633">
        <v>255367</v>
      </c>
      <c r="AM24" s="631">
        <v>473923.4</v>
      </c>
      <c r="AN24" s="632">
        <v>412201.2</v>
      </c>
      <c r="AO24" s="633">
        <v>272499</v>
      </c>
      <c r="AP24" s="633">
        <v>260462</v>
      </c>
      <c r="AQ24" s="634">
        <v>311998.80000000005</v>
      </c>
      <c r="XEX24" s="330"/>
      <c r="XEY24" s="440">
        <v>1</v>
      </c>
      <c r="XEZ24" s="630">
        <v>463</v>
      </c>
      <c r="XFA24" s="630"/>
      <c r="XFB24" s="630"/>
      <c r="XFC24" s="440" t="s">
        <v>23</v>
      </c>
    </row>
    <row r="25" spans="1:16384" s="629" customFormat="1" ht="15" customHeight="1">
      <c r="A25" s="330"/>
      <c r="B25" s="440">
        <v>2</v>
      </c>
      <c r="C25" s="630" t="str">
        <f>INDEX(tblTrans[[English]:[Polski]],MATCH(XEZ25,tblTrans[ID],0),LangSelID)</f>
        <v>Other subordinated funds</v>
      </c>
      <c r="D25" s="630" t="e">
        <f>INDEX(tblTrans[[English]:[Polski]],MATCH(XFD25,tblTrans[ID],0),LangSelID)</f>
        <v>#N/A</v>
      </c>
      <c r="E25" s="630" t="e">
        <f>INDEX(tblTrans[[English]:[Polski]],MATCH(#REF!,tblTrans[ID],0),LangSelID)</f>
        <v>#REF!</v>
      </c>
      <c r="F25" s="440" t="e">
        <f>INDEX(tblTrans[[English]:[Polski]],MATCH(#REF!,tblTrans[ID],0),LangSelID)</f>
        <v>#REF!</v>
      </c>
      <c r="G25" s="631"/>
      <c r="H25" s="632"/>
      <c r="I25" s="633">
        <v>404010</v>
      </c>
      <c r="J25" s="633">
        <v>391660</v>
      </c>
      <c r="K25" s="634">
        <v>385980</v>
      </c>
      <c r="L25" s="635">
        <v>393570</v>
      </c>
      <c r="M25" s="633">
        <v>404340</v>
      </c>
      <c r="N25" s="633">
        <v>398350</v>
      </c>
      <c r="O25" s="631">
        <v>573856</v>
      </c>
      <c r="P25" s="632">
        <v>577470</v>
      </c>
      <c r="Q25" s="633">
        <v>558420</v>
      </c>
      <c r="R25" s="633">
        <v>559846</v>
      </c>
      <c r="S25" s="634">
        <v>531112</v>
      </c>
      <c r="T25" s="635">
        <v>561150</v>
      </c>
      <c r="U25" s="633">
        <v>522675</v>
      </c>
      <c r="V25" s="633">
        <v>733958</v>
      </c>
      <c r="W25" s="631">
        <v>952476</v>
      </c>
      <c r="X25" s="632">
        <v>1054034</v>
      </c>
      <c r="Y25" s="633">
        <v>996676</v>
      </c>
      <c r="Z25" s="633">
        <v>951184</v>
      </c>
      <c r="AA25" s="634">
        <v>940474</v>
      </c>
      <c r="AB25" s="635">
        <v>918000</v>
      </c>
      <c r="AC25" s="633">
        <v>1065730</v>
      </c>
      <c r="AD25" s="633">
        <v>1018470</v>
      </c>
      <c r="AE25" s="631">
        <v>1075726</v>
      </c>
      <c r="AF25" s="632">
        <v>1048050</v>
      </c>
      <c r="AG25" s="633">
        <v>1122136</v>
      </c>
      <c r="AH25" s="633">
        <v>1229610</v>
      </c>
      <c r="AI25" s="634">
        <v>1235322</v>
      </c>
      <c r="AJ25" s="635">
        <v>1174360</v>
      </c>
      <c r="AK25" s="633">
        <v>1206218</v>
      </c>
      <c r="AL25" s="633">
        <v>1156272</v>
      </c>
      <c r="AM25" s="631">
        <v>1151512</v>
      </c>
      <c r="AN25" s="632">
        <v>1166982</v>
      </c>
      <c r="AO25" s="633">
        <v>1192652</v>
      </c>
      <c r="AP25" s="633">
        <v>1173000</v>
      </c>
      <c r="AQ25" s="634">
        <v>1149744</v>
      </c>
      <c r="XEX25" s="330"/>
      <c r="XEY25" s="440">
        <v>2</v>
      </c>
      <c r="XEZ25" s="630">
        <v>464</v>
      </c>
      <c r="XFA25" s="630"/>
      <c r="XFB25" s="630"/>
      <c r="XFC25" s="440" t="s">
        <v>24</v>
      </c>
    </row>
    <row r="26" spans="1:16384" s="629" customFormat="1" ht="15" customHeight="1">
      <c r="A26" s="330"/>
      <c r="B26" s="440">
        <v>3</v>
      </c>
      <c r="C26" s="630" t="str">
        <f>INDEX(tblTrans[[English]:[Polski]],MATCH(XEZ26,tblTrans[ID],0),LangSelID)</f>
        <v>Subordinated loan capital ((A-B)/2)</v>
      </c>
      <c r="D26" s="630" t="e">
        <f>INDEX(tblTrans[[English]:[Polski]],MATCH(XFD26,tblTrans[ID],0),LangSelID)</f>
        <v>#N/A</v>
      </c>
      <c r="E26" s="630" t="e">
        <f>INDEX(tblTrans[[English]:[Polski]],MATCH(#REF!,tblTrans[ID],0),LangSelID)</f>
        <v>#REF!</v>
      </c>
      <c r="F26" s="440" t="e">
        <f>INDEX(tblTrans[[English]:[Polski]],MATCH(#REF!,tblTrans[ID],0),LangSelID)</f>
        <v>#REF!</v>
      </c>
      <c r="G26" s="631"/>
      <c r="H26" s="632"/>
      <c r="I26" s="633">
        <v>680107</v>
      </c>
      <c r="J26" s="633">
        <v>678494.5</v>
      </c>
      <c r="K26" s="634">
        <v>690047</v>
      </c>
      <c r="L26" s="635">
        <v>822974.5</v>
      </c>
      <c r="M26" s="633">
        <v>835961</v>
      </c>
      <c r="N26" s="633">
        <v>845366.5</v>
      </c>
      <c r="O26" s="631">
        <v>848397</v>
      </c>
      <c r="P26" s="632">
        <v>952600</v>
      </c>
      <c r="Q26" s="633">
        <v>909200</v>
      </c>
      <c r="R26" s="633">
        <v>910480</v>
      </c>
      <c r="S26" s="634">
        <v>1123928</v>
      </c>
      <c r="T26" s="635">
        <v>1167192</v>
      </c>
      <c r="U26" s="633">
        <v>1087164</v>
      </c>
      <c r="V26" s="633">
        <v>1316807</v>
      </c>
      <c r="W26" s="631">
        <v>1654507</v>
      </c>
      <c r="X26" s="632">
        <v>1726587</v>
      </c>
      <c r="Y26" s="633">
        <v>1762366.490745059</v>
      </c>
      <c r="Z26" s="633">
        <v>1706536</v>
      </c>
      <c r="AA26" s="634">
        <v>1687321</v>
      </c>
      <c r="AB26" s="635">
        <v>1647000</v>
      </c>
      <c r="AC26" s="633">
        <v>1912045</v>
      </c>
      <c r="AD26" s="633">
        <v>1827255</v>
      </c>
      <c r="AE26" s="631">
        <v>1929979</v>
      </c>
      <c r="AF26" s="632">
        <v>1880325</v>
      </c>
      <c r="AG26" s="633">
        <v>2013244</v>
      </c>
      <c r="AH26" s="633">
        <v>2206065</v>
      </c>
      <c r="AI26" s="634">
        <v>2216313</v>
      </c>
      <c r="AJ26" s="635">
        <v>2106940</v>
      </c>
      <c r="AK26" s="633">
        <v>2164097</v>
      </c>
      <c r="AL26" s="633">
        <v>2074488</v>
      </c>
      <c r="AM26" s="631">
        <v>2065948</v>
      </c>
      <c r="AN26" s="632">
        <v>1819119</v>
      </c>
      <c r="AO26" s="633">
        <v>1859134</v>
      </c>
      <c r="AP26" s="633">
        <v>1828500</v>
      </c>
      <c r="AQ26" s="634">
        <v>1711089.6</v>
      </c>
      <c r="XEX26" s="330"/>
      <c r="XEY26" s="440">
        <v>3</v>
      </c>
      <c r="XEZ26" s="630">
        <v>465</v>
      </c>
      <c r="XFA26" s="630"/>
      <c r="XFB26" s="630"/>
      <c r="XFC26" s="440" t="s">
        <v>25</v>
      </c>
    </row>
    <row r="27" spans="1:16384" s="629" customFormat="1" ht="15" customHeight="1" thickBot="1">
      <c r="A27" s="330"/>
      <c r="B27" s="440"/>
      <c r="C27" s="630"/>
      <c r="D27" s="630"/>
      <c r="E27" s="630"/>
      <c r="F27" s="630"/>
      <c r="G27" s="650"/>
      <c r="H27" s="651"/>
      <c r="I27" s="652"/>
      <c r="J27" s="652"/>
      <c r="K27" s="653"/>
      <c r="L27" s="654"/>
      <c r="M27" s="652"/>
      <c r="N27" s="652"/>
      <c r="O27" s="650"/>
      <c r="P27" s="651"/>
      <c r="Q27" s="652"/>
      <c r="R27" s="652"/>
      <c r="S27" s="653"/>
      <c r="T27" s="654"/>
      <c r="U27" s="652"/>
      <c r="V27" s="652"/>
      <c r="W27" s="650"/>
      <c r="X27" s="651"/>
      <c r="Y27" s="652"/>
      <c r="Z27" s="652"/>
      <c r="AA27" s="653"/>
      <c r="AB27" s="635"/>
      <c r="AC27" s="633"/>
      <c r="AD27" s="633"/>
      <c r="AE27" s="650"/>
      <c r="AF27" s="632"/>
      <c r="AG27" s="633"/>
      <c r="AH27" s="633"/>
      <c r="AI27" s="653"/>
      <c r="AJ27" s="635"/>
      <c r="AK27" s="330"/>
      <c r="AL27" s="330"/>
      <c r="AM27" s="650"/>
      <c r="AN27" s="483"/>
      <c r="AO27" s="330"/>
      <c r="AP27" s="330"/>
      <c r="AQ27" s="484"/>
      <c r="XEX27" s="330"/>
      <c r="XEY27" s="440"/>
      <c r="XEZ27" s="630"/>
      <c r="XFA27" s="630"/>
      <c r="XFB27" s="630"/>
      <c r="XFC27" s="630"/>
    </row>
    <row r="28" spans="1:16384" s="86" customFormat="1" ht="15" customHeight="1" thickBot="1">
      <c r="A28" s="723"/>
      <c r="B28" s="723" t="s">
        <v>26</v>
      </c>
      <c r="C28" s="723" t="str">
        <f>INDEX(tblTrans[[English]:[Polski]],MATCH(XEZ28,tblTrans[ID],0),LangSelID)</f>
        <v>Other deductions</v>
      </c>
      <c r="D28" s="724" t="e">
        <f>INDEX(tblTrans[[English]:[Polski]],MATCH(XFD28,tblTrans[ID],0),LangSelID)</f>
        <v>#N/A</v>
      </c>
      <c r="E28" s="724" t="e">
        <f>INDEX(tblTrans[[English]:[Polski]],MATCH(#REF!,tblTrans[ID],0),LangSelID)</f>
        <v>#REF!</v>
      </c>
      <c r="F28" s="724" t="e">
        <f>INDEX(tblTrans[[English]:[Polski]],MATCH(#REF!,tblTrans[ID],0),LangSelID)</f>
        <v>#REF!</v>
      </c>
      <c r="G28" s="724"/>
      <c r="H28" s="724"/>
      <c r="I28" s="724">
        <f t="shared" ref="I28:Q28" si="10">SUM(I29:I30)</f>
        <v>16002</v>
      </c>
      <c r="J28" s="724">
        <f t="shared" si="10"/>
        <v>11143</v>
      </c>
      <c r="K28" s="724">
        <f t="shared" si="10"/>
        <v>7350</v>
      </c>
      <c r="L28" s="724">
        <f t="shared" si="10"/>
        <v>7440</v>
      </c>
      <c r="M28" s="724">
        <f t="shared" si="10"/>
        <v>14902</v>
      </c>
      <c r="N28" s="724">
        <f t="shared" si="10"/>
        <v>15164</v>
      </c>
      <c r="O28" s="724">
        <f t="shared" si="10"/>
        <v>14639</v>
      </c>
      <c r="P28" s="724">
        <f t="shared" si="10"/>
        <v>41330</v>
      </c>
      <c r="Q28" s="724">
        <f t="shared" si="10"/>
        <v>20583</v>
      </c>
      <c r="R28" s="724">
        <f t="shared" ref="R28:Y28" si="11">SUM(R29:R30)</f>
        <v>19211</v>
      </c>
      <c r="S28" s="724">
        <f t="shared" si="11"/>
        <v>18897</v>
      </c>
      <c r="T28" s="724">
        <f t="shared" si="11"/>
        <v>18594</v>
      </c>
      <c r="U28" s="724">
        <f t="shared" si="11"/>
        <v>18479</v>
      </c>
      <c r="V28" s="724">
        <f t="shared" si="11"/>
        <v>23083</v>
      </c>
      <c r="W28" s="724">
        <f t="shared" si="11"/>
        <v>24662</v>
      </c>
      <c r="X28" s="724">
        <f t="shared" si="11"/>
        <v>17071</v>
      </c>
      <c r="Y28" s="724">
        <f t="shared" si="11"/>
        <v>17000.018509882142</v>
      </c>
      <c r="Z28" s="724">
        <f t="shared" ref="Z28:AF28" si="12">SUM(Z29:Z30)</f>
        <v>16238.885206403302</v>
      </c>
      <c r="AA28" s="724">
        <f t="shared" si="12"/>
        <v>16156.103250015989</v>
      </c>
      <c r="AB28" s="724">
        <f t="shared" si="12"/>
        <v>16026</v>
      </c>
      <c r="AC28" s="724">
        <f t="shared" si="12"/>
        <v>16080.530269092658</v>
      </c>
      <c r="AD28" s="724">
        <f t="shared" si="12"/>
        <v>17823</v>
      </c>
      <c r="AE28" s="724">
        <f t="shared" si="12"/>
        <v>17402.604403937657</v>
      </c>
      <c r="AF28" s="724">
        <f t="shared" si="12"/>
        <v>17600.483462858996</v>
      </c>
      <c r="AG28" s="724">
        <f t="shared" ref="AG28:AN28" si="13">SUM(AG29:AG30)</f>
        <v>17566.719428225995</v>
      </c>
      <c r="AH28" s="724">
        <f t="shared" si="13"/>
        <v>15605.541014999999</v>
      </c>
      <c r="AI28" s="724">
        <f t="shared" si="13"/>
        <v>15605.541014999999</v>
      </c>
      <c r="AJ28" s="724">
        <f t="shared" si="13"/>
        <v>15583.016014999999</v>
      </c>
      <c r="AK28" s="724">
        <f t="shared" si="13"/>
        <v>15616.533049999998</v>
      </c>
      <c r="AL28" s="724">
        <f t="shared" si="13"/>
        <v>15617</v>
      </c>
      <c r="AM28" s="724">
        <f t="shared" si="13"/>
        <v>15408.850464999998</v>
      </c>
      <c r="AN28" s="724">
        <f t="shared" si="13"/>
        <v>15408.850464999998</v>
      </c>
      <c r="AO28" s="724">
        <f>SUM(AO29:AO31)</f>
        <v>142257</v>
      </c>
      <c r="AP28" s="724">
        <f>SUM(AP29:AP31)</f>
        <v>150662</v>
      </c>
      <c r="AQ28" s="724">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723"/>
      <c r="XEY28" s="723" t="s">
        <v>26</v>
      </c>
      <c r="XEZ28" s="723">
        <v>466</v>
      </c>
      <c r="XFA28" s="724"/>
      <c r="XFB28" s="724"/>
      <c r="XFC28" s="724" t="s">
        <v>26</v>
      </c>
      <c r="XFD28"/>
    </row>
    <row r="29" spans="1:16384" s="629" customFormat="1" ht="15" customHeight="1">
      <c r="A29" s="330"/>
      <c r="B29" s="440">
        <v>1</v>
      </c>
      <c r="C29" s="630" t="str">
        <f>INDEX(tblTrans[[English]:[Polski]],MATCH(XEZ29,tblTrans[ID],0),LangSelID)</f>
        <v>Shortfall in provisions against the risk of banking activity</v>
      </c>
      <c r="D29" s="630" t="e">
        <f>INDEX(tblTrans[[English]:[Polski]],MATCH(XFD29,tblTrans[ID],0),LangSelID)</f>
        <v>#N/A</v>
      </c>
      <c r="E29" s="630" t="e">
        <f>INDEX(tblTrans[[English]:[Polski]],MATCH(#REF!,tblTrans[ID],0),LangSelID)</f>
        <v>#REF!</v>
      </c>
      <c r="F29" s="440" t="e">
        <f>INDEX(tblTrans[[English]:[Polski]],MATCH(#REF!,tblTrans[ID],0),LangSelID)</f>
        <v>#REF!</v>
      </c>
      <c r="G29" s="631"/>
      <c r="H29" s="632"/>
      <c r="I29" s="633">
        <v>0</v>
      </c>
      <c r="J29" s="633">
        <v>0</v>
      </c>
      <c r="K29" s="634">
        <v>0</v>
      </c>
      <c r="L29" s="635">
        <v>0</v>
      </c>
      <c r="M29" s="633">
        <v>0</v>
      </c>
      <c r="N29" s="633">
        <v>0</v>
      </c>
      <c r="O29" s="631">
        <v>0</v>
      </c>
      <c r="P29" s="632">
        <v>0</v>
      </c>
      <c r="Q29" s="633">
        <v>0</v>
      </c>
      <c r="R29" s="633">
        <v>0</v>
      </c>
      <c r="S29" s="634">
        <v>0</v>
      </c>
      <c r="T29" s="635">
        <v>0</v>
      </c>
      <c r="U29" s="633">
        <v>0</v>
      </c>
      <c r="V29" s="633">
        <v>0</v>
      </c>
      <c r="W29" s="631">
        <v>0</v>
      </c>
      <c r="X29" s="632">
        <v>0</v>
      </c>
      <c r="Y29" s="633">
        <v>0</v>
      </c>
      <c r="Z29" s="633">
        <v>0</v>
      </c>
      <c r="AA29" s="634">
        <v>0</v>
      </c>
      <c r="AB29" s="635">
        <v>0</v>
      </c>
      <c r="AC29" s="633"/>
      <c r="AD29" s="633"/>
      <c r="AE29" s="631"/>
      <c r="AF29" s="632"/>
      <c r="AG29" s="633"/>
      <c r="AH29" s="633"/>
      <c r="AI29" s="634"/>
      <c r="AJ29" s="635"/>
      <c r="AK29" s="330"/>
      <c r="AL29" s="330"/>
      <c r="AM29" s="631"/>
      <c r="AN29" s="483"/>
      <c r="AO29" s="330">
        <v>0</v>
      </c>
      <c r="AP29" s="330">
        <v>0</v>
      </c>
      <c r="AQ29" s="484">
        <v>0</v>
      </c>
      <c r="XEX29" s="330"/>
      <c r="XEY29" s="440">
        <v>1</v>
      </c>
      <c r="XEZ29" s="630">
        <v>467</v>
      </c>
      <c r="XFA29" s="630"/>
      <c r="XFB29" s="630"/>
      <c r="XFC29" s="440" t="s">
        <v>27</v>
      </c>
    </row>
    <row r="30" spans="1:16384" s="657" customFormat="1" ht="15" customHeight="1">
      <c r="A30" s="655"/>
      <c r="B30" s="656">
        <v>2</v>
      </c>
      <c r="C30" s="630" t="str">
        <f>INDEX(tblTrans[[English]:[Polski]],MATCH(XEZ30,tblTrans[ID],0),LangSelID)</f>
        <v>Shares in financial institutions</v>
      </c>
      <c r="D30" s="648" t="e">
        <f>INDEX(tblTrans[[English]:[Polski]],MATCH(XFD30,tblTrans[ID],0),LangSelID)</f>
        <v>#N/A</v>
      </c>
      <c r="E30" s="648" t="e">
        <f>INDEX(tblTrans[[English]:[Polski]],MATCH(#REF!,tblTrans[ID],0),LangSelID)</f>
        <v>#REF!</v>
      </c>
      <c r="F30" s="656" t="e">
        <f>INDEX(tblTrans[[English]:[Polski]],MATCH(#REF!,tblTrans[ID],0),LangSelID)</f>
        <v>#REF!</v>
      </c>
      <c r="G30" s="642"/>
      <c r="H30" s="639"/>
      <c r="I30" s="638">
        <v>16002</v>
      </c>
      <c r="J30" s="638">
        <v>11143</v>
      </c>
      <c r="K30" s="643">
        <v>7350</v>
      </c>
      <c r="L30" s="644">
        <v>7440</v>
      </c>
      <c r="M30" s="638">
        <v>14902</v>
      </c>
      <c r="N30" s="638">
        <v>15164</v>
      </c>
      <c r="O30" s="642">
        <v>14639</v>
      </c>
      <c r="P30" s="639">
        <v>41330</v>
      </c>
      <c r="Q30" s="638">
        <v>20583</v>
      </c>
      <c r="R30" s="638">
        <v>19211</v>
      </c>
      <c r="S30" s="643">
        <v>18897</v>
      </c>
      <c r="T30" s="644">
        <v>18594</v>
      </c>
      <c r="U30" s="638">
        <v>18479</v>
      </c>
      <c r="V30" s="638">
        <v>23083</v>
      </c>
      <c r="W30" s="642">
        <v>24662</v>
      </c>
      <c r="X30" s="639">
        <v>17071</v>
      </c>
      <c r="Y30" s="638">
        <v>17000.018509882142</v>
      </c>
      <c r="Z30" s="638">
        <v>16238.885206403302</v>
      </c>
      <c r="AA30" s="643">
        <v>16156.103250015989</v>
      </c>
      <c r="AB30" s="635">
        <v>16026</v>
      </c>
      <c r="AC30" s="633">
        <v>16080.530269092658</v>
      </c>
      <c r="AD30" s="633">
        <v>17823</v>
      </c>
      <c r="AE30" s="642">
        <v>17402.604403937657</v>
      </c>
      <c r="AF30" s="632">
        <v>17600.483462858996</v>
      </c>
      <c r="AG30" s="633">
        <v>17566.719428225995</v>
      </c>
      <c r="AH30" s="633">
        <v>15605.541014999999</v>
      </c>
      <c r="AI30" s="643">
        <v>15605.541014999999</v>
      </c>
      <c r="AJ30" s="635">
        <v>15583.016014999999</v>
      </c>
      <c r="AK30" s="633">
        <v>15616.533049999998</v>
      </c>
      <c r="AL30" s="633">
        <v>15617</v>
      </c>
      <c r="AM30" s="642">
        <v>15408.850464999998</v>
      </c>
      <c r="AN30" s="632">
        <v>15408.850464999998</v>
      </c>
      <c r="AO30" s="633">
        <v>15859</v>
      </c>
      <c r="AP30" s="633">
        <v>15633</v>
      </c>
      <c r="AQ30" s="634">
        <v>16282.982209999998</v>
      </c>
      <c r="XEX30" s="655"/>
      <c r="XEY30" s="656">
        <v>2</v>
      </c>
      <c r="XEZ30" s="630">
        <v>468</v>
      </c>
      <c r="XFA30" s="648"/>
      <c r="XFB30" s="648"/>
      <c r="XFC30" s="656" t="s">
        <v>28</v>
      </c>
    </row>
    <row r="31" spans="1:16384" s="657" customFormat="1" ht="15" customHeight="1">
      <c r="A31" s="655"/>
      <c r="B31" s="440">
        <v>3</v>
      </c>
      <c r="C31" s="630" t="str">
        <f>INDEX(tblTrans[[English]:[Polski]],MATCH(XEZ31,tblTrans[ID],0),LangSelID)</f>
        <v>Provision shortfall</v>
      </c>
      <c r="D31" s="648" t="e">
        <f>INDEX(tblTrans[[English]:[Polski]],MATCH(XFD31,tblTrans[ID],0),LangSelID)</f>
        <v>#N/A</v>
      </c>
      <c r="E31" s="648" t="e">
        <f>INDEX(tblTrans[[English]:[Polski]],MATCH(#REF!,tblTrans[ID],0),LangSelID)</f>
        <v>#REF!</v>
      </c>
      <c r="F31" s="656" t="e">
        <f>INDEX(tblTrans[[English]:[Polski]],MATCH(#REF!,tblTrans[ID],0),LangSelID)</f>
        <v>#REF!</v>
      </c>
      <c r="G31" s="642"/>
      <c r="H31" s="639"/>
      <c r="I31" s="638"/>
      <c r="J31" s="638"/>
      <c r="K31" s="643"/>
      <c r="L31" s="644"/>
      <c r="M31" s="638"/>
      <c r="N31" s="638"/>
      <c r="O31" s="642"/>
      <c r="P31" s="639"/>
      <c r="Q31" s="638"/>
      <c r="R31" s="638"/>
      <c r="S31" s="643"/>
      <c r="T31" s="644"/>
      <c r="U31" s="638"/>
      <c r="V31" s="638"/>
      <c r="W31" s="642"/>
      <c r="X31" s="639"/>
      <c r="Y31" s="638"/>
      <c r="Z31" s="638"/>
      <c r="AA31" s="643"/>
      <c r="AB31" s="635"/>
      <c r="AC31" s="633"/>
      <c r="AD31" s="633"/>
      <c r="AE31" s="642"/>
      <c r="AF31" s="632"/>
      <c r="AG31" s="633"/>
      <c r="AH31" s="633"/>
      <c r="AI31" s="643"/>
      <c r="AJ31" s="635"/>
      <c r="AK31" s="220"/>
      <c r="AL31" s="633">
        <v>143303</v>
      </c>
      <c r="AM31" s="642">
        <v>136532.146675442</v>
      </c>
      <c r="AN31" s="632">
        <v>133540.09469510001</v>
      </c>
      <c r="AO31" s="633">
        <v>126398</v>
      </c>
      <c r="AP31" s="633">
        <v>135029</v>
      </c>
      <c r="AQ31" s="634">
        <v>115704.6565</v>
      </c>
      <c r="XEX31" s="655"/>
      <c r="XEY31" s="440">
        <v>3</v>
      </c>
      <c r="XEZ31" s="630">
        <v>469</v>
      </c>
      <c r="XFA31" s="648"/>
      <c r="XFB31" s="648"/>
      <c r="XFC31" s="656"/>
    </row>
    <row r="32" spans="1:16384" s="629" customFormat="1" ht="15" customHeight="1" thickBot="1">
      <c r="A32" s="330"/>
      <c r="B32" s="440"/>
      <c r="C32" s="630"/>
      <c r="D32" s="630"/>
      <c r="E32" s="630"/>
      <c r="F32" s="630"/>
      <c r="G32" s="658"/>
      <c r="H32" s="659"/>
      <c r="I32" s="660"/>
      <c r="J32" s="660"/>
      <c r="K32" s="661"/>
      <c r="L32" s="662"/>
      <c r="M32" s="660"/>
      <c r="N32" s="660"/>
      <c r="O32" s="658"/>
      <c r="P32" s="659"/>
      <c r="Q32" s="660"/>
      <c r="R32" s="660"/>
      <c r="S32" s="661"/>
      <c r="T32" s="662"/>
      <c r="U32" s="660"/>
      <c r="V32" s="660"/>
      <c r="W32" s="658"/>
      <c r="X32" s="659"/>
      <c r="Y32" s="660"/>
      <c r="Z32" s="660"/>
      <c r="AA32" s="661"/>
      <c r="AB32" s="635"/>
      <c r="AC32" s="633"/>
      <c r="AD32" s="633"/>
      <c r="AE32" s="658"/>
      <c r="AF32" s="632"/>
      <c r="AG32" s="633"/>
      <c r="AH32" s="633"/>
      <c r="AI32" s="661"/>
      <c r="AJ32" s="635"/>
      <c r="AK32" s="330"/>
      <c r="AL32" s="330"/>
      <c r="AM32" s="658"/>
      <c r="AN32" s="483"/>
      <c r="AO32" s="330"/>
      <c r="AP32" s="330"/>
      <c r="AQ32" s="484"/>
      <c r="XEX32" s="330"/>
      <c r="XEY32" s="440"/>
      <c r="XEZ32" s="630"/>
      <c r="XFA32" s="630"/>
      <c r="XFB32" s="630"/>
      <c r="XFC32" s="630"/>
    </row>
    <row r="33" spans="1:16384" s="86" customFormat="1" ht="15" customHeight="1" thickBot="1">
      <c r="A33" s="723"/>
      <c r="B33" s="723" t="s">
        <v>29</v>
      </c>
      <c r="C33" s="723" t="str">
        <f>INDEX(tblTrans[[English]:[Polski]],MATCH(XEZ33,tblTrans[ID],0),LangSelID)</f>
        <v>Other additions</v>
      </c>
      <c r="D33" s="724" t="e">
        <f>INDEX(tblTrans[[English]:[Polski]],MATCH(XFD33,tblTrans[ID],0),LangSelID)</f>
        <v>#N/A</v>
      </c>
      <c r="E33" s="724" t="e">
        <f>INDEX(tblTrans[[English]:[Polski]],MATCH(#REF!,tblTrans[ID],0),LangSelID)</f>
        <v>#REF!</v>
      </c>
      <c r="F33" s="724" t="e">
        <f>INDEX(tblTrans[[English]:[Polski]],MATCH(#REF!,tblTrans[ID],0),LangSelID)</f>
        <v>#REF!</v>
      </c>
      <c r="G33" s="724"/>
      <c r="H33" s="724"/>
      <c r="I33" s="724">
        <f t="shared" ref="I33:Q33" si="14">SUM(I34:I36)</f>
        <v>74343</v>
      </c>
      <c r="J33" s="724">
        <f t="shared" si="14"/>
        <v>61443</v>
      </c>
      <c r="K33" s="724">
        <f t="shared" si="14"/>
        <v>73231</v>
      </c>
      <c r="L33" s="724">
        <f t="shared" si="14"/>
        <v>77131</v>
      </c>
      <c r="M33" s="724">
        <f t="shared" si="14"/>
        <v>75539</v>
      </c>
      <c r="N33" s="724">
        <f t="shared" si="14"/>
        <v>86187</v>
      </c>
      <c r="O33" s="724">
        <f t="shared" si="14"/>
        <v>91433</v>
      </c>
      <c r="P33" s="724">
        <f t="shared" si="14"/>
        <v>92821</v>
      </c>
      <c r="Q33" s="724">
        <f t="shared" si="14"/>
        <v>97216</v>
      </c>
      <c r="R33" s="724">
        <f>SUM(R34:R36)</f>
        <v>104807</v>
      </c>
      <c r="S33" s="724">
        <f>SUM(S34:S36)</f>
        <v>116812</v>
      </c>
      <c r="T33" s="724">
        <f>SUM(T34:T36)</f>
        <v>134551</v>
      </c>
      <c r="U33" s="724">
        <f>SUM(U34:U36)</f>
        <v>0</v>
      </c>
      <c r="V33" s="724">
        <f>SUM(V34:V36)</f>
        <v>0</v>
      </c>
      <c r="W33" s="724">
        <v>0</v>
      </c>
      <c r="X33" s="724">
        <v>0</v>
      </c>
      <c r="Y33" s="724">
        <v>0</v>
      </c>
      <c r="Z33" s="724">
        <v>0</v>
      </c>
      <c r="AA33" s="724">
        <v>0</v>
      </c>
      <c r="AB33" s="724"/>
      <c r="AC33" s="724"/>
      <c r="AD33" s="724"/>
      <c r="AE33" s="724"/>
      <c r="AF33" s="724"/>
      <c r="AG33" s="724"/>
      <c r="AH33" s="724"/>
      <c r="AI33" s="724"/>
      <c r="AJ33" s="724"/>
      <c r="AK33" s="724"/>
      <c r="AL33" s="724"/>
      <c r="AM33" s="724"/>
      <c r="AN33" s="724"/>
      <c r="AO33" s="724"/>
      <c r="AP33" s="724"/>
      <c r="AQ33" s="724"/>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723"/>
      <c r="XEY33" s="723" t="s">
        <v>29</v>
      </c>
      <c r="XEZ33" s="723">
        <v>470</v>
      </c>
      <c r="XFA33" s="724"/>
      <c r="XFB33" s="724"/>
      <c r="XFC33" s="724" t="s">
        <v>29</v>
      </c>
      <c r="XFD33"/>
    </row>
    <row r="34" spans="1:16384" s="629" customFormat="1" ht="15" customHeight="1">
      <c r="A34" s="330"/>
      <c r="B34" s="440">
        <v>1</v>
      </c>
      <c r="C34" s="630" t="str">
        <f>INDEX(tblTrans[[English]:[Polski]],MATCH(XEZ34,tblTrans[ID],0),LangSelID)</f>
        <v>Negative goodwill of subordinated companies</v>
      </c>
      <c r="D34" s="630" t="e">
        <f>INDEX(tblTrans[[English]:[Polski]],MATCH(XFD34,tblTrans[ID],0),LangSelID)</f>
        <v>#N/A</v>
      </c>
      <c r="E34" s="630" t="e">
        <f>INDEX(tblTrans[[English]:[Polski]],MATCH(#REF!,tblTrans[ID],0),LangSelID)</f>
        <v>#REF!</v>
      </c>
      <c r="F34" s="440" t="e">
        <f>INDEX(tblTrans[[English]:[Polski]],MATCH(#REF!,tblTrans[ID],0),LangSelID)</f>
        <v>#REF!</v>
      </c>
      <c r="G34" s="642"/>
      <c r="H34" s="639"/>
      <c r="I34" s="638">
        <v>0</v>
      </c>
      <c r="J34" s="638">
        <v>0</v>
      </c>
      <c r="K34" s="643">
        <v>0</v>
      </c>
      <c r="L34" s="644">
        <v>0</v>
      </c>
      <c r="M34" s="638">
        <v>0</v>
      </c>
      <c r="N34" s="638">
        <v>0</v>
      </c>
      <c r="O34" s="642">
        <v>0</v>
      </c>
      <c r="P34" s="639">
        <v>0</v>
      </c>
      <c r="Q34" s="638">
        <v>0</v>
      </c>
      <c r="R34" s="638">
        <v>0</v>
      </c>
      <c r="S34" s="643"/>
      <c r="T34" s="644">
        <v>0</v>
      </c>
      <c r="U34" s="638"/>
      <c r="V34" s="638">
        <v>0</v>
      </c>
      <c r="W34" s="642">
        <v>0</v>
      </c>
      <c r="X34" s="639">
        <v>0</v>
      </c>
      <c r="Y34" s="638">
        <v>0</v>
      </c>
      <c r="Z34" s="638">
        <v>0</v>
      </c>
      <c r="AA34" s="643">
        <v>0</v>
      </c>
      <c r="AB34" s="644">
        <v>0</v>
      </c>
      <c r="AC34" s="638"/>
      <c r="AD34" s="638"/>
      <c r="AE34" s="642"/>
      <c r="AF34" s="639"/>
      <c r="AG34" s="638"/>
      <c r="AH34" s="638"/>
      <c r="AI34" s="643"/>
      <c r="AJ34" s="644"/>
      <c r="AK34" s="638"/>
      <c r="AL34" s="638"/>
      <c r="AM34" s="642"/>
      <c r="AN34" s="639"/>
      <c r="AO34" s="638"/>
      <c r="AP34" s="638"/>
      <c r="AQ34" s="643">
        <v>0</v>
      </c>
      <c r="XEX34" s="330"/>
      <c r="XEY34" s="440">
        <v>1</v>
      </c>
      <c r="XEZ34" s="630">
        <v>471</v>
      </c>
      <c r="XFA34" s="630"/>
      <c r="XFB34" s="630"/>
      <c r="XFC34" s="440" t="s">
        <v>30</v>
      </c>
    </row>
    <row r="35" spans="1:16384" s="629" customFormat="1" ht="15" customHeight="1">
      <c r="A35" s="330"/>
      <c r="B35" s="440">
        <v>2</v>
      </c>
      <c r="C35" s="630" t="str">
        <f>INDEX(tblTrans[[English]:[Polski]],MATCH(XEZ35,tblTrans[ID],0),LangSelID)</f>
        <v>Foreign exchange gains (from consolidation)</v>
      </c>
      <c r="D35" s="630" t="e">
        <f>INDEX(tblTrans[[English]:[Polski]],MATCH(XFD35,tblTrans[ID],0),LangSelID)</f>
        <v>#N/A</v>
      </c>
      <c r="E35" s="630" t="e">
        <f>INDEX(tblTrans[[English]:[Polski]],MATCH(#REF!,tblTrans[ID],0),LangSelID)</f>
        <v>#REF!</v>
      </c>
      <c r="F35" s="440" t="e">
        <f>INDEX(tblTrans[[English]:[Polski]],MATCH(#REF!,tblTrans[ID],0),LangSelID)</f>
        <v>#REF!</v>
      </c>
      <c r="G35" s="642"/>
      <c r="H35" s="639"/>
      <c r="I35" s="638">
        <v>0</v>
      </c>
      <c r="J35" s="638">
        <v>0</v>
      </c>
      <c r="K35" s="643">
        <v>0</v>
      </c>
      <c r="L35" s="644">
        <v>0</v>
      </c>
      <c r="M35" s="638">
        <v>0</v>
      </c>
      <c r="N35" s="638">
        <v>0</v>
      </c>
      <c r="O35" s="642">
        <v>0</v>
      </c>
      <c r="P35" s="639">
        <v>0</v>
      </c>
      <c r="Q35" s="638">
        <v>0</v>
      </c>
      <c r="R35" s="638">
        <v>0</v>
      </c>
      <c r="S35" s="643"/>
      <c r="T35" s="644">
        <v>0</v>
      </c>
      <c r="U35" s="638"/>
      <c r="V35" s="638">
        <v>0</v>
      </c>
      <c r="W35" s="642">
        <v>0</v>
      </c>
      <c r="X35" s="639">
        <v>0</v>
      </c>
      <c r="Y35" s="638">
        <v>0</v>
      </c>
      <c r="Z35" s="638">
        <v>0</v>
      </c>
      <c r="AA35" s="643">
        <v>0</v>
      </c>
      <c r="AB35" s="644">
        <v>0</v>
      </c>
      <c r="AC35" s="638"/>
      <c r="AD35" s="638"/>
      <c r="AE35" s="642"/>
      <c r="AF35" s="639"/>
      <c r="AG35" s="638"/>
      <c r="AH35" s="638"/>
      <c r="AI35" s="643"/>
      <c r="AJ35" s="644"/>
      <c r="AK35" s="638"/>
      <c r="AL35" s="638"/>
      <c r="AM35" s="642"/>
      <c r="AN35" s="639"/>
      <c r="AO35" s="638"/>
      <c r="AP35" s="638"/>
      <c r="AQ35" s="643">
        <v>0</v>
      </c>
      <c r="XEX35" s="330"/>
      <c r="XEY35" s="440">
        <v>2</v>
      </c>
      <c r="XEZ35" s="630">
        <v>472</v>
      </c>
      <c r="XFA35" s="630"/>
      <c r="XFB35" s="630"/>
      <c r="XFC35" s="440" t="s">
        <v>31</v>
      </c>
    </row>
    <row r="36" spans="1:16384" s="629" customFormat="1" ht="15" customHeight="1">
      <c r="A36" s="330"/>
      <c r="B36" s="440">
        <v>3</v>
      </c>
      <c r="C36" s="630" t="str">
        <f>INDEX(tblTrans[[English]:[Polski]],MATCH(XEZ36,tblTrans[ID],0),LangSelID)</f>
        <v>Minority interest</v>
      </c>
      <c r="D36" s="630" t="e">
        <f>INDEX(tblTrans[[English]:[Polski]],MATCH(XFD36,tblTrans[ID],0),LangSelID)</f>
        <v>#N/A</v>
      </c>
      <c r="E36" s="630" t="e">
        <f>INDEX(tblTrans[[English]:[Polski]],MATCH(#REF!,tblTrans[ID],0),LangSelID)</f>
        <v>#REF!</v>
      </c>
      <c r="F36" s="440" t="e">
        <f>INDEX(tblTrans[[English]:[Polski]],MATCH(#REF!,tblTrans[ID],0),LangSelID)</f>
        <v>#REF!</v>
      </c>
      <c r="G36" s="642"/>
      <c r="H36" s="639"/>
      <c r="I36" s="638">
        <v>74343</v>
      </c>
      <c r="J36" s="638">
        <v>61443</v>
      </c>
      <c r="K36" s="643">
        <v>73231</v>
      </c>
      <c r="L36" s="644">
        <v>77131</v>
      </c>
      <c r="M36" s="638">
        <v>75539</v>
      </c>
      <c r="N36" s="638">
        <v>86187</v>
      </c>
      <c r="O36" s="642">
        <v>91433</v>
      </c>
      <c r="P36" s="639">
        <v>92821</v>
      </c>
      <c r="Q36" s="638">
        <v>97216</v>
      </c>
      <c r="R36" s="638">
        <v>104807</v>
      </c>
      <c r="S36" s="643">
        <v>116812</v>
      </c>
      <c r="T36" s="644">
        <v>134551</v>
      </c>
      <c r="U36" s="638"/>
      <c r="V36" s="638">
        <v>0</v>
      </c>
      <c r="W36" s="642">
        <v>0</v>
      </c>
      <c r="X36" s="639">
        <v>0</v>
      </c>
      <c r="Y36" s="638">
        <v>0</v>
      </c>
      <c r="Z36" s="638">
        <v>0</v>
      </c>
      <c r="AA36" s="643">
        <v>0</v>
      </c>
      <c r="AB36" s="644">
        <v>0</v>
      </c>
      <c r="AC36" s="638"/>
      <c r="AD36" s="638"/>
      <c r="AE36" s="642"/>
      <c r="AF36" s="639"/>
      <c r="AG36" s="638"/>
      <c r="AH36" s="638"/>
      <c r="AI36" s="643"/>
      <c r="AJ36" s="644"/>
      <c r="AK36" s="638"/>
      <c r="AL36" s="638"/>
      <c r="AM36" s="642"/>
      <c r="AN36" s="639"/>
      <c r="AO36" s="638"/>
      <c r="AP36" s="638"/>
      <c r="AQ36" s="643">
        <v>0</v>
      </c>
      <c r="XEX36" s="330"/>
      <c r="XEY36" s="440">
        <v>3</v>
      </c>
      <c r="XEZ36" s="630">
        <v>473</v>
      </c>
      <c r="XFA36" s="630"/>
      <c r="XFB36" s="630"/>
      <c r="XFC36" s="440" t="s">
        <v>32</v>
      </c>
    </row>
    <row r="37" spans="1:16384" s="629" customFormat="1" ht="15" customHeight="1" thickBot="1">
      <c r="A37" s="330"/>
      <c r="B37" s="440"/>
      <c r="C37" s="630"/>
      <c r="D37" s="630"/>
      <c r="E37" s="630"/>
      <c r="F37" s="630"/>
      <c r="G37" s="658"/>
      <c r="H37" s="659"/>
      <c r="I37" s="660"/>
      <c r="J37" s="660"/>
      <c r="K37" s="661"/>
      <c r="L37" s="662"/>
      <c r="M37" s="660"/>
      <c r="N37" s="660"/>
      <c r="O37" s="658"/>
      <c r="P37" s="659"/>
      <c r="Q37" s="660"/>
      <c r="R37" s="660"/>
      <c r="S37" s="661"/>
      <c r="T37" s="662"/>
      <c r="U37" s="660"/>
      <c r="V37" s="660"/>
      <c r="W37" s="658"/>
      <c r="X37" s="659"/>
      <c r="Y37" s="660"/>
      <c r="Z37" s="660"/>
      <c r="AA37" s="661"/>
      <c r="AB37" s="644"/>
      <c r="AC37" s="638"/>
      <c r="AD37" s="638"/>
      <c r="AE37" s="658"/>
      <c r="AF37" s="639"/>
      <c r="AG37" s="638"/>
      <c r="AH37" s="638"/>
      <c r="AI37" s="661"/>
      <c r="AJ37" s="644"/>
      <c r="AK37" s="638"/>
      <c r="AL37" s="638"/>
      <c r="AM37" s="658"/>
      <c r="AN37" s="639"/>
      <c r="AO37" s="638"/>
      <c r="AP37" s="638"/>
      <c r="AQ37" s="643"/>
      <c r="XEX37" s="330"/>
      <c r="XEY37" s="440"/>
      <c r="XEZ37" s="630"/>
      <c r="XFA37" s="630"/>
      <c r="XFB37" s="630"/>
      <c r="XFC37" s="630"/>
    </row>
    <row r="38" spans="1:16384" s="86" customFormat="1" ht="15" customHeight="1" thickBot="1">
      <c r="A38" s="723"/>
      <c r="B38" s="723" t="s">
        <v>33</v>
      </c>
      <c r="C38" s="723" t="str">
        <f>INDEX(tblTrans[[English]:[Polski]],MATCH(XEZ38,tblTrans[ID],0),LangSelID)</f>
        <v>Other deductions</v>
      </c>
      <c r="D38" s="724" t="e">
        <f>INDEX(tblTrans[[English]:[Polski]],MATCH(XFD38,tblTrans[ID],0),LangSelID)</f>
        <v>#N/A</v>
      </c>
      <c r="E38" s="724" t="e">
        <f>INDEX(tblTrans[[English]:[Polski]],MATCH(#REF!,tblTrans[ID],0),LangSelID)</f>
        <v>#REF!</v>
      </c>
      <c r="F38" s="724" t="e">
        <f>INDEX(tblTrans[[English]:[Polski]],MATCH(#REF!,tblTrans[ID],0),LangSelID)</f>
        <v>#REF!</v>
      </c>
      <c r="G38" s="724"/>
      <c r="H38" s="724"/>
      <c r="I38" s="724">
        <f t="shared" ref="I38:Q38" si="15">SUM(I39:I40)</f>
        <v>274041</v>
      </c>
      <c r="J38" s="724">
        <f t="shared" si="15"/>
        <v>272128</v>
      </c>
      <c r="K38" s="724">
        <f t="shared" si="15"/>
        <v>236018</v>
      </c>
      <c r="L38" s="724">
        <f t="shared" si="15"/>
        <v>232973</v>
      </c>
      <c r="M38" s="724">
        <f t="shared" si="15"/>
        <v>228775</v>
      </c>
      <c r="N38" s="724">
        <f t="shared" si="15"/>
        <v>225072</v>
      </c>
      <c r="O38" s="724">
        <f t="shared" si="15"/>
        <v>221259</v>
      </c>
      <c r="P38" s="724">
        <f t="shared" si="15"/>
        <v>193205</v>
      </c>
      <c r="Q38" s="724">
        <f t="shared" si="15"/>
        <v>192283</v>
      </c>
      <c r="R38" s="724">
        <f>SUM(R39:R40)</f>
        <v>192283</v>
      </c>
      <c r="S38" s="724">
        <f>SUM(S39:S40)</f>
        <v>192283</v>
      </c>
      <c r="T38" s="724">
        <f>SUM(T39:T40)</f>
        <v>192282</v>
      </c>
      <c r="U38" s="724">
        <f>SUM(U39:U40)</f>
        <v>0</v>
      </c>
      <c r="V38" s="724">
        <f>SUM(V39:V40)</f>
        <v>0</v>
      </c>
      <c r="W38" s="724">
        <v>0</v>
      </c>
      <c r="X38" s="724">
        <v>0</v>
      </c>
      <c r="Y38" s="724">
        <v>0</v>
      </c>
      <c r="Z38" s="724">
        <v>0</v>
      </c>
      <c r="AA38" s="724">
        <v>0</v>
      </c>
      <c r="AB38" s="724">
        <v>0</v>
      </c>
      <c r="AC38" s="724">
        <v>0</v>
      </c>
      <c r="AD38" s="724"/>
      <c r="AE38" s="724"/>
      <c r="AF38" s="724"/>
      <c r="AG38" s="724"/>
      <c r="AH38" s="724"/>
      <c r="AI38" s="724"/>
      <c r="AJ38" s="724"/>
      <c r="AK38" s="724"/>
      <c r="AL38" s="724"/>
      <c r="AM38" s="724"/>
      <c r="AN38" s="724"/>
      <c r="AO38" s="724"/>
      <c r="AP38" s="724"/>
      <c r="AQ38" s="724"/>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723"/>
      <c r="XEY38" s="723" t="s">
        <v>33</v>
      </c>
      <c r="XEZ38" s="723">
        <v>474</v>
      </c>
      <c r="XFA38" s="724"/>
      <c r="XFB38" s="724"/>
      <c r="XFC38" s="724" t="s">
        <v>33</v>
      </c>
      <c r="XFD38"/>
    </row>
    <row r="39" spans="1:16384" s="664" customFormat="1" ht="15" customHeight="1">
      <c r="A39" s="663"/>
      <c r="B39" s="440">
        <v>1</v>
      </c>
      <c r="C39" s="630" t="str">
        <f>INDEX(tblTrans[[English]:[Polski]],MATCH(XEZ39,tblTrans[ID],0),LangSelID)</f>
        <v>Goodwill of subordinated companies</v>
      </c>
      <c r="D39" s="630" t="e">
        <f>INDEX(tblTrans[[English]:[Polski]],MATCH(XFD39,tblTrans[ID],0),LangSelID)</f>
        <v>#N/A</v>
      </c>
      <c r="E39" s="630" t="e">
        <f>INDEX(tblTrans[[English]:[Polski]],MATCH(#REF!,tblTrans[ID],0),LangSelID)</f>
        <v>#REF!</v>
      </c>
      <c r="F39" s="440" t="e">
        <f>INDEX(tblTrans[[English]:[Polski]],MATCH(#REF!,tblTrans[ID],0),LangSelID)</f>
        <v>#REF!</v>
      </c>
      <c r="G39" s="642"/>
      <c r="H39" s="639"/>
      <c r="I39" s="638">
        <v>274041</v>
      </c>
      <c r="J39" s="638">
        <v>272128</v>
      </c>
      <c r="K39" s="643">
        <v>236018</v>
      </c>
      <c r="L39" s="644">
        <v>232973</v>
      </c>
      <c r="M39" s="638">
        <v>228775</v>
      </c>
      <c r="N39" s="638">
        <v>225072</v>
      </c>
      <c r="O39" s="642">
        <v>221259</v>
      </c>
      <c r="P39" s="639">
        <v>193205</v>
      </c>
      <c r="Q39" s="638">
        <v>192283</v>
      </c>
      <c r="R39" s="638">
        <v>192283</v>
      </c>
      <c r="S39" s="643">
        <v>192283</v>
      </c>
      <c r="T39" s="644">
        <v>192282</v>
      </c>
      <c r="U39" s="638"/>
      <c r="V39" s="638"/>
      <c r="W39" s="642"/>
      <c r="X39" s="639"/>
      <c r="Y39" s="638"/>
      <c r="Z39" s="638"/>
      <c r="AA39" s="643"/>
      <c r="AB39" s="644"/>
      <c r="AC39" s="638"/>
      <c r="AD39" s="638"/>
      <c r="AE39" s="642"/>
      <c r="AF39" s="639"/>
      <c r="AG39" s="638"/>
      <c r="AH39" s="638"/>
      <c r="AI39" s="643"/>
      <c r="AJ39" s="644"/>
      <c r="AK39" s="638"/>
      <c r="AL39" s="638"/>
      <c r="AM39" s="642"/>
      <c r="AN39" s="639"/>
      <c r="AO39" s="638"/>
      <c r="AP39" s="638"/>
      <c r="AQ39" s="643"/>
      <c r="XEX39" s="663"/>
      <c r="XEY39" s="440">
        <v>1</v>
      </c>
      <c r="XEZ39" s="630">
        <v>475</v>
      </c>
      <c r="XFA39" s="630"/>
      <c r="XFB39" s="630"/>
      <c r="XFC39" s="440" t="s">
        <v>34</v>
      </c>
    </row>
    <row r="40" spans="1:16384" s="664" customFormat="1" ht="15" customHeight="1">
      <c r="A40" s="663"/>
      <c r="B40" s="440">
        <v>2</v>
      </c>
      <c r="C40" s="630" t="str">
        <f>INDEX(tblTrans[[English]:[Polski]],MATCH(XEZ40,tblTrans[ID],0),LangSelID)</f>
        <v>Foreign exchange losses (from consolidation)</v>
      </c>
      <c r="D40" s="630" t="e">
        <f>INDEX(tblTrans[[English]:[Polski]],MATCH(XFD40,tblTrans[ID],0),LangSelID)</f>
        <v>#N/A</v>
      </c>
      <c r="E40" s="630" t="e">
        <f>INDEX(tblTrans[[English]:[Polski]],MATCH(#REF!,tblTrans[ID],0),LangSelID)</f>
        <v>#REF!</v>
      </c>
      <c r="F40" s="440" t="e">
        <f>INDEX(tblTrans[[English]:[Polski]],MATCH(#REF!,tblTrans[ID],0),LangSelID)</f>
        <v>#REF!</v>
      </c>
      <c r="G40" s="642"/>
      <c r="H40" s="639"/>
      <c r="I40" s="638"/>
      <c r="J40" s="638">
        <v>0</v>
      </c>
      <c r="K40" s="643">
        <v>0</v>
      </c>
      <c r="L40" s="644">
        <v>0</v>
      </c>
      <c r="M40" s="638">
        <v>0</v>
      </c>
      <c r="N40" s="638">
        <v>0</v>
      </c>
      <c r="O40" s="642">
        <v>0</v>
      </c>
      <c r="P40" s="639">
        <v>0</v>
      </c>
      <c r="Q40" s="638">
        <v>0</v>
      </c>
      <c r="R40" s="638">
        <v>0</v>
      </c>
      <c r="S40" s="643">
        <v>0</v>
      </c>
      <c r="T40" s="644">
        <v>0</v>
      </c>
      <c r="U40" s="638"/>
      <c r="V40" s="638"/>
      <c r="W40" s="642"/>
      <c r="X40" s="639"/>
      <c r="Y40" s="638"/>
      <c r="Z40" s="638"/>
      <c r="AA40" s="643"/>
      <c r="AB40" s="644"/>
      <c r="AC40" s="638"/>
      <c r="AD40" s="638"/>
      <c r="AE40" s="642"/>
      <c r="AF40" s="639"/>
      <c r="AG40" s="638"/>
      <c r="AH40" s="638"/>
      <c r="AI40" s="643"/>
      <c r="AJ40" s="644"/>
      <c r="AK40" s="638"/>
      <c r="AL40" s="638"/>
      <c r="AM40" s="642"/>
      <c r="AN40" s="639"/>
      <c r="AO40" s="638"/>
      <c r="AP40" s="638"/>
      <c r="AQ40" s="643"/>
      <c r="XEX40" s="663"/>
      <c r="XEY40" s="440">
        <v>2</v>
      </c>
      <c r="XEZ40" s="630">
        <v>476</v>
      </c>
      <c r="XFA40" s="630"/>
      <c r="XFB40" s="630"/>
      <c r="XFC40" s="440" t="s">
        <v>35</v>
      </c>
    </row>
    <row r="41" spans="1:16384" s="664" customFormat="1" ht="15" customHeight="1" thickBot="1">
      <c r="A41" s="663"/>
      <c r="B41" s="440"/>
      <c r="C41" s="630"/>
      <c r="D41" s="630"/>
      <c r="E41" s="630"/>
      <c r="F41" s="440"/>
      <c r="G41" s="642"/>
      <c r="H41" s="639"/>
      <c r="I41" s="638"/>
      <c r="J41" s="638"/>
      <c r="K41" s="643"/>
      <c r="L41" s="644"/>
      <c r="M41" s="638"/>
      <c r="N41" s="638"/>
      <c r="O41" s="642"/>
      <c r="P41" s="639"/>
      <c r="Q41" s="638"/>
      <c r="R41" s="638"/>
      <c r="S41" s="643"/>
      <c r="T41" s="644"/>
      <c r="U41" s="638"/>
      <c r="V41" s="638"/>
      <c r="W41" s="642"/>
      <c r="X41" s="639"/>
      <c r="Y41" s="638"/>
      <c r="Z41" s="638"/>
      <c r="AA41" s="643"/>
      <c r="AB41" s="644"/>
      <c r="AC41" s="638"/>
      <c r="AD41" s="638"/>
      <c r="AE41" s="642"/>
      <c r="AF41" s="639"/>
      <c r="AG41" s="638"/>
      <c r="AH41" s="638"/>
      <c r="AI41" s="643"/>
      <c r="AJ41" s="644"/>
      <c r="AK41" s="638"/>
      <c r="AL41" s="638"/>
      <c r="AM41" s="642"/>
      <c r="AN41" s="639"/>
      <c r="AO41" s="638"/>
      <c r="AP41" s="638"/>
      <c r="AQ41" s="643"/>
      <c r="XEX41" s="663"/>
      <c r="XEY41" s="440"/>
      <c r="XEZ41" s="630"/>
      <c r="XFA41" s="630"/>
      <c r="XFB41" s="630"/>
      <c r="XFC41" s="440"/>
    </row>
    <row r="42" spans="1:16384" s="86" customFormat="1" ht="15" customHeight="1" thickBot="1">
      <c r="A42" s="723"/>
      <c r="B42" s="723" t="s">
        <v>36</v>
      </c>
      <c r="C42" s="723" t="str">
        <f>INDEX(tblTrans[[English]:[Polski]],MATCH(XEZ42,tblTrans[ID],0),LangSelID)</f>
        <v>Total own funds (A-B+C-D+E-F)</v>
      </c>
      <c r="D42" s="724" t="e">
        <f>INDEX(tblTrans[[English]:[Polski]],MATCH(XFD42,tblTrans[ID],0),LangSelID)</f>
        <v>#N/A</v>
      </c>
      <c r="E42" s="724" t="e">
        <f>INDEX(tblTrans[[English]:[Polski]],MATCH(#REF!,tblTrans[ID],0),LangSelID)</f>
        <v>#REF!</v>
      </c>
      <c r="F42" s="724" t="e">
        <f>INDEX(tblTrans[[English]:[Polski]],MATCH(#REF!,tblTrans[ID],0),LangSelID)</f>
        <v>#REF!</v>
      </c>
      <c r="G42" s="724"/>
      <c r="H42" s="724"/>
      <c r="I42" s="724">
        <f t="shared" ref="I42:Q42" si="16">I4-I13+I23-I28+I33-I38</f>
        <v>2234689</v>
      </c>
      <c r="J42" s="724">
        <f t="shared" si="16"/>
        <v>2209473.5</v>
      </c>
      <c r="K42" s="724">
        <f t="shared" si="16"/>
        <v>2283009</v>
      </c>
      <c r="L42" s="724">
        <f t="shared" si="16"/>
        <v>2698024.5</v>
      </c>
      <c r="M42" s="724">
        <f t="shared" si="16"/>
        <v>2724173</v>
      </c>
      <c r="N42" s="724">
        <f t="shared" si="16"/>
        <v>2776737.5</v>
      </c>
      <c r="O42" s="724">
        <f t="shared" si="16"/>
        <v>2979724</v>
      </c>
      <c r="P42" s="724">
        <f t="shared" si="16"/>
        <v>3519921</v>
      </c>
      <c r="Q42" s="724">
        <f t="shared" si="16"/>
        <v>3503357</v>
      </c>
      <c r="R42" s="724">
        <f t="shared" ref="R42:Y42" si="17">R4-R13+R23-R28+R33-R38</f>
        <v>3837202</v>
      </c>
      <c r="S42" s="724">
        <f t="shared" si="17"/>
        <v>3971101</v>
      </c>
      <c r="T42" s="724">
        <f t="shared" si="17"/>
        <v>4351686</v>
      </c>
      <c r="U42" s="724">
        <f t="shared" si="17"/>
        <v>4427064</v>
      </c>
      <c r="V42" s="724">
        <f t="shared" si="17"/>
        <v>5503212</v>
      </c>
      <c r="W42" s="724">
        <f t="shared" si="17"/>
        <v>5911760</v>
      </c>
      <c r="X42" s="724">
        <f t="shared" si="17"/>
        <v>6248880</v>
      </c>
      <c r="Y42" s="724">
        <f t="shared" si="17"/>
        <v>6296647.0537252938</v>
      </c>
      <c r="Z42" s="724">
        <f t="shared" ref="Z42:AF42" si="18">Z4-Z13+Z23-Z28+Z33-Z38</f>
        <v>6266098.8295871932</v>
      </c>
      <c r="AA42" s="724">
        <f t="shared" si="18"/>
        <v>6263843.7934999689</v>
      </c>
      <c r="AB42" s="724">
        <f t="shared" si="18"/>
        <v>6488189</v>
      </c>
      <c r="AC42" s="724">
        <f t="shared" si="18"/>
        <v>6945793.7394618141</v>
      </c>
      <c r="AD42" s="724">
        <f t="shared" si="18"/>
        <v>8853099</v>
      </c>
      <c r="AE42" s="724">
        <f t="shared" si="18"/>
        <v>8970929.7911921255</v>
      </c>
      <c r="AF42" s="724">
        <f t="shared" si="18"/>
        <v>9451584.4330742825</v>
      </c>
      <c r="AG42" s="724">
        <f>AG4-AG13+AG23-AG28+AG33-AG38</f>
        <v>9733733.7611435466</v>
      </c>
      <c r="AH42" s="724">
        <f>AH4-AH13+AH23-AH28+AH33-AH38</f>
        <v>9939130.117970001</v>
      </c>
      <c r="AI42" s="724">
        <f>AI4-AI13+AI23-AI28+AI33-AI38</f>
        <v>9876838.9179700017</v>
      </c>
      <c r="AJ42" s="724">
        <f>AJ4-AJ13+AJ23-AJ28+AJ33-AJ38</f>
        <v>10948828.767969999</v>
      </c>
      <c r="AK42" s="724">
        <v>11057650.333899999</v>
      </c>
      <c r="AL42" s="724">
        <v>11365564</v>
      </c>
      <c r="AM42" s="724">
        <v>11564580.587719116</v>
      </c>
      <c r="AN42" s="724">
        <v>11435977.5886798</v>
      </c>
      <c r="AO42" s="724">
        <f>AO4-AO13+AO23-AO28+AO33-AO38</f>
        <v>11385612</v>
      </c>
      <c r="AP42" s="724">
        <f>AP4-AP13+AP23-AP28+AP33-AP38</f>
        <v>11581952</v>
      </c>
      <c r="AQ42" s="724">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723"/>
      <c r="XEY42" s="723" t="s">
        <v>36</v>
      </c>
      <c r="XEZ42" s="723">
        <v>477</v>
      </c>
      <c r="XFA42" s="724"/>
      <c r="XFB42" s="724"/>
      <c r="XFC42" s="724" t="s">
        <v>36</v>
      </c>
      <c r="XFD42"/>
    </row>
    <row r="43" spans="1:16384" s="665" customFormat="1" ht="15" customHeight="1">
      <c r="A43" s="330"/>
      <c r="B43" s="330"/>
      <c r="C43" s="330"/>
      <c r="D43" s="330"/>
      <c r="E43" s="330"/>
      <c r="F43" s="330"/>
      <c r="G43" s="482"/>
      <c r="H43" s="483"/>
      <c r="I43" s="330"/>
      <c r="J43" s="330"/>
      <c r="K43" s="484"/>
      <c r="L43" s="485"/>
      <c r="M43" s="330"/>
      <c r="N43" s="330"/>
      <c r="O43" s="482"/>
      <c r="P43" s="483"/>
      <c r="Q43" s="330"/>
      <c r="R43" s="330"/>
      <c r="S43" s="484"/>
      <c r="T43" s="485"/>
      <c r="U43" s="330"/>
      <c r="V43" s="330"/>
      <c r="W43" s="482"/>
      <c r="X43" s="483"/>
      <c r="Y43" s="330"/>
      <c r="Z43" s="330"/>
      <c r="AA43" s="484"/>
      <c r="AB43" s="485"/>
      <c r="AC43" s="330"/>
      <c r="AD43" s="330"/>
      <c r="AE43" s="482"/>
      <c r="AF43" s="483"/>
      <c r="AG43" s="330"/>
      <c r="AH43" s="330"/>
      <c r="AI43" s="484"/>
      <c r="AJ43" s="485"/>
      <c r="AK43" s="330"/>
      <c r="AL43" s="330"/>
      <c r="AM43" s="482"/>
      <c r="AN43" s="483"/>
      <c r="AO43" s="330"/>
      <c r="AP43" s="330"/>
      <c r="AQ43" s="484"/>
      <c r="XEX43" s="330"/>
      <c r="XEY43" s="330"/>
      <c r="XEZ43" s="330"/>
      <c r="XFA43" s="330"/>
      <c r="XFB43" s="330"/>
      <c r="XFC43" s="330"/>
    </row>
    <row r="44" spans="1:16384" s="665" customFormat="1" ht="15" customHeight="1">
      <c r="A44" s="1971" t="str">
        <f>INDEX(tblTrans[[English]:[Polski]],MATCH(XEX44,tblTrans[ID],0),LangSelID)</f>
        <v>Capital charge details</v>
      </c>
      <c r="B44" s="1972" t="e">
        <f>INDEX(tblTrans[[English]:[Polski]],MATCH(XFB44,tblTrans[ID],0),LangSelID)</f>
        <v>#N/A</v>
      </c>
      <c r="C44" s="1972" t="e">
        <f>INDEX(tblTrans[[English]:[Polski]],MATCH(#REF!,tblTrans[ID],0),LangSelID)</f>
        <v>#REF!</v>
      </c>
      <c r="D44" s="1972" t="e">
        <f>INDEX(tblTrans[[English]:[Polski]],MATCH(XFD44,tblTrans[ID],0),LangSelID)</f>
        <v>#N/A</v>
      </c>
      <c r="E44" s="1972" t="e">
        <f>INDEX(tblTrans[[English]:[Polski]],MATCH(#REF!,tblTrans[ID],0),LangSelID)</f>
        <v>#REF!</v>
      </c>
      <c r="F44" s="1973" t="e">
        <f>INDEX(tblTrans[[English]:[Polski]],MATCH(#REF!,tblTrans[ID],0),LangSelID)</f>
        <v>#REF!</v>
      </c>
      <c r="G44" s="666"/>
      <c r="H44" s="667"/>
      <c r="I44" s="668"/>
      <c r="J44" s="668"/>
      <c r="K44" s="669"/>
      <c r="L44" s="670"/>
      <c r="M44" s="668"/>
      <c r="N44" s="668"/>
      <c r="O44" s="666"/>
      <c r="P44" s="667"/>
      <c r="Q44" s="668"/>
      <c r="R44" s="668"/>
      <c r="S44" s="669"/>
      <c r="T44" s="670"/>
      <c r="U44" s="668"/>
      <c r="V44" s="668"/>
      <c r="W44" s="666"/>
      <c r="X44" s="640"/>
      <c r="Y44" s="220"/>
      <c r="Z44" s="330"/>
      <c r="AA44" s="649"/>
      <c r="AB44" s="485"/>
      <c r="AC44" s="330"/>
      <c r="AD44" s="330"/>
      <c r="AE44" s="671"/>
      <c r="AF44" s="483"/>
      <c r="AG44" s="330"/>
      <c r="AH44" s="330"/>
      <c r="AI44" s="649"/>
      <c r="AJ44" s="485"/>
      <c r="AK44" s="330"/>
      <c r="AL44" s="330"/>
      <c r="AM44" s="671"/>
      <c r="AN44" s="483"/>
      <c r="AO44" s="330"/>
      <c r="AP44" s="330"/>
      <c r="AQ44" s="484"/>
      <c r="XEX44" s="1971">
        <v>478</v>
      </c>
      <c r="XEY44" s="1972"/>
      <c r="XEZ44" s="1972"/>
      <c r="XFA44" s="1972"/>
      <c r="XFB44" s="1972"/>
      <c r="XFC44" s="1973"/>
    </row>
    <row r="45" spans="1:16384" s="173" customFormat="1" ht="14.25" customHeight="1">
      <c r="A45" s="1978" t="str">
        <f>INDEX(tblTrans[[English]:[Polski]],MATCH(XEX45,tblTrans[ID],0),LangSelID)</f>
        <v>Total capital charge</v>
      </c>
      <c r="B45" s="1979" t="e">
        <f>INDEX(tblTrans[[English]:[Polski]],MATCH(XFB45,tblTrans[ID],0),LangSelID)</f>
        <v>#N/A</v>
      </c>
      <c r="C45" s="1979" t="e">
        <f>INDEX(tblTrans[[English]:[Polski]],MATCH(#REF!,tblTrans[ID],0),LangSelID)</f>
        <v>#REF!</v>
      </c>
      <c r="D45" s="1979" t="e">
        <f>INDEX(tblTrans[[English]:[Polski]],MATCH(XFD45,tblTrans[ID],0),LangSelID)</f>
        <v>#N/A</v>
      </c>
      <c r="E45" s="1979" t="e">
        <f>INDEX(tblTrans[[English]:[Polski]],MATCH(#REF!,tblTrans[ID],0),LangSelID)</f>
        <v>#REF!</v>
      </c>
      <c r="F45" s="1980" t="e">
        <f>INDEX(tblTrans[[English]:[Polski]],MATCH(#REF!,tblTrans[ID],0),LangSelID)</f>
        <v>#REF!</v>
      </c>
      <c r="G45" s="1241">
        <v>1564548</v>
      </c>
      <c r="H45" s="1242">
        <v>1568543</v>
      </c>
      <c r="I45" s="1243">
        <v>1614395.54</v>
      </c>
      <c r="J45" s="1243">
        <v>1710853</v>
      </c>
      <c r="K45" s="1244">
        <v>1645896</v>
      </c>
      <c r="L45" s="1245">
        <v>1922212.628</v>
      </c>
      <c r="M45" s="1243">
        <v>2098514.38</v>
      </c>
      <c r="N45" s="1243">
        <v>2232779</v>
      </c>
      <c r="O45" s="1241">
        <v>2293303</v>
      </c>
      <c r="P45" s="1246">
        <v>2591999</v>
      </c>
      <c r="Q45" s="1247">
        <v>2692736</v>
      </c>
      <c r="R45" s="1247">
        <v>2991624</v>
      </c>
      <c r="S45" s="1248">
        <v>3127259</v>
      </c>
      <c r="T45" s="1249">
        <v>3673246</v>
      </c>
      <c r="U45" s="1247">
        <v>3835328.5</v>
      </c>
      <c r="V45" s="1247">
        <v>4187346.7785099996</v>
      </c>
      <c r="W45" s="1250">
        <v>4713849.875</v>
      </c>
      <c r="X45" s="1246">
        <v>4872979.2134099985</v>
      </c>
      <c r="Y45" s="1247">
        <v>4548334.1613400001</v>
      </c>
      <c r="Z45" s="1251">
        <v>4404464.4220000003</v>
      </c>
      <c r="AA45" s="1248">
        <v>4356858.6582937604</v>
      </c>
      <c r="AB45" s="1249">
        <v>4266484.0829999996</v>
      </c>
      <c r="AC45" s="1247">
        <v>4619028.1403599996</v>
      </c>
      <c r="AD45" s="1247">
        <v>4457480.82566089</v>
      </c>
      <c r="AE45" s="1250">
        <v>4513324.45</v>
      </c>
      <c r="AF45" s="1246">
        <v>4668083.1200100007</v>
      </c>
      <c r="AG45" s="1247">
        <v>4842913.3570099995</v>
      </c>
      <c r="AH45" s="1247">
        <v>5046262.1845699996</v>
      </c>
      <c r="AI45" s="1250">
        <v>5282121.3714699997</v>
      </c>
      <c r="AJ45" s="1250">
        <v>5172746.5812499998</v>
      </c>
      <c r="AK45" s="1250">
        <v>5959088.5022200001</v>
      </c>
      <c r="AL45" s="1250">
        <v>5888397.5843000002</v>
      </c>
      <c r="AM45" s="1252">
        <v>4938371.4553498002</v>
      </c>
      <c r="AN45" s="1252">
        <v>4849231.2533074003</v>
      </c>
      <c r="AO45" s="1252">
        <v>5009065</v>
      </c>
      <c r="AP45" s="1252">
        <v>4833173.2980000004</v>
      </c>
      <c r="AQ45" s="1252">
        <v>4705784.372188</v>
      </c>
      <c r="XEX45" s="1978">
        <v>479</v>
      </c>
      <c r="XEY45" s="1979"/>
      <c r="XEZ45" s="1979"/>
      <c r="XFA45" s="1979"/>
      <c r="XFB45" s="1979"/>
      <c r="XFC45" s="1980"/>
    </row>
    <row r="46" spans="1:16384" s="665" customFormat="1" ht="15" customHeight="1">
      <c r="A46" s="330"/>
      <c r="B46" s="330"/>
      <c r="C46" s="330"/>
      <c r="D46" s="330"/>
      <c r="E46" s="330"/>
      <c r="F46" s="330"/>
      <c r="G46" s="482"/>
      <c r="H46" s="483"/>
      <c r="I46" s="330"/>
      <c r="J46" s="330"/>
      <c r="K46" s="484"/>
      <c r="L46" s="485"/>
      <c r="M46" s="330"/>
      <c r="N46" s="330"/>
      <c r="O46" s="482"/>
      <c r="P46" s="483"/>
      <c r="Q46" s="330"/>
      <c r="R46" s="330"/>
      <c r="S46" s="484"/>
      <c r="T46" s="485"/>
      <c r="U46" s="330"/>
      <c r="V46" s="330"/>
      <c r="W46" s="482"/>
      <c r="X46" s="483"/>
      <c r="Y46" s="330"/>
      <c r="Z46" s="330"/>
      <c r="AA46" s="484"/>
      <c r="AB46" s="485"/>
      <c r="AC46" s="330"/>
      <c r="AD46" s="330"/>
      <c r="AE46" s="482"/>
      <c r="AF46" s="483"/>
      <c r="AG46" s="330"/>
      <c r="AH46" s="330"/>
      <c r="AI46" s="484"/>
      <c r="AJ46" s="485"/>
      <c r="AK46" s="330"/>
      <c r="AL46" s="330"/>
      <c r="AM46" s="482"/>
      <c r="AN46" s="483"/>
      <c r="AO46" s="330"/>
      <c r="AP46" s="330"/>
      <c r="AQ46" s="484"/>
      <c r="XEX46" s="330"/>
      <c r="XEY46" s="330"/>
      <c r="XEZ46" s="330"/>
      <c r="XFA46" s="330"/>
      <c r="XFB46" s="330"/>
      <c r="XFC46" s="330"/>
    </row>
    <row r="47" spans="1:16384" s="173" customFormat="1" ht="14.25" customHeight="1">
      <c r="A47" s="1975" t="str">
        <f>INDEX(tblTrans[[English]:[Polski]],MATCH(XEX47,tblTrans[ID],0),LangSelID)</f>
        <v>Solvency ratio/ Total capital ratio</v>
      </c>
      <c r="B47" s="1976" t="e">
        <f>INDEX(tblTrans[[English]:[Polski]],MATCH(XFB47,tblTrans[ID],0),LangSelID)</f>
        <v>#N/A</v>
      </c>
      <c r="C47" s="1976" t="e">
        <f>INDEX(tblTrans[[English]:[Polski]],MATCH(#REF!,tblTrans[ID],0),LangSelID)</f>
        <v>#REF!</v>
      </c>
      <c r="D47" s="1976" t="e">
        <f>INDEX(tblTrans[[English]:[Polski]],MATCH(XFD47,tblTrans[ID],0),LangSelID)</f>
        <v>#N/A</v>
      </c>
      <c r="E47" s="1976" t="e">
        <f>INDEX(tblTrans[[English]:[Polski]],MATCH(#REF!,tblTrans[ID],0),LangSelID)</f>
        <v>#REF!</v>
      </c>
      <c r="F47" s="1977" t="e">
        <f>INDEX(tblTrans[[English]:[Polski]],MATCH(#REF!,tblTrans[ID],0),LangSelID)</f>
        <v>#REF!</v>
      </c>
      <c r="G47" s="1253">
        <f t="shared" ref="G47:T47" si="19">G42/(G45*12.5)</f>
        <v>0</v>
      </c>
      <c r="H47" s="1254">
        <f t="shared" si="19"/>
        <v>0</v>
      </c>
      <c r="I47" s="1255">
        <f t="shared" si="19"/>
        <v>0.11073811564172185</v>
      </c>
      <c r="J47" s="1255">
        <f t="shared" si="19"/>
        <v>0.10331564430140988</v>
      </c>
      <c r="K47" s="1256">
        <f t="shared" si="19"/>
        <v>0.11096735152160282</v>
      </c>
      <c r="L47" s="1257">
        <f t="shared" si="19"/>
        <v>0.11228828531033871</v>
      </c>
      <c r="M47" s="1255">
        <f t="shared" si="19"/>
        <v>0.10385148754615635</v>
      </c>
      <c r="N47" s="1255">
        <f t="shared" si="19"/>
        <v>9.9489918169241118E-2</v>
      </c>
      <c r="O47" s="1253">
        <f t="shared" si="19"/>
        <v>0.10394523532215325</v>
      </c>
      <c r="P47" s="1258">
        <f t="shared" si="19"/>
        <v>0.10863957895045484</v>
      </c>
      <c r="Q47" s="1259">
        <f t="shared" si="19"/>
        <v>0.10408319270808575</v>
      </c>
      <c r="R47" s="1259">
        <f t="shared" si="19"/>
        <v>0.1026118790329266</v>
      </c>
      <c r="S47" s="1260">
        <f t="shared" si="19"/>
        <v>0.10158675056974814</v>
      </c>
      <c r="T47" s="1261">
        <f t="shared" si="19"/>
        <v>9.4775814089227889E-2</v>
      </c>
      <c r="U47" s="1259">
        <f t="shared" ref="U47:AQ47" si="20">U42/(U45*12.5)</f>
        <v>9.2342838429615617E-2</v>
      </c>
      <c r="V47" s="1259">
        <f t="shared" si="20"/>
        <v>0.10513983753613509</v>
      </c>
      <c r="W47" s="1262">
        <f t="shared" si="20"/>
        <v>0.10033005134683039</v>
      </c>
      <c r="X47" s="1258">
        <f t="shared" si="20"/>
        <v>0.10258824799093987</v>
      </c>
      <c r="Y47" s="1259">
        <f t="shared" si="20"/>
        <v>0.11075082578137077</v>
      </c>
      <c r="Z47" s="1263">
        <f t="shared" si="20"/>
        <v>0.11381358965305212</v>
      </c>
      <c r="AA47" s="1260">
        <f t="shared" si="20"/>
        <v>0.11501578150259342</v>
      </c>
      <c r="AB47" s="1261">
        <f t="shared" si="20"/>
        <v>0.12165874989858717</v>
      </c>
      <c r="AC47" s="1259">
        <f t="shared" si="20"/>
        <v>0.12029879062690396</v>
      </c>
      <c r="AD47" s="1259">
        <f t="shared" si="20"/>
        <v>0.15888972890758121</v>
      </c>
      <c r="AE47" s="1262">
        <f t="shared" si="20"/>
        <v>0.15901236244945122</v>
      </c>
      <c r="AF47" s="1258">
        <f t="shared" si="20"/>
        <v>0.1619779972221923</v>
      </c>
      <c r="AG47" s="1259">
        <f t="shared" si="20"/>
        <v>0.16079137566323301</v>
      </c>
      <c r="AH47" s="1259">
        <f t="shared" si="20"/>
        <v>0.15756819213018247</v>
      </c>
      <c r="AI47" s="1262">
        <f t="shared" si="20"/>
        <v>0.14958897341991678</v>
      </c>
      <c r="AJ47" s="1262">
        <f t="shared" si="20"/>
        <v>0.169330990350959</v>
      </c>
      <c r="AK47" s="1262">
        <f t="shared" si="20"/>
        <v>0.14844753965014051</v>
      </c>
      <c r="AL47" s="1262">
        <f t="shared" si="20"/>
        <v>0.15441299725145666</v>
      </c>
      <c r="AM47" s="1264">
        <f t="shared" si="20"/>
        <v>0.18734241751200892</v>
      </c>
      <c r="AN47" s="1264">
        <f t="shared" si="20"/>
        <v>0.18866458605586084</v>
      </c>
      <c r="AO47" s="1264">
        <f t="shared" si="20"/>
        <v>0.18184011586992782</v>
      </c>
      <c r="AP47" s="1264">
        <f t="shared" si="20"/>
        <v>0.19170762206755862</v>
      </c>
      <c r="AQ47" s="1264">
        <f t="shared" si="20"/>
        <v>0.19379613160268414</v>
      </c>
      <c r="XEX47" s="1984">
        <v>480</v>
      </c>
      <c r="XEY47" s="1985"/>
      <c r="XEZ47" s="1985"/>
      <c r="XFA47" s="1985"/>
      <c r="XFB47" s="1985"/>
      <c r="XFC47" s="1986"/>
    </row>
    <row r="48" spans="1:16384" s="186" customFormat="1" ht="13.5" thickBot="1">
      <c r="C48" s="167"/>
      <c r="D48" s="167"/>
      <c r="E48" s="167"/>
      <c r="F48" s="167"/>
      <c r="G48" s="167"/>
      <c r="H48" s="167"/>
      <c r="I48" s="167"/>
      <c r="J48" s="167"/>
      <c r="K48" s="167"/>
      <c r="L48" s="167"/>
      <c r="M48" s="167"/>
      <c r="N48" s="167"/>
      <c r="O48" s="167"/>
      <c r="P48" s="167"/>
      <c r="Q48" s="167"/>
      <c r="XEZ48" s="167"/>
      <c r="XFA48" s="167"/>
      <c r="XFB48" s="167"/>
      <c r="XFC48" s="167"/>
    </row>
    <row r="49" spans="3:31 16380:16383" s="186" customFormat="1" ht="110.25" customHeight="1" thickBot="1">
      <c r="C49" s="463"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67" t="e">
        <f>INDEX(tblTrans[[English]:[Polski]],MATCH(XFD49,tblTrans[ID],0),LangSelID)</f>
        <v>#N/A</v>
      </c>
      <c r="E49" s="167" t="e">
        <f>INDEX(tblTrans[[English]:[Polski]],MATCH(#REF!,tblTrans[ID],0),LangSelID)</f>
        <v>#REF!</v>
      </c>
      <c r="F49" s="167" t="e">
        <f>INDEX(tblTrans[[English]:[Polski]],MATCH(#REF!,tblTrans[ID],0),LangSelID)</f>
        <v>#REF!</v>
      </c>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XEZ49" s="463">
        <v>481</v>
      </c>
      <c r="XFA49" s="167"/>
      <c r="XFB49" s="167"/>
      <c r="XFC49" s="167"/>
    </row>
    <row r="50" spans="3:31 16380:16383" s="186" customFormat="1">
      <c r="G50" s="188"/>
      <c r="H50" s="188"/>
      <c r="I50" s="188"/>
      <c r="J50" s="188"/>
      <c r="K50" s="189"/>
      <c r="L50" s="189"/>
      <c r="M50" s="189"/>
      <c r="N50" s="189"/>
      <c r="O50" s="189"/>
      <c r="P50" s="189"/>
      <c r="Q50" s="189"/>
      <c r="R50" s="189"/>
      <c r="S50" s="189"/>
      <c r="T50" s="189"/>
      <c r="U50" s="189"/>
      <c r="V50" s="189"/>
      <c r="W50" s="189"/>
      <c r="X50" s="189"/>
      <c r="Y50" s="189"/>
      <c r="Z50" s="189"/>
      <c r="AA50" s="189"/>
      <c r="AB50" s="189"/>
      <c r="AC50" s="189"/>
      <c r="AD50" s="189"/>
      <c r="AE50" s="189"/>
    </row>
    <row r="51" spans="3:31 16380:16383" s="186" customFormat="1">
      <c r="G51" s="188"/>
      <c r="H51" s="188"/>
      <c r="I51" s="188"/>
      <c r="J51" s="188"/>
      <c r="K51" s="188"/>
      <c r="L51" s="190"/>
      <c r="M51" s="190"/>
      <c r="N51" s="190"/>
      <c r="O51" s="190"/>
      <c r="P51" s="190"/>
      <c r="Q51" s="190"/>
      <c r="R51" s="190"/>
      <c r="S51" s="191"/>
      <c r="T51" s="189"/>
      <c r="U51" s="189"/>
      <c r="V51" s="189"/>
      <c r="W51" s="189"/>
      <c r="X51" s="189"/>
      <c r="Y51" s="189"/>
      <c r="Z51" s="189"/>
      <c r="AA51" s="189"/>
    </row>
    <row r="52" spans="3:31 16380:16383">
      <c r="C52" s="186"/>
      <c r="D52" s="186"/>
      <c r="E52" s="186"/>
      <c r="F52" s="186"/>
      <c r="G52" s="188"/>
      <c r="H52" s="188"/>
      <c r="I52" s="188"/>
      <c r="J52" s="188"/>
      <c r="K52" s="188"/>
      <c r="L52" s="190"/>
      <c r="M52" s="190"/>
      <c r="N52" s="190"/>
      <c r="O52" s="190"/>
      <c r="P52" s="190"/>
      <c r="Q52" s="190"/>
      <c r="R52" s="190"/>
      <c r="S52" s="190"/>
      <c r="T52" s="189"/>
      <c r="U52" s="189"/>
      <c r="V52" s="189"/>
      <c r="W52" s="189"/>
      <c r="X52" s="189"/>
      <c r="Y52" s="189"/>
      <c r="Z52" s="189"/>
      <c r="AA52" s="189"/>
    </row>
    <row r="53" spans="3:31 16380:16383">
      <c r="C53" s="186"/>
      <c r="D53" s="186"/>
      <c r="E53" s="186"/>
      <c r="F53" s="186"/>
      <c r="G53" s="188"/>
      <c r="H53" s="188"/>
      <c r="I53" s="188"/>
      <c r="J53" s="188"/>
      <c r="K53" s="188"/>
      <c r="L53" s="190"/>
      <c r="M53" s="190"/>
      <c r="N53" s="190"/>
      <c r="O53" s="190"/>
      <c r="P53" s="190"/>
      <c r="Q53" s="190"/>
      <c r="R53" s="190"/>
      <c r="S53" s="190"/>
      <c r="T53" s="189"/>
      <c r="U53" s="189"/>
      <c r="V53" s="189"/>
      <c r="W53" s="189"/>
      <c r="X53" s="189"/>
      <c r="Y53" s="189"/>
      <c r="Z53" s="189"/>
      <c r="AA53" s="189"/>
    </row>
    <row r="54" spans="3:31 16380:16383">
      <c r="C54" s="186"/>
      <c r="D54" s="186"/>
      <c r="E54" s="186"/>
      <c r="F54" s="186"/>
      <c r="G54" s="188"/>
      <c r="H54" s="188"/>
      <c r="I54" s="188"/>
      <c r="J54" s="188"/>
      <c r="K54" s="188"/>
      <c r="L54" s="190"/>
      <c r="M54" s="190"/>
      <c r="N54" s="190"/>
      <c r="O54" s="190"/>
      <c r="P54" s="190"/>
      <c r="Q54" s="190"/>
      <c r="R54" s="190"/>
      <c r="S54" s="190"/>
      <c r="T54" s="189"/>
      <c r="U54" s="189"/>
      <c r="V54" s="189"/>
      <c r="W54" s="189"/>
      <c r="X54" s="189"/>
      <c r="Y54" s="189"/>
      <c r="Z54" s="189"/>
      <c r="AA54" s="189"/>
    </row>
    <row r="55" spans="3:31 16380:16383">
      <c r="C55" s="186"/>
      <c r="D55" s="186"/>
      <c r="E55" s="186"/>
      <c r="F55" s="186"/>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row>
    <row r="56" spans="3:31 16380:16383">
      <c r="C56" s="186"/>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row>
    <row r="57" spans="3:31 16380:16383">
      <c r="G57" s="193"/>
      <c r="H57" s="193"/>
      <c r="I57" s="193"/>
      <c r="J57" s="193"/>
      <c r="K57" s="193"/>
      <c r="L57" s="193"/>
      <c r="M57" s="193"/>
      <c r="N57" s="193"/>
      <c r="O57" s="193"/>
      <c r="P57" s="193"/>
      <c r="Q57" s="193"/>
      <c r="R57" s="194"/>
      <c r="S57" s="194"/>
      <c r="T57" s="194"/>
      <c r="U57" s="194"/>
      <c r="V57" s="194"/>
      <c r="W57" s="194"/>
      <c r="X57" s="194"/>
      <c r="Y57" s="194"/>
      <c r="Z57" s="194"/>
      <c r="AA57" s="194"/>
      <c r="AB57" s="194"/>
      <c r="AC57" s="194"/>
      <c r="AD57" s="194"/>
      <c r="AE57" s="194"/>
    </row>
    <row r="58" spans="3:31 16380:16383">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row>
    <row r="59" spans="3:31 16380:16383">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row>
    <row r="60" spans="3:31 16380:16383">
      <c r="G60" s="167"/>
    </row>
    <row r="61" spans="3:31 16380:16383">
      <c r="G61" s="167"/>
    </row>
    <row r="62" spans="3:31 16380:16383">
      <c r="G62" s="167"/>
    </row>
    <row r="63" spans="3:31 16380:16383">
      <c r="G63" s="167"/>
    </row>
    <row r="64" spans="3:31 16380:16383">
      <c r="G64" s="167"/>
    </row>
    <row r="65" spans="7:7">
      <c r="G65" s="167"/>
    </row>
    <row r="66" spans="7:7">
      <c r="G66" s="167"/>
    </row>
    <row r="67" spans="7:7">
      <c r="G67" s="167"/>
    </row>
    <row r="68" spans="7:7">
      <c r="G68" s="167"/>
    </row>
    <row r="69" spans="7:7">
      <c r="G69" s="167"/>
    </row>
    <row r="70" spans="7:7">
      <c r="G70" s="167"/>
    </row>
    <row r="71" spans="7:7">
      <c r="G71" s="167"/>
    </row>
    <row r="72" spans="7:7">
      <c r="G72" s="167"/>
    </row>
    <row r="73" spans="7:7">
      <c r="G73" s="167"/>
    </row>
    <row r="74" spans="7:7">
      <c r="G74" s="167"/>
    </row>
    <row r="75" spans="7:7">
      <c r="G75" s="167"/>
    </row>
    <row r="76" spans="7:7">
      <c r="G76" s="167"/>
    </row>
    <row r="77" spans="7:7">
      <c r="G77" s="167"/>
    </row>
    <row r="78" spans="7:7">
      <c r="G78" s="167"/>
    </row>
    <row r="79" spans="7:7">
      <c r="G79" s="167"/>
    </row>
    <row r="80" spans="7:7">
      <c r="G80" s="167"/>
    </row>
    <row r="81" spans="7:7">
      <c r="G81" s="167"/>
    </row>
    <row r="82" spans="7:7">
      <c r="G82" s="167"/>
    </row>
    <row r="83" spans="7:7">
      <c r="G83" s="167"/>
    </row>
    <row r="84" spans="7:7">
      <c r="G84" s="167"/>
    </row>
    <row r="85" spans="7:7">
      <c r="G85" s="167"/>
    </row>
    <row r="86" spans="7:7">
      <c r="G86" s="167"/>
    </row>
    <row r="87" spans="7:7">
      <c r="G87" s="167"/>
    </row>
    <row r="88" spans="7:7">
      <c r="G88" s="167"/>
    </row>
    <row r="89" spans="7:7">
      <c r="G89" s="167"/>
    </row>
    <row r="90" spans="7:7">
      <c r="G90" s="167"/>
    </row>
    <row r="91" spans="7:7">
      <c r="G91" s="167"/>
    </row>
    <row r="92" spans="7:7">
      <c r="G92" s="167"/>
    </row>
    <row r="93" spans="7:7">
      <c r="G93" s="167"/>
    </row>
    <row r="94" spans="7:7">
      <c r="G94" s="167"/>
    </row>
    <row r="95" spans="7:7">
      <c r="G95" s="167"/>
    </row>
    <row r="96" spans="7:7">
      <c r="G96" s="167"/>
    </row>
    <row r="97" spans="7:7">
      <c r="G97" s="167"/>
    </row>
    <row r="98" spans="7:7">
      <c r="G98" s="167"/>
    </row>
    <row r="99" spans="7:7">
      <c r="G99" s="167"/>
    </row>
    <row r="100" spans="7:7">
      <c r="G100" s="167"/>
    </row>
    <row r="101" spans="7:7">
      <c r="G101" s="167"/>
    </row>
    <row r="102" spans="7:7">
      <c r="G102" s="167"/>
    </row>
    <row r="103" spans="7:7">
      <c r="G103" s="167"/>
    </row>
    <row r="104" spans="7:7">
      <c r="G104" s="167"/>
    </row>
    <row r="105" spans="7:7">
      <c r="G105" s="167"/>
    </row>
    <row r="106" spans="7:7">
      <c r="G106" s="167"/>
    </row>
    <row r="107" spans="7:7">
      <c r="G107" s="167"/>
    </row>
    <row r="108" spans="7:7">
      <c r="G108" s="167"/>
    </row>
    <row r="109" spans="7:7">
      <c r="G109" s="167"/>
    </row>
    <row r="110" spans="7:7">
      <c r="G110" s="167"/>
    </row>
    <row r="111" spans="7:7">
      <c r="G111" s="167"/>
    </row>
    <row r="112" spans="7:7">
      <c r="G112" s="167"/>
    </row>
    <row r="113" spans="7:7">
      <c r="G113" s="167"/>
    </row>
    <row r="114" spans="7:7">
      <c r="G114" s="167"/>
    </row>
    <row r="115" spans="7:7">
      <c r="G115" s="167"/>
    </row>
    <row r="116" spans="7:7">
      <c r="G116" s="167"/>
    </row>
    <row r="117" spans="7:7">
      <c r="G117" s="167"/>
    </row>
    <row r="118" spans="7:7">
      <c r="G118" s="167"/>
    </row>
    <row r="119" spans="7:7">
      <c r="G119" s="167"/>
    </row>
    <row r="120" spans="7:7">
      <c r="G120" s="167"/>
    </row>
    <row r="121" spans="7:7">
      <c r="G121" s="167"/>
    </row>
    <row r="122" spans="7:7">
      <c r="G122" s="167"/>
    </row>
    <row r="123" spans="7:7">
      <c r="G123" s="167"/>
    </row>
    <row r="124" spans="7:7">
      <c r="G124" s="167"/>
    </row>
    <row r="125" spans="7:7">
      <c r="G125" s="167"/>
    </row>
    <row r="126" spans="7:7">
      <c r="G126" s="167"/>
    </row>
    <row r="127" spans="7:7">
      <c r="G127" s="167"/>
    </row>
    <row r="128" spans="7:7">
      <c r="G128" s="167"/>
    </row>
    <row r="129" spans="7:7">
      <c r="G129" s="167"/>
    </row>
    <row r="130" spans="7:7">
      <c r="G130" s="167"/>
    </row>
    <row r="131" spans="7:7">
      <c r="G131" s="167"/>
    </row>
    <row r="132" spans="7:7">
      <c r="G132" s="167"/>
    </row>
    <row r="133" spans="7:7">
      <c r="G133" s="167"/>
    </row>
    <row r="134" spans="7:7">
      <c r="G134" s="167"/>
    </row>
    <row r="135" spans="7:7">
      <c r="G135" s="167"/>
    </row>
    <row r="136" spans="7:7">
      <c r="G136" s="167"/>
    </row>
    <row r="137" spans="7:7">
      <c r="G137" s="167"/>
    </row>
    <row r="138" spans="7:7">
      <c r="G138" s="167"/>
    </row>
    <row r="139" spans="7:7">
      <c r="G139" s="167"/>
    </row>
    <row r="140" spans="7:7">
      <c r="G140" s="167"/>
    </row>
    <row r="141" spans="7:7">
      <c r="G141" s="167"/>
    </row>
    <row r="142" spans="7:7">
      <c r="G142" s="167"/>
    </row>
    <row r="143" spans="7:7">
      <c r="G143" s="167"/>
    </row>
    <row r="144" spans="7:7">
      <c r="G144" s="167"/>
    </row>
    <row r="145" spans="7:7">
      <c r="G145" s="167"/>
    </row>
    <row r="146" spans="7:7">
      <c r="G146" s="167"/>
    </row>
    <row r="147" spans="7:7">
      <c r="G147" s="167"/>
    </row>
    <row r="148" spans="7:7">
      <c r="G148" s="167"/>
    </row>
    <row r="149" spans="7:7">
      <c r="G149" s="167"/>
    </row>
    <row r="150" spans="7:7">
      <c r="G150" s="167"/>
    </row>
    <row r="151" spans="7:7">
      <c r="G151" s="167"/>
    </row>
    <row r="152" spans="7:7">
      <c r="G152" s="167"/>
    </row>
    <row r="153" spans="7:7">
      <c r="G153" s="167"/>
    </row>
    <row r="154" spans="7:7">
      <c r="G154" s="167"/>
    </row>
    <row r="155" spans="7:7">
      <c r="G155" s="167"/>
    </row>
    <row r="156" spans="7:7">
      <c r="G156" s="167"/>
    </row>
    <row r="157" spans="7:7">
      <c r="G157" s="167"/>
    </row>
    <row r="158" spans="7:7">
      <c r="G158" s="167"/>
    </row>
    <row r="159" spans="7:7">
      <c r="G159" s="167"/>
    </row>
    <row r="160" spans="7:7">
      <c r="G160" s="167"/>
    </row>
    <row r="161" spans="7:7">
      <c r="G161" s="167"/>
    </row>
    <row r="162" spans="7:7">
      <c r="G162" s="167"/>
    </row>
    <row r="163" spans="7:7">
      <c r="G163" s="167"/>
    </row>
    <row r="164" spans="7:7">
      <c r="G164" s="167"/>
    </row>
    <row r="165" spans="7:7">
      <c r="G165" s="167"/>
    </row>
    <row r="166" spans="7:7">
      <c r="G166" s="167"/>
    </row>
    <row r="167" spans="7:7">
      <c r="G167" s="167"/>
    </row>
    <row r="168" spans="7:7">
      <c r="G168" s="167"/>
    </row>
    <row r="169" spans="7:7">
      <c r="G169" s="167"/>
    </row>
    <row r="170" spans="7:7">
      <c r="G170" s="167"/>
    </row>
    <row r="171" spans="7:7">
      <c r="G171" s="167"/>
    </row>
    <row r="172" spans="7:7">
      <c r="G172" s="167"/>
    </row>
    <row r="173" spans="7:7">
      <c r="G173" s="167"/>
    </row>
    <row r="174" spans="7:7">
      <c r="G174" s="167"/>
    </row>
    <row r="175" spans="7:7">
      <c r="G175" s="167"/>
    </row>
    <row r="176" spans="7:7">
      <c r="G176" s="167"/>
    </row>
    <row r="177" spans="7:7">
      <c r="G177" s="167"/>
    </row>
    <row r="178" spans="7:7">
      <c r="G178" s="167"/>
    </row>
    <row r="179" spans="7:7">
      <c r="G179" s="167"/>
    </row>
    <row r="180" spans="7:7">
      <c r="G180" s="167"/>
    </row>
    <row r="181" spans="7:7">
      <c r="G181" s="167"/>
    </row>
    <row r="182" spans="7:7">
      <c r="G182" s="167"/>
    </row>
    <row r="183" spans="7:7">
      <c r="G183" s="167"/>
    </row>
    <row r="184" spans="7:7">
      <c r="G184" s="167"/>
    </row>
    <row r="185" spans="7:7">
      <c r="G185" s="167"/>
    </row>
    <row r="186" spans="7:7">
      <c r="G186" s="167"/>
    </row>
    <row r="187" spans="7:7">
      <c r="G187" s="167"/>
    </row>
    <row r="188" spans="7:7">
      <c r="G188" s="167"/>
    </row>
    <row r="189" spans="7:7">
      <c r="G189" s="167"/>
    </row>
    <row r="190" spans="7:7">
      <c r="G190" s="167"/>
    </row>
    <row r="191" spans="7:7">
      <c r="G191" s="167"/>
    </row>
    <row r="192" spans="7:7">
      <c r="G192" s="167"/>
    </row>
    <row r="193" spans="7:7">
      <c r="G193" s="167"/>
    </row>
    <row r="194" spans="7:7">
      <c r="G194" s="167"/>
    </row>
    <row r="195" spans="7:7">
      <c r="G195" s="167"/>
    </row>
    <row r="196" spans="7:7">
      <c r="G196" s="167"/>
    </row>
    <row r="197" spans="7:7">
      <c r="G197" s="167"/>
    </row>
    <row r="198" spans="7:7">
      <c r="G198" s="167"/>
    </row>
    <row r="199" spans="7:7">
      <c r="G199" s="167"/>
    </row>
    <row r="200" spans="7:7">
      <c r="G200" s="167"/>
    </row>
    <row r="201" spans="7:7">
      <c r="G201" s="167"/>
    </row>
    <row r="202" spans="7:7">
      <c r="G202" s="167"/>
    </row>
    <row r="203" spans="7:7">
      <c r="G203" s="167"/>
    </row>
    <row r="204" spans="7:7">
      <c r="G204" s="167"/>
    </row>
    <row r="205" spans="7:7">
      <c r="G205" s="167"/>
    </row>
    <row r="206" spans="7:7">
      <c r="G206" s="167"/>
    </row>
    <row r="207" spans="7:7">
      <c r="G207" s="167"/>
    </row>
    <row r="208" spans="7:7">
      <c r="G208" s="167"/>
    </row>
    <row r="209" spans="7:7">
      <c r="G209" s="167"/>
    </row>
    <row r="210" spans="7:7">
      <c r="G210" s="167"/>
    </row>
    <row r="211" spans="7:7">
      <c r="G211" s="167"/>
    </row>
    <row r="212" spans="7:7">
      <c r="G212" s="167"/>
    </row>
    <row r="213" spans="7:7">
      <c r="G213" s="167"/>
    </row>
    <row r="214" spans="7:7">
      <c r="G214" s="167"/>
    </row>
    <row r="215" spans="7:7">
      <c r="G215" s="167"/>
    </row>
    <row r="216" spans="7:7">
      <c r="G216" s="167"/>
    </row>
    <row r="217" spans="7:7">
      <c r="G217" s="167"/>
    </row>
    <row r="218" spans="7:7">
      <c r="G218" s="167"/>
    </row>
    <row r="219" spans="7:7">
      <c r="G219" s="167"/>
    </row>
    <row r="220" spans="7:7">
      <c r="G220" s="167"/>
    </row>
    <row r="221" spans="7:7">
      <c r="G221" s="167"/>
    </row>
    <row r="222" spans="7:7">
      <c r="G222" s="167"/>
    </row>
    <row r="223" spans="7:7">
      <c r="G223" s="167"/>
    </row>
    <row r="224" spans="7:7">
      <c r="G224" s="167"/>
    </row>
    <row r="225" spans="7:7">
      <c r="G225" s="167"/>
    </row>
    <row r="226" spans="7:7">
      <c r="G226" s="167"/>
    </row>
    <row r="227" spans="7:7">
      <c r="G227" s="167"/>
    </row>
    <row r="228" spans="7:7">
      <c r="G228" s="167"/>
    </row>
    <row r="229" spans="7:7">
      <c r="G229" s="167"/>
    </row>
    <row r="230" spans="7:7">
      <c r="G230" s="167"/>
    </row>
    <row r="231" spans="7:7">
      <c r="G231" s="167"/>
    </row>
    <row r="232" spans="7:7">
      <c r="G232" s="167"/>
    </row>
    <row r="233" spans="7:7">
      <c r="G233" s="167"/>
    </row>
    <row r="234" spans="7:7">
      <c r="G234" s="167"/>
    </row>
    <row r="235" spans="7:7">
      <c r="G235" s="167"/>
    </row>
    <row r="236" spans="7:7">
      <c r="G236" s="167"/>
    </row>
    <row r="237" spans="7:7">
      <c r="G237" s="167"/>
    </row>
    <row r="238" spans="7:7">
      <c r="G238" s="167"/>
    </row>
    <row r="239" spans="7:7">
      <c r="G239" s="167"/>
    </row>
    <row r="240" spans="7:7">
      <c r="G240" s="167"/>
    </row>
    <row r="241" spans="7:7">
      <c r="G241" s="167"/>
    </row>
    <row r="242" spans="7:7">
      <c r="G242" s="167"/>
    </row>
    <row r="243" spans="7:7">
      <c r="G243" s="167"/>
    </row>
    <row r="244" spans="7:7">
      <c r="G244" s="167"/>
    </row>
    <row r="245" spans="7:7">
      <c r="G245" s="167"/>
    </row>
    <row r="246" spans="7:7">
      <c r="G246" s="167"/>
    </row>
    <row r="247" spans="7:7">
      <c r="G247" s="167"/>
    </row>
    <row r="248" spans="7:7">
      <c r="G248" s="167"/>
    </row>
    <row r="249" spans="7:7">
      <c r="G249" s="167"/>
    </row>
    <row r="250" spans="7:7">
      <c r="G250" s="167"/>
    </row>
    <row r="251" spans="7:7">
      <c r="G251" s="167"/>
    </row>
    <row r="252" spans="7:7">
      <c r="G252" s="167"/>
    </row>
    <row r="253" spans="7:7">
      <c r="G253" s="167"/>
    </row>
    <row r="254" spans="7:7">
      <c r="G254" s="167"/>
    </row>
    <row r="255" spans="7:7">
      <c r="G255" s="167"/>
    </row>
    <row r="256" spans="7:7">
      <c r="G256" s="167"/>
    </row>
    <row r="257" spans="7:7">
      <c r="G257" s="167"/>
    </row>
    <row r="258" spans="7:7">
      <c r="G258" s="167"/>
    </row>
    <row r="259" spans="7:7">
      <c r="G259" s="167"/>
    </row>
    <row r="260" spans="7:7">
      <c r="G260" s="167"/>
    </row>
    <row r="261" spans="7:7">
      <c r="G261" s="167"/>
    </row>
    <row r="262" spans="7:7">
      <c r="G262" s="167"/>
    </row>
    <row r="263" spans="7:7">
      <c r="G263" s="167"/>
    </row>
    <row r="264" spans="7:7">
      <c r="G264" s="167"/>
    </row>
    <row r="265" spans="7:7">
      <c r="G265" s="167"/>
    </row>
    <row r="266" spans="7:7">
      <c r="G266" s="167"/>
    </row>
    <row r="267" spans="7:7">
      <c r="G267" s="167"/>
    </row>
    <row r="268" spans="7:7">
      <c r="G268" s="167"/>
    </row>
    <row r="269" spans="7:7">
      <c r="G269" s="167"/>
    </row>
    <row r="270" spans="7:7">
      <c r="G270" s="167"/>
    </row>
    <row r="271" spans="7:7">
      <c r="G271" s="167"/>
    </row>
    <row r="272" spans="7:7">
      <c r="G272" s="167"/>
    </row>
    <row r="273" spans="7:7">
      <c r="G273" s="167"/>
    </row>
    <row r="274" spans="7:7">
      <c r="G274" s="167"/>
    </row>
    <row r="275" spans="7:7">
      <c r="G275" s="167"/>
    </row>
    <row r="276" spans="7:7">
      <c r="G276" s="167"/>
    </row>
    <row r="277" spans="7:7">
      <c r="G277" s="167"/>
    </row>
    <row r="278" spans="7:7">
      <c r="G278" s="167"/>
    </row>
    <row r="279" spans="7:7">
      <c r="G279" s="167"/>
    </row>
    <row r="280" spans="7:7">
      <c r="G280" s="167"/>
    </row>
    <row r="281" spans="7:7">
      <c r="G281" s="167"/>
    </row>
    <row r="282" spans="7:7">
      <c r="G282" s="167"/>
    </row>
    <row r="283" spans="7:7">
      <c r="G283" s="167"/>
    </row>
    <row r="284" spans="7:7">
      <c r="G284" s="167"/>
    </row>
    <row r="285" spans="7:7">
      <c r="G285" s="167"/>
    </row>
    <row r="286" spans="7:7">
      <c r="G286" s="167"/>
    </row>
    <row r="287" spans="7:7">
      <c r="G287" s="167"/>
    </row>
    <row r="288" spans="7:7">
      <c r="G288" s="167"/>
    </row>
    <row r="289" spans="7:7">
      <c r="G289" s="167"/>
    </row>
    <row r="290" spans="7:7">
      <c r="G290" s="167"/>
    </row>
    <row r="291" spans="7:7">
      <c r="G291" s="167"/>
    </row>
    <row r="292" spans="7:7">
      <c r="G292" s="167"/>
    </row>
    <row r="293" spans="7:7">
      <c r="G293" s="167"/>
    </row>
    <row r="294" spans="7:7">
      <c r="G294" s="167"/>
    </row>
    <row r="295" spans="7:7">
      <c r="G295" s="167"/>
    </row>
    <row r="296" spans="7:7">
      <c r="G296" s="167"/>
    </row>
    <row r="297" spans="7:7">
      <c r="G297" s="167"/>
    </row>
    <row r="298" spans="7:7">
      <c r="G298" s="167"/>
    </row>
    <row r="299" spans="7:7">
      <c r="G299" s="167"/>
    </row>
    <row r="300" spans="7:7">
      <c r="G300" s="167"/>
    </row>
    <row r="301" spans="7:7">
      <c r="G301" s="167"/>
    </row>
    <row r="302" spans="7:7">
      <c r="G302" s="167"/>
    </row>
    <row r="303" spans="7:7">
      <c r="G303" s="167"/>
    </row>
    <row r="304" spans="7:7">
      <c r="G304" s="167"/>
    </row>
    <row r="305" spans="7:7">
      <c r="G305" s="167"/>
    </row>
    <row r="306" spans="7:7">
      <c r="G306" s="167"/>
    </row>
    <row r="307" spans="7:7">
      <c r="G307" s="167"/>
    </row>
    <row r="308" spans="7:7">
      <c r="G308" s="167"/>
    </row>
    <row r="309" spans="7:7">
      <c r="G309" s="167"/>
    </row>
    <row r="310" spans="7:7">
      <c r="G310" s="167"/>
    </row>
    <row r="311" spans="7:7">
      <c r="G311" s="167"/>
    </row>
    <row r="312" spans="7:7">
      <c r="G312" s="167"/>
    </row>
    <row r="313" spans="7:7">
      <c r="G313" s="167"/>
    </row>
    <row r="314" spans="7:7">
      <c r="G314" s="167"/>
    </row>
    <row r="315" spans="7:7">
      <c r="G315" s="167"/>
    </row>
    <row r="316" spans="7:7">
      <c r="G316" s="167"/>
    </row>
    <row r="317" spans="7:7">
      <c r="G317" s="167"/>
    </row>
    <row r="318" spans="7:7">
      <c r="G318" s="167"/>
    </row>
    <row r="319" spans="7:7">
      <c r="G319" s="167"/>
    </row>
    <row r="320" spans="7:7">
      <c r="G320" s="167"/>
    </row>
    <row r="321" spans="7:7">
      <c r="G321" s="167"/>
    </row>
    <row r="322" spans="7:7">
      <c r="G322" s="167"/>
    </row>
    <row r="323" spans="7:7">
      <c r="G323" s="167"/>
    </row>
    <row r="324" spans="7:7">
      <c r="G324" s="167"/>
    </row>
    <row r="325" spans="7:7">
      <c r="G325" s="167"/>
    </row>
    <row r="326" spans="7:7">
      <c r="G326" s="167"/>
    </row>
    <row r="327" spans="7:7">
      <c r="G327" s="167"/>
    </row>
    <row r="328" spans="7:7">
      <c r="G328" s="167"/>
    </row>
    <row r="329" spans="7:7">
      <c r="G329" s="167"/>
    </row>
    <row r="330" spans="7:7">
      <c r="G330" s="167"/>
    </row>
    <row r="331" spans="7:7">
      <c r="G331" s="167"/>
    </row>
    <row r="332" spans="7:7">
      <c r="G332" s="167"/>
    </row>
    <row r="333" spans="7:7">
      <c r="G333" s="167"/>
    </row>
    <row r="334" spans="7:7">
      <c r="G334" s="167"/>
    </row>
    <row r="335" spans="7:7">
      <c r="G335" s="167"/>
    </row>
    <row r="336" spans="7:7">
      <c r="G336" s="167"/>
    </row>
    <row r="337" spans="7:7">
      <c r="G337" s="167"/>
    </row>
    <row r="338" spans="7:7">
      <c r="G338" s="167"/>
    </row>
    <row r="339" spans="7:7">
      <c r="G339" s="167"/>
    </row>
    <row r="340" spans="7:7">
      <c r="G340" s="167"/>
    </row>
    <row r="341" spans="7:7">
      <c r="G341" s="167"/>
    </row>
    <row r="342" spans="7:7">
      <c r="G342" s="167"/>
    </row>
    <row r="343" spans="7:7">
      <c r="G343" s="167"/>
    </row>
    <row r="344" spans="7:7">
      <c r="G344" s="167"/>
    </row>
    <row r="345" spans="7:7">
      <c r="G345" s="167"/>
    </row>
    <row r="346" spans="7:7">
      <c r="G346" s="167"/>
    </row>
    <row r="347" spans="7:7">
      <c r="G347" s="167"/>
    </row>
    <row r="348" spans="7:7">
      <c r="G348" s="167"/>
    </row>
    <row r="349" spans="7:7">
      <c r="G349" s="167"/>
    </row>
    <row r="350" spans="7:7">
      <c r="G350" s="167"/>
    </row>
    <row r="351" spans="7:7">
      <c r="G351" s="167"/>
    </row>
    <row r="352" spans="7:7">
      <c r="G352" s="167"/>
    </row>
    <row r="353" spans="7:7">
      <c r="G353" s="167"/>
    </row>
    <row r="354" spans="7:7">
      <c r="G354" s="167"/>
    </row>
    <row r="355" spans="7:7">
      <c r="G355" s="167"/>
    </row>
    <row r="356" spans="7:7">
      <c r="G356" s="167"/>
    </row>
    <row r="357" spans="7:7">
      <c r="G357" s="167"/>
    </row>
    <row r="358" spans="7:7">
      <c r="G358" s="167"/>
    </row>
    <row r="359" spans="7:7">
      <c r="G359" s="167"/>
    </row>
    <row r="360" spans="7:7">
      <c r="G360" s="167"/>
    </row>
    <row r="361" spans="7:7">
      <c r="G361" s="167"/>
    </row>
    <row r="362" spans="7:7">
      <c r="G362" s="167"/>
    </row>
    <row r="363" spans="7:7">
      <c r="G363" s="167"/>
    </row>
    <row r="364" spans="7:7">
      <c r="G364" s="167"/>
    </row>
    <row r="365" spans="7:7">
      <c r="G365" s="167"/>
    </row>
    <row r="366" spans="7:7">
      <c r="G366" s="167"/>
    </row>
    <row r="367" spans="7:7">
      <c r="G367" s="167"/>
    </row>
    <row r="368" spans="7:7">
      <c r="G368" s="167"/>
    </row>
    <row r="369" spans="7:7">
      <c r="G369" s="167"/>
    </row>
    <row r="370" spans="7:7">
      <c r="G370" s="167"/>
    </row>
    <row r="371" spans="7:7">
      <c r="G371" s="167"/>
    </row>
    <row r="372" spans="7:7">
      <c r="G372" s="167"/>
    </row>
    <row r="373" spans="7:7">
      <c r="G373" s="167"/>
    </row>
    <row r="374" spans="7:7">
      <c r="G374" s="167"/>
    </row>
    <row r="375" spans="7:7">
      <c r="G375" s="167"/>
    </row>
    <row r="376" spans="7:7">
      <c r="G376" s="167"/>
    </row>
    <row r="377" spans="7:7">
      <c r="G377" s="167"/>
    </row>
    <row r="378" spans="7:7">
      <c r="G378" s="167"/>
    </row>
    <row r="379" spans="7:7">
      <c r="G379" s="167"/>
    </row>
    <row r="380" spans="7:7">
      <c r="G380" s="167"/>
    </row>
    <row r="381" spans="7:7">
      <c r="G381" s="167"/>
    </row>
    <row r="382" spans="7:7">
      <c r="G382" s="167"/>
    </row>
    <row r="383" spans="7:7">
      <c r="G383" s="167"/>
    </row>
    <row r="384" spans="7:7">
      <c r="G384" s="167"/>
    </row>
    <row r="385" spans="7:7">
      <c r="G385" s="167"/>
    </row>
    <row r="386" spans="7:7">
      <c r="G386" s="167"/>
    </row>
    <row r="387" spans="7:7">
      <c r="G387" s="167"/>
    </row>
    <row r="388" spans="7:7">
      <c r="G388" s="167"/>
    </row>
    <row r="389" spans="7:7">
      <c r="G389" s="167"/>
    </row>
    <row r="390" spans="7:7">
      <c r="G390" s="167"/>
    </row>
    <row r="391" spans="7:7">
      <c r="G391" s="167"/>
    </row>
    <row r="392" spans="7:7">
      <c r="G392" s="167"/>
    </row>
    <row r="393" spans="7:7">
      <c r="G393" s="167"/>
    </row>
    <row r="394" spans="7:7">
      <c r="G394" s="167"/>
    </row>
    <row r="395" spans="7:7">
      <c r="G395" s="167"/>
    </row>
    <row r="396" spans="7:7">
      <c r="G396" s="167"/>
    </row>
    <row r="397" spans="7:7">
      <c r="G397" s="167"/>
    </row>
    <row r="398" spans="7:7">
      <c r="G398" s="167"/>
    </row>
    <row r="399" spans="7:7">
      <c r="G399" s="167"/>
    </row>
    <row r="400" spans="7:7">
      <c r="G400" s="167"/>
    </row>
    <row r="401" spans="7:7">
      <c r="G401" s="167"/>
    </row>
    <row r="402" spans="7:7">
      <c r="G402" s="167"/>
    </row>
    <row r="403" spans="7:7">
      <c r="G403" s="167"/>
    </row>
    <row r="404" spans="7:7">
      <c r="G404" s="167"/>
    </row>
    <row r="405" spans="7:7">
      <c r="G405" s="167"/>
    </row>
    <row r="406" spans="7:7">
      <c r="G406" s="167"/>
    </row>
    <row r="407" spans="7:7">
      <c r="G407" s="167"/>
    </row>
    <row r="408" spans="7:7">
      <c r="G408" s="167"/>
    </row>
    <row r="409" spans="7:7">
      <c r="G409" s="167"/>
    </row>
    <row r="410" spans="7:7">
      <c r="G410" s="167"/>
    </row>
    <row r="411" spans="7:7">
      <c r="G411" s="167"/>
    </row>
    <row r="412" spans="7:7">
      <c r="G412" s="167"/>
    </row>
    <row r="413" spans="7:7">
      <c r="G413" s="167"/>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2"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topLeftCell="B1" zoomScale="80" zoomScaleNormal="80" workbookViewId="0">
      <pane xSplit="1" ySplit="5" topLeftCell="C6" activePane="bottomRight" state="frozen"/>
      <selection activeCell="B1" sqref="B1"/>
      <selection pane="topRight" activeCell="C1" sqref="C1"/>
      <selection pane="bottomLeft" activeCell="B6" sqref="B6"/>
      <selection pane="bottomRight" activeCell="AU1" sqref="AU1"/>
    </sheetView>
  </sheetViews>
  <sheetFormatPr defaultRowHeight="12.75" outlineLevelCol="1"/>
  <cols>
    <col min="1" max="1" width="4.42578125" style="5" hidden="1" customWidth="1"/>
    <col min="2" max="2" width="57.140625" style="6" customWidth="1"/>
    <col min="3" max="3" width="1.42578125" style="7" customWidth="1"/>
    <col min="4" max="6" width="13" style="7" hidden="1" customWidth="1" outlineLevel="1"/>
    <col min="7" max="7" width="13" style="6" hidden="1" customWidth="1" outlineLevel="1"/>
    <col min="8" max="8" width="13" style="16"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47" width="13.42578125" style="1" customWidth="1"/>
    <col min="48" max="56" width="11.42578125" style="1" customWidth="1"/>
    <col min="57" max="57" width="10" style="1" customWidth="1"/>
    <col min="58" max="58" width="11" style="1" bestFit="1" customWidth="1"/>
    <col min="59" max="59" width="11.42578125" style="1" bestFit="1" customWidth="1"/>
    <col min="60" max="16383" width="9.140625" style="1"/>
    <col min="16384" max="16384" width="9.140625" style="1" hidden="1" customWidth="1"/>
  </cols>
  <sheetData>
    <row r="1" spans="1:59 16384:16384" ht="12" customHeight="1">
      <c r="B1" s="207"/>
      <c r="C1" s="206"/>
      <c r="D1" s="206"/>
      <c r="E1" s="206"/>
      <c r="F1" s="206"/>
      <c r="G1" s="207"/>
      <c r="H1" s="170"/>
      <c r="I1" s="171"/>
      <c r="J1" s="171"/>
      <c r="K1" s="171"/>
      <c r="L1" s="171"/>
      <c r="M1" s="171"/>
      <c r="N1" s="171"/>
      <c r="O1" s="171"/>
      <c r="P1" s="167"/>
      <c r="Q1" s="167"/>
      <c r="R1" s="167"/>
      <c r="S1" s="171"/>
      <c r="T1" s="171"/>
      <c r="U1" s="171"/>
      <c r="V1" s="171"/>
      <c r="W1" s="171"/>
      <c r="X1" s="171"/>
      <c r="Y1" s="171"/>
      <c r="Z1" s="171"/>
      <c r="AA1" s="171"/>
      <c r="AB1" s="171"/>
      <c r="AC1" s="171"/>
      <c r="AD1" s="171"/>
      <c r="AE1" s="171"/>
      <c r="AF1" s="171"/>
      <c r="AG1" s="171"/>
      <c r="AH1" s="171"/>
      <c r="AI1" s="171"/>
    </row>
    <row r="2" spans="1:59 16384:16384" s="6" customFormat="1" ht="58.5" customHeight="1">
      <c r="A2" s="5"/>
      <c r="B2" s="1995" t="str">
        <f>INDEX(tblTrans[[English]:[Polski]],MATCH(XFD2,tblTrans[ID],0),LangSelID)</f>
        <v>Retail Banking (incl. Private Banking)</v>
      </c>
      <c r="C2" s="1995"/>
      <c r="D2" s="1995"/>
      <c r="E2" s="1995"/>
      <c r="F2" s="1995"/>
      <c r="G2" s="1995"/>
      <c r="H2" s="1995"/>
      <c r="I2" s="1995"/>
      <c r="J2" s="1995"/>
      <c r="K2" s="1995"/>
      <c r="L2" s="1995"/>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6"/>
      <c r="AJ2" s="1360"/>
      <c r="AK2" s="1360"/>
      <c r="AL2" s="1360"/>
      <c r="AM2" s="1360"/>
      <c r="AN2" s="1360"/>
      <c r="AO2" s="1360"/>
      <c r="AP2" s="1360"/>
      <c r="AQ2" s="1360"/>
      <c r="AR2" s="1360"/>
      <c r="AS2" s="1360"/>
      <c r="AT2" s="1360"/>
      <c r="AU2" s="1360"/>
      <c r="XFD2" s="6">
        <v>482</v>
      </c>
    </row>
    <row r="3" spans="1:59 16384:16384" s="176" customFormat="1" ht="35.25" customHeight="1">
      <c r="A3" s="175"/>
      <c r="B3" s="305"/>
      <c r="C3" s="445"/>
      <c r="D3" s="449"/>
      <c r="E3" s="305"/>
      <c r="F3" s="305"/>
      <c r="G3" s="450"/>
      <c r="H3" s="447"/>
      <c r="I3" s="305"/>
      <c r="J3" s="305"/>
      <c r="K3" s="445"/>
      <c r="L3" s="449"/>
      <c r="M3" s="305"/>
      <c r="N3" s="305"/>
      <c r="O3" s="450"/>
      <c r="P3" s="447"/>
      <c r="Q3" s="305"/>
      <c r="R3" s="305"/>
      <c r="S3" s="305"/>
      <c r="T3" s="305"/>
      <c r="U3" s="305"/>
      <c r="V3" s="305"/>
      <c r="W3" s="305"/>
      <c r="X3" s="305"/>
      <c r="Y3" s="305"/>
      <c r="Z3" s="305"/>
      <c r="AA3" s="305"/>
      <c r="AB3" s="1997" t="str">
        <f>INDEX(tblTrans[[English]:[Polski]],MATCH(AB1048568,tblTrans[ID],0),LangSelID)</f>
        <v>2012 and 2013 results were restated due to the adjustments in booking of bancassurance related income in line with KNF guidance</v>
      </c>
      <c r="AC3" s="1998" t="e">
        <f>INDEX(tblTrans[[English]:[Polski]],MATCH(AC1048568,tblTrans[ID],0),LangSelID)</f>
        <v>#N/A</v>
      </c>
      <c r="AD3" s="1998" t="e">
        <f>INDEX(tblTrans[[English]:[Polski]],MATCH(AD1048568,tblTrans[ID],0),LangSelID)</f>
        <v>#N/A</v>
      </c>
      <c r="AE3" s="1998" t="e">
        <f>INDEX(tblTrans[[English]:[Polski]],MATCH(AE1048568,tblTrans[ID],0),LangSelID)</f>
        <v>#N/A</v>
      </c>
      <c r="AF3" s="1998" t="e">
        <f>INDEX(tblTrans[[English]:[Polski]],MATCH(AF1048568,tblTrans[ID],0),LangSelID)</f>
        <v>#N/A</v>
      </c>
      <c r="AG3" s="1998" t="e">
        <f>INDEX(tblTrans[[English]:[Polski]],MATCH(AG1048568,tblTrans[ID],0),LangSelID)</f>
        <v>#N/A</v>
      </c>
      <c r="AH3" s="1999" t="e">
        <f>INDEX(tblTrans[[English]:[Polski]],MATCH(AH1048568,tblTrans[ID],0),LangSelID)</f>
        <v>#N/A</v>
      </c>
      <c r="AI3" s="696"/>
      <c r="AJ3" s="696"/>
    </row>
    <row r="4" spans="1:59 16384:16384" s="316" customFormat="1" ht="49.5" customHeight="1">
      <c r="A4" s="315"/>
      <c r="B4" s="268"/>
      <c r="C4" s="446"/>
      <c r="D4" s="451"/>
      <c r="E4" s="262"/>
      <c r="F4" s="262"/>
      <c r="G4" s="452"/>
      <c r="H4" s="448"/>
      <c r="I4" s="320"/>
      <c r="J4" s="320"/>
      <c r="K4" s="453"/>
      <c r="L4" s="1989" t="str">
        <f>INDEX(tblTrans[[English]:[Polski]],MATCH(L1048569,tblTrans[ID],0),LangSelID)</f>
        <v>Results of Q1-Q4 2008 adjusted for the impact of consolidation of BRE Insurance</v>
      </c>
      <c r="M4" s="1990" t="e">
        <f>INDEX(tblTrans[[English]:[Polski]],MATCH(M1048569,tblTrans[ID],0),LangSelID)</f>
        <v>#N/A</v>
      </c>
      <c r="N4" s="1990" t="e">
        <f>INDEX(tblTrans[[English]:[Polski]],MATCH(N1048569,tblTrans[ID],0),LangSelID)</f>
        <v>#N/A</v>
      </c>
      <c r="O4" s="1991" t="e">
        <f>INDEX(tblTrans[[English]:[Polski]],MATCH(O1048569,tblTrans[ID],0),LangSelID)</f>
        <v>#N/A</v>
      </c>
      <c r="P4" s="2000" t="str">
        <f>INDEX(tblTrans[[English]:[Polski]],MATCH(P1048569,tblTrans[ID],0),LangSelID)</f>
        <v>Results of Q1-4 2009 and Q1-2 2010 adjusted for the impact of new assignment of subsidiaries: BBH, DI BRE and BCF</v>
      </c>
      <c r="Q4" s="1990" t="e">
        <f>INDEX(tblTrans[[English]:[Polski]],MATCH(Q1048569,tblTrans[ID],0),LangSelID)</f>
        <v>#N/A</v>
      </c>
      <c r="R4" s="1990" t="e">
        <f>INDEX(tblTrans[[English]:[Polski]],MATCH(R1048569,tblTrans[ID],0),LangSelID)</f>
        <v>#N/A</v>
      </c>
      <c r="S4" s="1990" t="e">
        <f>INDEX(tblTrans[[English]:[Polski]],MATCH(S1048569,tblTrans[ID],0),LangSelID)</f>
        <v>#N/A</v>
      </c>
      <c r="T4" s="1990" t="e">
        <f>INDEX(tblTrans[[English]:[Polski]],MATCH(T1048569,tblTrans[ID],0),LangSelID)</f>
        <v>#N/A</v>
      </c>
      <c r="U4" s="1990" t="e">
        <f>INDEX(tblTrans[[English]:[Polski]],MATCH(U1048569,tblTrans[ID],0),LangSelID)</f>
        <v>#N/A</v>
      </c>
      <c r="V4" s="268"/>
      <c r="W4" s="268"/>
      <c r="X4" s="1992" t="str">
        <f>INDEX(tblTrans[[English]:[Polski]],MATCH(X1048569,tblTrans[ID],0),LangSelID)</f>
        <v>2011 results adjusted to reflect new presentation of SWAP points and operating leasing</v>
      </c>
      <c r="Y4" s="1992" t="e">
        <f>INDEX(tblTrans[[English]:[Polski]],MATCH(Y1048569,tblTrans[ID],0),LangSelID)</f>
        <v>#N/A</v>
      </c>
      <c r="Z4" s="1992" t="e">
        <f>INDEX(tblTrans[[English]:[Polski]],MATCH(Z1048569,tblTrans[ID],0),LangSelID)</f>
        <v>#N/A</v>
      </c>
      <c r="AA4" s="1992" t="e">
        <f>INDEX(tblTrans[[English]:[Polski]],MATCH(AA1048569,tblTrans[ID],0),LangSelID)</f>
        <v>#N/A</v>
      </c>
      <c r="AB4" s="1993" t="str">
        <f>INDEX(tblTrans[[English]:[Polski]],MATCH(AB1048569,tblTrans[ID],0),LangSelID)</f>
        <v>Segmental data for 2012 adjusted to reflect the shift of BRE Bank Hipoteczny (BBH) from Corporates &amp; Financial Markets to Retail Banking as of January 1, 2013</v>
      </c>
      <c r="AC4" s="1990" t="e">
        <f>INDEX(tblTrans[[English]:[Polski]],MATCH(AC1048569,tblTrans[ID],0),LangSelID)</f>
        <v>#N/A</v>
      </c>
      <c r="AD4" s="1990" t="e">
        <f>INDEX(tblTrans[[English]:[Polski]],MATCH(AD1048569,tblTrans[ID],0),LangSelID)</f>
        <v>#N/A</v>
      </c>
      <c r="AE4" s="1994" t="e">
        <f>INDEX(tblTrans[[English]:[Polski]],MATCH(AE1048569,tblTrans[ID],0),LangSelID)</f>
        <v>#N/A</v>
      </c>
      <c r="AF4" s="1313"/>
      <c r="AG4" s="1314"/>
      <c r="AH4" s="1314"/>
      <c r="AI4" s="321"/>
      <c r="AJ4" s="321"/>
      <c r="AK4" s="321"/>
      <c r="AL4" s="321"/>
      <c r="AM4" s="321"/>
      <c r="AN4" s="321"/>
      <c r="AO4" s="321"/>
      <c r="AP4" s="321"/>
      <c r="AQ4" s="321"/>
      <c r="AR4" s="321"/>
      <c r="AS4" s="321"/>
      <c r="AT4" s="321"/>
      <c r="AU4" s="321"/>
    </row>
    <row r="5" spans="1:59 16384:16384" s="589" customFormat="1" ht="18" customHeight="1">
      <c r="A5" s="204"/>
      <c r="B5" s="697" t="s">
        <v>40</v>
      </c>
      <c r="C5" s="698"/>
      <c r="D5" s="699" t="str">
        <f>INDEX(tblTrans[[English]:[Polski]],MATCH(D1048570,tblTrans[ID],0),LangSelID)</f>
        <v>Q1 2006</v>
      </c>
      <c r="E5" s="700" t="str">
        <f>INDEX(tblTrans[[English]:[Polski]],MATCH(E1048570,tblTrans[ID],0),LangSelID)</f>
        <v>Q2 2006</v>
      </c>
      <c r="F5" s="700" t="str">
        <f>INDEX(tblTrans[[English]:[Polski]],MATCH(F1048570,tblTrans[ID],0),LangSelID)</f>
        <v>Q3 2006</v>
      </c>
      <c r="G5" s="701" t="str">
        <f>INDEX(tblTrans[[English]:[Polski]],MATCH(G1048570,tblTrans[ID],0),LangSelID)</f>
        <v>Q4 2006</v>
      </c>
      <c r="H5" s="699" t="str">
        <f>INDEX(tblTrans[[English]:[Polski]],MATCH(H1048570,tblTrans[ID],0),LangSelID)</f>
        <v>Q1 2007</v>
      </c>
      <c r="I5" s="700" t="str">
        <f>INDEX(tblTrans[[English]:[Polski]],MATCH(I1048570,tblTrans[ID],0),LangSelID)</f>
        <v>Q2 2007</v>
      </c>
      <c r="J5" s="700" t="str">
        <f>INDEX(tblTrans[[English]:[Polski]],MATCH(J1048570,tblTrans[ID],0),LangSelID)</f>
        <v>Q3 2007</v>
      </c>
      <c r="K5" s="702" t="str">
        <f>INDEX(tblTrans[[English]:[Polski]],MATCH(K1048570,tblTrans[ID],0),LangSelID)</f>
        <v>Q4 2007</v>
      </c>
      <c r="L5" s="703" t="str">
        <f>INDEX(tblTrans[[English]:[Polski]],MATCH(L1048570,tblTrans[ID],0),LangSelID)</f>
        <v>Q1 2008</v>
      </c>
      <c r="M5" s="700" t="str">
        <f>INDEX(tblTrans[[English]:[Polski]],MATCH(M1048570,tblTrans[ID],0),LangSelID)</f>
        <v>Q2 2008</v>
      </c>
      <c r="N5" s="700" t="str">
        <f>INDEX(tblTrans[[English]:[Polski]],MATCH(N1048570,tblTrans[ID],0),LangSelID)</f>
        <v>Q3 2008</v>
      </c>
      <c r="O5" s="701" t="str">
        <f>INDEX(tblTrans[[English]:[Polski]],MATCH(O1048570,tblTrans[ID],0),LangSelID)</f>
        <v>Q4 2008</v>
      </c>
      <c r="P5" s="699" t="str">
        <f>INDEX(tblTrans[[English]:[Polski]],MATCH(P1048570,tblTrans[ID],0),LangSelID)</f>
        <v>Q1 2009</v>
      </c>
      <c r="Q5" s="700" t="str">
        <f>INDEX(tblTrans[[English]:[Polski]],MATCH(Q1048570,tblTrans[ID],0),LangSelID)</f>
        <v>Q2 2009</v>
      </c>
      <c r="R5" s="700" t="str">
        <f>INDEX(tblTrans[[English]:[Polski]],MATCH(R1048570,tblTrans[ID],0),LangSelID)</f>
        <v>Q3 2009</v>
      </c>
      <c r="S5" s="702" t="str">
        <f>INDEX(tblTrans[[English]:[Polski]],MATCH(S1048570,tblTrans[ID],0),LangSelID)</f>
        <v>Q4 2009</v>
      </c>
      <c r="T5" s="703" t="str">
        <f>INDEX(tblTrans[[English]:[Polski]],MATCH(T1048570,tblTrans[ID],0),LangSelID)</f>
        <v>Q1 2010</v>
      </c>
      <c r="U5" s="700" t="str">
        <f>INDEX(tblTrans[[English]:[Polski]],MATCH(U1048570,tblTrans[ID],0),LangSelID)</f>
        <v>Q2 2010</v>
      </c>
      <c r="V5" s="700" t="str">
        <f>INDEX(tblTrans[[English]:[Polski]],MATCH(V1048570,tblTrans[ID],0),LangSelID)</f>
        <v>Q3 2010</v>
      </c>
      <c r="W5" s="701" t="str">
        <f>INDEX(tblTrans[[English]:[Polski]],MATCH(W1048570,tblTrans[ID],0),LangSelID)</f>
        <v>Q4 2010</v>
      </c>
      <c r="X5" s="699" t="str">
        <f>INDEX(tblTrans[[English]:[Polski]],MATCH(X1048570,tblTrans[ID],0),LangSelID)</f>
        <v>Q1 2011</v>
      </c>
      <c r="Y5" s="700" t="str">
        <f>INDEX(tblTrans[[English]:[Polski]],MATCH(Y1048570,tblTrans[ID],0),LangSelID)</f>
        <v>Q2 2011</v>
      </c>
      <c r="Z5" s="700" t="str">
        <f>INDEX(tblTrans[[English]:[Polski]],MATCH(Z1048570,tblTrans[ID],0),LangSelID)</f>
        <v>Q3 2011</v>
      </c>
      <c r="AA5" s="702" t="str">
        <f>INDEX(tblTrans[[English]:[Polski]],MATCH(AA1048570,tblTrans[ID],0),LangSelID)</f>
        <v>Q4 2011</v>
      </c>
      <c r="AB5" s="703" t="str">
        <f>INDEX(tblTrans[[English]:[Polski]],MATCH(AB1048570,tblTrans[ID],0),LangSelID)</f>
        <v>Q1 2012</v>
      </c>
      <c r="AC5" s="700" t="str">
        <f>INDEX(tblTrans[[English]:[Polski]],MATCH(AC1048570,tblTrans[ID],0),LangSelID)</f>
        <v>Q2 2012</v>
      </c>
      <c r="AD5" s="700" t="str">
        <f>INDEX(tblTrans[[English]:[Polski]],MATCH(AD1048570,tblTrans[ID],0),LangSelID)</f>
        <v>Q3 2012</v>
      </c>
      <c r="AE5" s="1763" t="str">
        <f>INDEX(tblTrans[[English]:[Polski]],MATCH(AE1048570,tblTrans[ID],0),LangSelID)</f>
        <v>Q4 2012</v>
      </c>
      <c r="AF5" s="703" t="str">
        <f>INDEX(tblTrans[[English]:[Polski]],MATCH(AF1048570,tblTrans[ID],0),LangSelID)</f>
        <v>Q1 2013</v>
      </c>
      <c r="AG5" s="700" t="str">
        <f>INDEX(tblTrans[[English]:[Polski]],MATCH(AG1048570,tblTrans[ID],0),LangSelID)</f>
        <v>Q2 2013</v>
      </c>
      <c r="AH5" s="700" t="str">
        <f>INDEX(tblTrans[[English]:[Polski]],MATCH(AH1048570,tblTrans[ID],0),LangSelID)</f>
        <v>Q3 2013</v>
      </c>
      <c r="AI5" s="700" t="str">
        <f>INDEX(tblTrans[[English]:[Polski]],MATCH(AI1048570,tblTrans[ID],0),LangSelID)</f>
        <v>Q4 2013</v>
      </c>
      <c r="AJ5" s="700" t="str">
        <f>INDEX(tblTrans[[English]:[Polski]],MATCH(AJ1048570,tblTrans[ID],0),LangSelID)</f>
        <v>Q1 2014</v>
      </c>
      <c r="AK5" s="700" t="str">
        <f>INDEX(tblTrans[[English]:[Polski]],MATCH(AK1048570,tblTrans[ID],0),LangSelID)</f>
        <v>Q2 2014</v>
      </c>
      <c r="AL5" s="700" t="str">
        <f>INDEX(tblTrans[[English]:[Polski]],MATCH(AL1048570,tblTrans[ID],0),LangSelID)</f>
        <v>Q3 2014</v>
      </c>
      <c r="AM5" s="700" t="str">
        <f>INDEX(tblTrans[[English]:[Polski]],MATCH(AM1048570,tblTrans[ID],0),LangSelID)</f>
        <v>Q4 2014</v>
      </c>
      <c r="AN5" s="700" t="str">
        <f>INDEX(tblTrans[[English]:[Polski]],MATCH(AN1048570,tblTrans[ID],0),LangSelID)</f>
        <v>Q1 2015</v>
      </c>
      <c r="AO5" s="700" t="str">
        <f>INDEX(tblTrans[[English]:[Polski]],MATCH(AO1048570,tblTrans[ID],0),LangSelID)</f>
        <v>Q2 2015</v>
      </c>
      <c r="AP5" s="700" t="str">
        <f>INDEX(tblTrans[[English]:[Polski]],MATCH(AP1048570,tblTrans[ID],0),LangSelID)</f>
        <v>Q3 2015</v>
      </c>
      <c r="AQ5" s="700" t="str">
        <f>INDEX(tblTrans[[English]:[Polski]],MATCH(AQ1048570,tblTrans[ID],0),LangSelID)</f>
        <v>Q4 2015</v>
      </c>
      <c r="AR5" s="700" t="str">
        <f>INDEX(tblTrans[[English]:[Polski]],MATCH(AR1048570,tblTrans[ID],0),LangSelID)</f>
        <v>Q1 2016</v>
      </c>
      <c r="AS5" s="700" t="str">
        <f>INDEX(tblTrans[[English]:[Polski]],MATCH(AS1048570,tblTrans[ID],0),LangSelID)</f>
        <v>Q2 2016</v>
      </c>
      <c r="AT5" s="700" t="str">
        <f>INDEX(tblTrans[[English]:[Polski]],MATCH(AT1048570,tblTrans[ID],0),LangSelID)</f>
        <v>Q3 2016</v>
      </c>
      <c r="AU5" s="700" t="str">
        <f>INDEX(tblTrans[[English]:[Polski]],MATCH(AU1048570,tblTrans[ID],0),LangSelID)</f>
        <v>Q4 2016</v>
      </c>
    </row>
    <row r="6" spans="1:59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M6" s="260"/>
      <c r="AN6" s="260"/>
      <c r="AO6" s="260"/>
      <c r="AP6" s="260"/>
      <c r="AQ6" s="260"/>
      <c r="AR6" s="260"/>
      <c r="AS6" s="260"/>
      <c r="AT6" s="260"/>
      <c r="AU6" s="260"/>
    </row>
    <row r="7" spans="1:59 16384:16384" s="589" customFormat="1" ht="15" customHeight="1">
      <c r="A7" s="204"/>
      <c r="B7" s="820" t="str">
        <f>INDEX(tblTrans[[English]:[Polski]],MATCH(XFD7,tblTrans[ID],0),LangSelID)</f>
        <v>Net interest income</v>
      </c>
      <c r="C7" s="1271"/>
      <c r="D7" s="1019"/>
      <c r="E7" s="908"/>
      <c r="F7" s="908"/>
      <c r="G7" s="911"/>
      <c r="H7" s="907"/>
      <c r="I7" s="908"/>
      <c r="J7" s="908"/>
      <c r="K7" s="909"/>
      <c r="L7" s="910"/>
      <c r="M7" s="908"/>
      <c r="N7" s="908"/>
      <c r="O7" s="911"/>
      <c r="P7" s="907"/>
      <c r="Q7" s="908"/>
      <c r="R7" s="908"/>
      <c r="S7" s="909"/>
      <c r="T7" s="910"/>
      <c r="U7" s="908"/>
      <c r="V7" s="908"/>
      <c r="W7" s="911"/>
      <c r="X7" s="907"/>
      <c r="Y7" s="908"/>
      <c r="Z7" s="908"/>
      <c r="AA7" s="909"/>
      <c r="AB7" s="910"/>
      <c r="AC7" s="908"/>
      <c r="AD7" s="908"/>
      <c r="AE7" s="1765"/>
      <c r="AF7" s="1283"/>
      <c r="AG7" s="908"/>
      <c r="AH7" s="908"/>
      <c r="AI7" s="908"/>
      <c r="AJ7" s="908">
        <v>387985.23503816617</v>
      </c>
      <c r="AK7" s="908">
        <v>413469.29460252961</v>
      </c>
      <c r="AL7" s="908">
        <v>416549.01662311738</v>
      </c>
      <c r="AM7" s="908">
        <v>393280.9329354589</v>
      </c>
      <c r="AN7" s="908">
        <v>385042</v>
      </c>
      <c r="AO7" s="908">
        <v>380146</v>
      </c>
      <c r="AP7" s="908">
        <v>395243.780934999</v>
      </c>
      <c r="AQ7" s="908">
        <v>405146.219065001</v>
      </c>
      <c r="AR7" s="908">
        <v>412574</v>
      </c>
      <c r="AS7" s="908">
        <v>425941</v>
      </c>
      <c r="AT7" s="908">
        <v>456404</v>
      </c>
      <c r="AU7" s="908">
        <v>467521</v>
      </c>
      <c r="AW7" s="1802"/>
      <c r="AX7" s="1802"/>
      <c r="AY7" s="1851"/>
      <c r="AZ7" s="1802"/>
      <c r="BB7" s="1802"/>
      <c r="BC7" s="1806"/>
      <c r="BD7" s="1724"/>
      <c r="BE7" s="1807"/>
      <c r="BF7" s="1807"/>
      <c r="BG7" s="1802"/>
      <c r="XFD7" s="589">
        <v>483</v>
      </c>
    </row>
    <row r="8" spans="1:59 16384:16384" s="589" customFormat="1" ht="15" customHeight="1">
      <c r="A8" s="204"/>
      <c r="B8" s="828" t="str">
        <f>INDEX(tblTrans[[English]:[Polski]],MATCH(XFD8,tblTrans[ID],0),LangSelID)</f>
        <v>Net fee and commission income</v>
      </c>
      <c r="C8" s="829"/>
      <c r="D8" s="1030"/>
      <c r="E8" s="840"/>
      <c r="F8" s="840"/>
      <c r="G8" s="838"/>
      <c r="H8" s="839"/>
      <c r="I8" s="840"/>
      <c r="J8" s="840"/>
      <c r="K8" s="841"/>
      <c r="L8" s="842"/>
      <c r="M8" s="840"/>
      <c r="N8" s="840"/>
      <c r="O8" s="838"/>
      <c r="P8" s="839"/>
      <c r="Q8" s="840"/>
      <c r="R8" s="840"/>
      <c r="S8" s="841"/>
      <c r="T8" s="842"/>
      <c r="U8" s="840"/>
      <c r="V8" s="840"/>
      <c r="W8" s="838"/>
      <c r="X8" s="839"/>
      <c r="Y8" s="840"/>
      <c r="Z8" s="840"/>
      <c r="AA8" s="841"/>
      <c r="AB8" s="842"/>
      <c r="AC8" s="840"/>
      <c r="AD8" s="840"/>
      <c r="AE8" s="1766"/>
      <c r="AF8" s="1222"/>
      <c r="AG8" s="840"/>
      <c r="AH8" s="840"/>
      <c r="AI8" s="840"/>
      <c r="AJ8" s="840">
        <v>142817.71385200002</v>
      </c>
      <c r="AK8" s="840">
        <v>148471.96320179995</v>
      </c>
      <c r="AL8" s="840">
        <v>115448.93391210002</v>
      </c>
      <c r="AM8" s="840">
        <v>99319.764174099982</v>
      </c>
      <c r="AN8" s="840">
        <v>104282</v>
      </c>
      <c r="AO8" s="840">
        <v>128605</v>
      </c>
      <c r="AP8" s="840">
        <v>141910.60812999998</v>
      </c>
      <c r="AQ8" s="840">
        <v>132488.39187000005</v>
      </c>
      <c r="AR8" s="840">
        <v>119902</v>
      </c>
      <c r="AS8" s="840">
        <v>118855</v>
      </c>
      <c r="AT8" s="840">
        <v>136514</v>
      </c>
      <c r="AU8" s="840">
        <v>142394</v>
      </c>
      <c r="AW8" s="1802"/>
      <c r="AX8" s="1802"/>
      <c r="AY8" s="1851"/>
      <c r="AZ8" s="1802"/>
      <c r="BB8" s="1802"/>
      <c r="BC8" s="1806"/>
      <c r="BD8" s="1724"/>
      <c r="BE8" s="1807"/>
      <c r="BF8" s="1807"/>
      <c r="BG8" s="1802"/>
      <c r="XFD8" s="589">
        <v>484</v>
      </c>
    </row>
    <row r="9" spans="1:59 16384:16384" s="589" customFormat="1" ht="15" customHeight="1">
      <c r="A9" s="204"/>
      <c r="B9" s="828" t="str">
        <f>INDEX(tblTrans[[English]:[Polski]],MATCH(XFD9,tblTrans[ID],0),LangSelID)</f>
        <v>Dividend income</v>
      </c>
      <c r="C9" s="1272"/>
      <c r="D9" s="1030"/>
      <c r="E9" s="840"/>
      <c r="F9" s="840"/>
      <c r="G9" s="838"/>
      <c r="H9" s="839"/>
      <c r="I9" s="840"/>
      <c r="J9" s="840"/>
      <c r="K9" s="841"/>
      <c r="L9" s="842"/>
      <c r="M9" s="840"/>
      <c r="N9" s="840"/>
      <c r="O9" s="838"/>
      <c r="P9" s="839"/>
      <c r="Q9" s="840"/>
      <c r="R9" s="840"/>
      <c r="S9" s="841"/>
      <c r="T9" s="842"/>
      <c r="U9" s="840"/>
      <c r="V9" s="840"/>
      <c r="W9" s="838"/>
      <c r="X9" s="839"/>
      <c r="Y9" s="840"/>
      <c r="Z9" s="840"/>
      <c r="AA9" s="841"/>
      <c r="AB9" s="842"/>
      <c r="AC9" s="840"/>
      <c r="AD9" s="840"/>
      <c r="AE9" s="1766"/>
      <c r="AF9" s="1222"/>
      <c r="AG9" s="840"/>
      <c r="AH9" s="840"/>
      <c r="AI9" s="840"/>
      <c r="AJ9" s="840">
        <v>0</v>
      </c>
      <c r="AK9" s="840">
        <v>27.974920000007842</v>
      </c>
      <c r="AL9" s="840">
        <v>41</v>
      </c>
      <c r="AM9" s="840">
        <v>9</v>
      </c>
      <c r="AN9" s="840">
        <v>0</v>
      </c>
      <c r="AO9" s="840">
        <v>14</v>
      </c>
      <c r="AP9" s="840">
        <v>58</v>
      </c>
      <c r="AQ9" s="840">
        <v>5</v>
      </c>
      <c r="AR9" s="1224">
        <v>0</v>
      </c>
      <c r="AS9" s="1224">
        <v>5</v>
      </c>
      <c r="AT9" s="1224">
        <v>0</v>
      </c>
      <c r="AU9" s="1224">
        <v>0</v>
      </c>
      <c r="AW9" s="1802"/>
      <c r="AX9" s="1802"/>
      <c r="AY9" s="1851"/>
      <c r="AZ9" s="1802"/>
      <c r="BB9" s="1802"/>
      <c r="BC9" s="1806"/>
      <c r="BD9" s="1724"/>
      <c r="BE9" s="1807"/>
      <c r="BF9" s="1807"/>
      <c r="BG9" s="1802"/>
      <c r="XFD9" s="589">
        <v>485</v>
      </c>
    </row>
    <row r="10" spans="1:59 16384:16384" s="589" customFormat="1" ht="15" customHeight="1">
      <c r="A10" s="204"/>
      <c r="B10" s="1273" t="str">
        <f>INDEX(tblTrans[[English]:[Polski]],MATCH(XFD10,tblTrans[ID],0),LangSelID)</f>
        <v>Net trading income</v>
      </c>
      <c r="C10" s="829"/>
      <c r="D10" s="1030"/>
      <c r="E10" s="1224"/>
      <c r="F10" s="1224"/>
      <c r="G10" s="1223"/>
      <c r="H10" s="1030"/>
      <c r="I10" s="1224"/>
      <c r="J10" s="1224"/>
      <c r="K10" s="1032"/>
      <c r="L10" s="1222"/>
      <c r="M10" s="1224"/>
      <c r="N10" s="1224"/>
      <c r="O10" s="1223"/>
      <c r="P10" s="1030"/>
      <c r="Q10" s="1224"/>
      <c r="R10" s="1224"/>
      <c r="S10" s="1032"/>
      <c r="T10" s="1222"/>
      <c r="U10" s="1224"/>
      <c r="V10" s="1224"/>
      <c r="W10" s="1223"/>
      <c r="X10" s="1030"/>
      <c r="Y10" s="1224"/>
      <c r="Z10" s="1224"/>
      <c r="AA10" s="1032"/>
      <c r="AB10" s="1222"/>
      <c r="AC10" s="1224"/>
      <c r="AD10" s="1224"/>
      <c r="AE10" s="1767"/>
      <c r="AF10" s="1222"/>
      <c r="AG10" s="1224"/>
      <c r="AH10" s="1224"/>
      <c r="AI10" s="1224"/>
      <c r="AJ10" s="1224">
        <v>27237.328188200001</v>
      </c>
      <c r="AK10" s="1224">
        <v>29702.337722900003</v>
      </c>
      <c r="AL10" s="1224">
        <v>30571.116841500003</v>
      </c>
      <c r="AM10" s="1224">
        <v>27608.5504974</v>
      </c>
      <c r="AN10" s="1224">
        <v>24997</v>
      </c>
      <c r="AO10" s="1224">
        <v>22672</v>
      </c>
      <c r="AP10" s="1224">
        <v>24756.283480000002</v>
      </c>
      <c r="AQ10" s="1224">
        <v>23245.716520000002</v>
      </c>
      <c r="AR10" s="1224">
        <v>24052</v>
      </c>
      <c r="AS10" s="1224">
        <v>26497</v>
      </c>
      <c r="AT10" s="1224">
        <v>24487</v>
      </c>
      <c r="AU10" s="1224">
        <v>25236</v>
      </c>
      <c r="AW10" s="1802"/>
      <c r="AX10" s="1802"/>
      <c r="AY10" s="1851"/>
      <c r="AZ10" s="1802"/>
      <c r="BB10" s="1802"/>
      <c r="BC10" s="1806"/>
      <c r="BD10" s="1724"/>
      <c r="BE10" s="1807"/>
      <c r="BF10" s="1807"/>
      <c r="BG10" s="1802"/>
      <c r="XFD10" s="589">
        <v>486</v>
      </c>
    </row>
    <row r="11" spans="1:59 16384:16384" s="589" customFormat="1" ht="15" customHeight="1">
      <c r="A11" s="204"/>
      <c r="B11" s="1274" t="str">
        <f>INDEX(tblTrans[[English]:[Polski]],MATCH(XFD11,tblTrans[ID],0),LangSelID)</f>
        <v xml:space="preserve">    Foreign exchange result</v>
      </c>
      <c r="C11" s="1272"/>
      <c r="D11" s="1030"/>
      <c r="E11" s="1224"/>
      <c r="F11" s="1224"/>
      <c r="G11" s="1223"/>
      <c r="H11" s="1030"/>
      <c r="I11" s="1224"/>
      <c r="J11" s="1224"/>
      <c r="K11" s="1032"/>
      <c r="L11" s="1222"/>
      <c r="M11" s="1224"/>
      <c r="N11" s="1224"/>
      <c r="O11" s="1223"/>
      <c r="P11" s="1030"/>
      <c r="Q11" s="1224"/>
      <c r="R11" s="1224"/>
      <c r="S11" s="1032"/>
      <c r="T11" s="1270"/>
      <c r="U11" s="1275"/>
      <c r="V11" s="1275"/>
      <c r="W11" s="1276"/>
      <c r="X11" s="1277"/>
      <c r="Y11" s="1275"/>
      <c r="Z11" s="1275"/>
      <c r="AA11" s="1278"/>
      <c r="AB11" s="1270"/>
      <c r="AC11" s="1275"/>
      <c r="AD11" s="1275"/>
      <c r="AE11" s="1768"/>
      <c r="AF11" s="1270"/>
      <c r="AG11" s="1275"/>
      <c r="AH11" s="1275"/>
      <c r="AI11" s="1275"/>
      <c r="AJ11" s="1275">
        <v>24994.311488200001</v>
      </c>
      <c r="AK11" s="1275">
        <v>27551.708132900003</v>
      </c>
      <c r="AL11" s="1275">
        <v>28710.974071500004</v>
      </c>
      <c r="AM11" s="1275">
        <v>28371.218597399995</v>
      </c>
      <c r="AN11" s="1275">
        <v>21869</v>
      </c>
      <c r="AO11" s="1275">
        <v>22268</v>
      </c>
      <c r="AP11" s="1275">
        <v>24023.750220000002</v>
      </c>
      <c r="AQ11" s="1275">
        <v>22159.187419999991</v>
      </c>
      <c r="AR11" s="1275">
        <v>23041</v>
      </c>
      <c r="AS11" s="1275">
        <v>24926</v>
      </c>
      <c r="AT11" s="1275">
        <v>25697</v>
      </c>
      <c r="AU11" s="1275">
        <v>24987</v>
      </c>
      <c r="AW11" s="1802"/>
      <c r="AX11" s="1802"/>
      <c r="AY11" s="1851"/>
      <c r="AZ11" s="1802"/>
      <c r="BB11" s="1802"/>
      <c r="BC11" s="1806"/>
      <c r="BD11" s="1724"/>
      <c r="BE11" s="1807"/>
      <c r="BF11" s="1807"/>
      <c r="BG11" s="1802"/>
      <c r="XFD11" s="589">
        <v>487</v>
      </c>
    </row>
    <row r="12" spans="1:59 16384:16384" s="589" customFormat="1" ht="15" customHeight="1">
      <c r="A12" s="204"/>
      <c r="B12" s="1274" t="str">
        <f>INDEX(tblTrans[[English]:[Polski]],MATCH(XFD12,tblTrans[ID],0),LangSelID)</f>
        <v xml:space="preserve">    Other trading income</v>
      </c>
      <c r="C12" s="1272"/>
      <c r="D12" s="1030"/>
      <c r="E12" s="1224"/>
      <c r="F12" s="1224"/>
      <c r="G12" s="1223"/>
      <c r="H12" s="1030"/>
      <c r="I12" s="1224"/>
      <c r="J12" s="1224"/>
      <c r="K12" s="1032"/>
      <c r="L12" s="1222"/>
      <c r="M12" s="1224"/>
      <c r="N12" s="1224"/>
      <c r="O12" s="1223"/>
      <c r="P12" s="1030"/>
      <c r="Q12" s="1224"/>
      <c r="R12" s="1224"/>
      <c r="S12" s="1032"/>
      <c r="T12" s="1270"/>
      <c r="U12" s="1275"/>
      <c r="V12" s="1275"/>
      <c r="W12" s="1276"/>
      <c r="X12" s="1277"/>
      <c r="Y12" s="1275"/>
      <c r="Z12" s="1275"/>
      <c r="AA12" s="1278"/>
      <c r="AB12" s="1270"/>
      <c r="AC12" s="1275"/>
      <c r="AD12" s="1275"/>
      <c r="AE12" s="1768"/>
      <c r="AF12" s="1270"/>
      <c r="AG12" s="1275"/>
      <c r="AH12" s="1275"/>
      <c r="AI12" s="1275"/>
      <c r="AJ12" s="1275">
        <v>2243.0167000000001</v>
      </c>
      <c r="AK12" s="1275">
        <v>2150.6295900000005</v>
      </c>
      <c r="AL12" s="1275">
        <v>1860.1427700000002</v>
      </c>
      <c r="AM12" s="1275">
        <v>-762.66809999999998</v>
      </c>
      <c r="AN12" s="1275">
        <v>3128</v>
      </c>
      <c r="AO12" s="1275">
        <v>404</v>
      </c>
      <c r="AP12" s="1275">
        <v>732.53325999999993</v>
      </c>
      <c r="AQ12" s="1275">
        <v>1087.0063399999999</v>
      </c>
      <c r="AR12" s="1275">
        <v>1011</v>
      </c>
      <c r="AS12" s="1275">
        <v>1571</v>
      </c>
      <c r="AT12" s="1275">
        <v>-1210</v>
      </c>
      <c r="AU12" s="1275">
        <v>249</v>
      </c>
      <c r="AW12" s="1802"/>
      <c r="AX12" s="1802"/>
      <c r="AY12" s="1851"/>
      <c r="AZ12" s="1802"/>
      <c r="BB12" s="1802"/>
      <c r="BC12" s="1806"/>
      <c r="BD12" s="1724"/>
      <c r="BE12" s="1807"/>
      <c r="BF12" s="1807"/>
      <c r="BG12" s="1802"/>
      <c r="XFD12" s="589">
        <v>488</v>
      </c>
    </row>
    <row r="13" spans="1:59 16384:16384" s="589" customFormat="1" ht="15" customHeight="1">
      <c r="A13" s="204"/>
      <c r="B13" s="828" t="str">
        <f>INDEX(tblTrans[[English]:[Polski]],MATCH(XFD13,tblTrans[ID],0),LangSelID)</f>
        <v>Gains less losses from investment securities</v>
      </c>
      <c r="C13" s="829"/>
      <c r="D13" s="1030"/>
      <c r="E13" s="1224"/>
      <c r="F13" s="1224"/>
      <c r="G13" s="1223"/>
      <c r="H13" s="1030"/>
      <c r="I13" s="1224"/>
      <c r="J13" s="1224"/>
      <c r="K13" s="1032"/>
      <c r="L13" s="1222"/>
      <c r="M13" s="1224"/>
      <c r="N13" s="1224"/>
      <c r="O13" s="1223"/>
      <c r="P13" s="1030"/>
      <c r="Q13" s="1224"/>
      <c r="R13" s="1224"/>
      <c r="S13" s="1032"/>
      <c r="T13" s="1222"/>
      <c r="U13" s="1224"/>
      <c r="V13" s="1224"/>
      <c r="W13" s="1223"/>
      <c r="X13" s="1030"/>
      <c r="Y13" s="1224"/>
      <c r="Z13" s="1224"/>
      <c r="AA13" s="1032"/>
      <c r="AB13" s="1222"/>
      <c r="AC13" s="1224"/>
      <c r="AD13" s="1224"/>
      <c r="AE13" s="1767"/>
      <c r="AF13" s="1222"/>
      <c r="AG13" s="1224"/>
      <c r="AH13" s="1224"/>
      <c r="AI13" s="1224"/>
      <c r="AJ13" s="1224">
        <v>0</v>
      </c>
      <c r="AK13" s="1224">
        <v>0</v>
      </c>
      <c r="AL13" s="1224">
        <v>0</v>
      </c>
      <c r="AM13" s="1224">
        <v>-700</v>
      </c>
      <c r="AN13" s="1224">
        <v>194348</v>
      </c>
      <c r="AO13" s="1224">
        <v>0</v>
      </c>
      <c r="AP13" s="1224">
        <v>0</v>
      </c>
      <c r="AQ13" s="1224">
        <v>-316</v>
      </c>
      <c r="AR13" s="1224">
        <v>0</v>
      </c>
      <c r="AS13" s="1224">
        <v>230511</v>
      </c>
      <c r="AT13" s="1224">
        <v>-117</v>
      </c>
      <c r="AU13" s="1224">
        <v>61</v>
      </c>
      <c r="AW13" s="1802"/>
      <c r="AX13" s="1802"/>
      <c r="AY13" s="1851"/>
      <c r="AZ13" s="1802"/>
      <c r="BB13" s="1802"/>
      <c r="BC13" s="1806"/>
      <c r="BD13" s="1724"/>
      <c r="BE13" s="1807"/>
      <c r="BF13" s="1807"/>
      <c r="BG13" s="1802"/>
      <c r="XFD13" s="589">
        <v>489</v>
      </c>
    </row>
    <row r="14" spans="1:59 16384:16384" s="589" customFormat="1" ht="15" customHeight="1">
      <c r="A14" s="204"/>
      <c r="B14" s="828" t="str">
        <f>INDEX(tblTrans[[English]:[Polski]],MATCH(XFD14,tblTrans[ID],0),LangSelID)</f>
        <v>Other operating income</v>
      </c>
      <c r="C14" s="829"/>
      <c r="D14" s="1030"/>
      <c r="E14" s="1224"/>
      <c r="F14" s="1224"/>
      <c r="G14" s="1223"/>
      <c r="H14" s="1030"/>
      <c r="I14" s="1224"/>
      <c r="J14" s="1224"/>
      <c r="K14" s="1032"/>
      <c r="L14" s="1222"/>
      <c r="M14" s="1224"/>
      <c r="N14" s="1224"/>
      <c r="O14" s="1223"/>
      <c r="P14" s="1030"/>
      <c r="Q14" s="1224"/>
      <c r="R14" s="1224"/>
      <c r="S14" s="1032"/>
      <c r="T14" s="1222"/>
      <c r="U14" s="1224"/>
      <c r="V14" s="1224"/>
      <c r="W14" s="1223"/>
      <c r="X14" s="1030"/>
      <c r="Y14" s="1224"/>
      <c r="Z14" s="1224"/>
      <c r="AA14" s="1032"/>
      <c r="AB14" s="1222"/>
      <c r="AC14" s="1224"/>
      <c r="AD14" s="1224"/>
      <c r="AE14" s="1767"/>
      <c r="AF14" s="1222"/>
      <c r="AG14" s="1224"/>
      <c r="AH14" s="1224"/>
      <c r="AI14" s="1224"/>
      <c r="AJ14" s="1224">
        <v>25823.681860000004</v>
      </c>
      <c r="AK14" s="1224">
        <v>29251.343269999998</v>
      </c>
      <c r="AL14" s="1224">
        <v>30247.69283</v>
      </c>
      <c r="AM14" s="1224">
        <v>29154.606850000004</v>
      </c>
      <c r="AN14" s="1224">
        <v>30892</v>
      </c>
      <c r="AO14" s="1224">
        <v>5137</v>
      </c>
      <c r="AP14" s="1224">
        <v>4591.5509599999996</v>
      </c>
      <c r="AQ14" s="1224">
        <v>11547.44904</v>
      </c>
      <c r="AR14" s="1224">
        <v>23421</v>
      </c>
      <c r="AS14" s="1224">
        <v>3986</v>
      </c>
      <c r="AT14" s="1224">
        <v>4528</v>
      </c>
      <c r="AU14" s="1224">
        <v>9139</v>
      </c>
      <c r="AW14" s="1802"/>
      <c r="AX14" s="1802"/>
      <c r="AY14" s="1851"/>
      <c r="AZ14" s="1802"/>
      <c r="BB14" s="1802"/>
      <c r="BC14" s="1806"/>
      <c r="BD14" s="1724"/>
      <c r="BE14" s="1807"/>
      <c r="BF14" s="1807"/>
      <c r="BG14" s="1802"/>
      <c r="XFD14" s="589">
        <v>490</v>
      </c>
    </row>
    <row r="15" spans="1:59 16384:16384" s="589" customFormat="1" ht="15" customHeight="1">
      <c r="A15" s="204"/>
      <c r="B15" s="828" t="str">
        <f>INDEX(tblTrans[[English]:[Polski]],MATCH(XFD15,tblTrans[ID],0),LangSelID)</f>
        <v>Impairment losses on loans and advances</v>
      </c>
      <c r="C15" s="829"/>
      <c r="D15" s="1030"/>
      <c r="E15" s="1224"/>
      <c r="F15" s="1224"/>
      <c r="G15" s="1223"/>
      <c r="H15" s="1030"/>
      <c r="I15" s="1224"/>
      <c r="J15" s="1224"/>
      <c r="K15" s="1032"/>
      <c r="L15" s="1222"/>
      <c r="M15" s="1224"/>
      <c r="N15" s="1224"/>
      <c r="O15" s="1223"/>
      <c r="P15" s="1030"/>
      <c r="Q15" s="1224"/>
      <c r="R15" s="1224"/>
      <c r="S15" s="1032"/>
      <c r="T15" s="1222"/>
      <c r="U15" s="1224"/>
      <c r="V15" s="1224"/>
      <c r="W15" s="1223"/>
      <c r="X15" s="1030"/>
      <c r="Y15" s="1224"/>
      <c r="Z15" s="1224"/>
      <c r="AA15" s="1032"/>
      <c r="AB15" s="1222"/>
      <c r="AC15" s="1224"/>
      <c r="AD15" s="1224"/>
      <c r="AE15" s="1767"/>
      <c r="AF15" s="1222"/>
      <c r="AG15" s="1224"/>
      <c r="AH15" s="1224"/>
      <c r="AI15" s="1224"/>
      <c r="AJ15" s="1224">
        <v>-48144.303448720006</v>
      </c>
      <c r="AK15" s="1224">
        <v>-76893.713700000008</v>
      </c>
      <c r="AL15" s="1224">
        <v>-81755.015492936029</v>
      </c>
      <c r="AM15" s="1224">
        <v>-96492.192999581966</v>
      </c>
      <c r="AN15" s="1224">
        <v>-63184</v>
      </c>
      <c r="AO15" s="1224">
        <v>-53234</v>
      </c>
      <c r="AP15" s="1224">
        <v>-65588.149540000013</v>
      </c>
      <c r="AQ15" s="1224">
        <v>-42255.850459999987</v>
      </c>
      <c r="AR15" s="1224">
        <v>-64725</v>
      </c>
      <c r="AS15" s="1224">
        <v>-75606</v>
      </c>
      <c r="AT15" s="1224">
        <v>-74402</v>
      </c>
      <c r="AU15" s="1224">
        <v>-70189</v>
      </c>
      <c r="AW15" s="1802"/>
      <c r="AX15" s="1802"/>
      <c r="AY15" s="1851"/>
      <c r="AZ15" s="1802"/>
      <c r="BB15" s="1802"/>
      <c r="BC15" s="1806"/>
      <c r="BD15" s="1724"/>
      <c r="BE15" s="1807"/>
      <c r="BF15" s="1807"/>
      <c r="BG15" s="1802"/>
      <c r="XFD15" s="589">
        <v>491</v>
      </c>
    </row>
    <row r="16" spans="1:59 16384:16384" s="514" customFormat="1" ht="15" customHeight="1">
      <c r="A16" s="203"/>
      <c r="B16" s="828" t="str">
        <f>INDEX(tblTrans[[English]:[Polski]],MATCH(XFD16,tblTrans[ID],0),LangSelID)</f>
        <v>Overhead costs</v>
      </c>
      <c r="C16" s="829"/>
      <c r="D16" s="1030"/>
      <c r="E16" s="1224"/>
      <c r="F16" s="1224"/>
      <c r="G16" s="1223"/>
      <c r="H16" s="1030"/>
      <c r="I16" s="1224"/>
      <c r="J16" s="1224"/>
      <c r="K16" s="1032"/>
      <c r="L16" s="1222"/>
      <c r="M16" s="1224"/>
      <c r="N16" s="1224"/>
      <c r="O16" s="1223"/>
      <c r="P16" s="1030"/>
      <c r="Q16" s="1224"/>
      <c r="R16" s="1224"/>
      <c r="S16" s="1032"/>
      <c r="T16" s="1222"/>
      <c r="U16" s="1224"/>
      <c r="V16" s="1224"/>
      <c r="W16" s="1223"/>
      <c r="X16" s="1030"/>
      <c r="Y16" s="1224"/>
      <c r="Z16" s="1224"/>
      <c r="AA16" s="1032"/>
      <c r="AB16" s="1222"/>
      <c r="AC16" s="1224"/>
      <c r="AD16" s="1224"/>
      <c r="AE16" s="1767"/>
      <c r="AF16" s="1222"/>
      <c r="AG16" s="1224"/>
      <c r="AH16" s="1224"/>
      <c r="AI16" s="1224"/>
      <c r="AJ16" s="1224">
        <v>-211516.89453145853</v>
      </c>
      <c r="AK16" s="1224">
        <v>-219954.69890064283</v>
      </c>
      <c r="AL16" s="1224">
        <v>-216733.08981039547</v>
      </c>
      <c r="AM16" s="1224">
        <v>-210411.76044525416</v>
      </c>
      <c r="AN16" s="1224">
        <v>-225210</v>
      </c>
      <c r="AO16" s="1224">
        <v>-237181</v>
      </c>
      <c r="AP16" s="1224">
        <f>-233768.7607192+921.46586</f>
        <v>-232847.29485920002</v>
      </c>
      <c r="AQ16" s="1224">
        <f>-270473.2392808+932.74312</f>
        <v>-269540.49616079999</v>
      </c>
      <c r="AR16" s="1224">
        <v>-237945</v>
      </c>
      <c r="AS16" s="1224">
        <v>-236198</v>
      </c>
      <c r="AT16" s="1224">
        <v>-250097</v>
      </c>
      <c r="AU16" s="1224">
        <v>-248812</v>
      </c>
      <c r="AV16" s="589"/>
      <c r="AW16" s="1802"/>
      <c r="AX16" s="1802"/>
      <c r="AY16" s="1851"/>
      <c r="AZ16" s="1803"/>
      <c r="BB16" s="1802"/>
      <c r="BC16" s="1806"/>
      <c r="BD16" s="1724"/>
      <c r="BE16" s="1807"/>
      <c r="BF16" s="1807"/>
      <c r="BG16" s="1802"/>
      <c r="XFD16" s="589">
        <v>492</v>
      </c>
    </row>
    <row r="17" spans="1:16384" s="514" customFormat="1" ht="15" customHeight="1">
      <c r="A17" s="203"/>
      <c r="B17" s="828" t="str">
        <f>INDEX(tblTrans[[English]:[Polski]],MATCH(XFD17,tblTrans[ID],0),LangSelID)</f>
        <v>Amortization</v>
      </c>
      <c r="C17" s="829"/>
      <c r="D17" s="1030"/>
      <c r="E17" s="1224"/>
      <c r="F17" s="1224"/>
      <c r="G17" s="1223"/>
      <c r="H17" s="1030"/>
      <c r="I17" s="1224"/>
      <c r="J17" s="1224"/>
      <c r="K17" s="1032"/>
      <c r="L17" s="1222"/>
      <c r="M17" s="1224"/>
      <c r="N17" s="1224"/>
      <c r="O17" s="1223"/>
      <c r="P17" s="1030"/>
      <c r="Q17" s="1224"/>
      <c r="R17" s="1224"/>
      <c r="S17" s="1032"/>
      <c r="T17" s="1222"/>
      <c r="U17" s="1224"/>
      <c r="V17" s="1224"/>
      <c r="W17" s="1223"/>
      <c r="X17" s="1030"/>
      <c r="Y17" s="1224"/>
      <c r="Z17" s="1224"/>
      <c r="AA17" s="1032"/>
      <c r="AB17" s="1222"/>
      <c r="AC17" s="1224"/>
      <c r="AD17" s="1224"/>
      <c r="AE17" s="1767"/>
      <c r="AF17" s="1222"/>
      <c r="AG17" s="1224"/>
      <c r="AH17" s="1224"/>
      <c r="AI17" s="1224"/>
      <c r="AJ17" s="1224">
        <v>-25869.80448669906</v>
      </c>
      <c r="AK17" s="1224">
        <v>-26434.074419150944</v>
      </c>
      <c r="AL17" s="1224">
        <v>-25406.949502050004</v>
      </c>
      <c r="AM17" s="1224">
        <v>-26544.528310449987</v>
      </c>
      <c r="AN17" s="1224">
        <v>-25594</v>
      </c>
      <c r="AO17" s="1224">
        <v>-27885</v>
      </c>
      <c r="AP17" s="1224">
        <v>-27715.850749000001</v>
      </c>
      <c r="AQ17" s="1224">
        <v>-31443.149250999995</v>
      </c>
      <c r="AR17" s="1224">
        <v>-33249</v>
      </c>
      <c r="AS17" s="1224">
        <v>-41358</v>
      </c>
      <c r="AT17" s="1224">
        <v>-30205</v>
      </c>
      <c r="AU17" s="1224">
        <v>-30761</v>
      </c>
      <c r="AV17" s="589"/>
      <c r="AW17" s="1802"/>
      <c r="AX17" s="1802"/>
      <c r="AY17" s="1851"/>
      <c r="AZ17" s="1803"/>
      <c r="BB17" s="1802"/>
      <c r="BC17" s="1806"/>
      <c r="BD17" s="1724"/>
      <c r="BE17" s="1807"/>
      <c r="BF17" s="1807"/>
      <c r="BG17" s="1802"/>
      <c r="XFD17" s="589">
        <v>493</v>
      </c>
    </row>
    <row r="18" spans="1:16384" s="514" customFormat="1" ht="15" hidden="1" customHeight="1">
      <c r="A18" s="203"/>
      <c r="B18" s="828" t="str">
        <f>INDEX(tblTrans[[English]:[Polski]],MATCH(XFD18,tblTrans[ID],0),LangSelID)</f>
        <v>Other costs</v>
      </c>
      <c r="C18" s="829"/>
      <c r="D18" s="1030"/>
      <c r="E18" s="1224"/>
      <c r="F18" s="1224"/>
      <c r="G18" s="1223"/>
      <c r="H18" s="1030"/>
      <c r="I18" s="1224"/>
      <c r="J18" s="1224"/>
      <c r="K18" s="1032"/>
      <c r="L18" s="1222"/>
      <c r="M18" s="1224"/>
      <c r="N18" s="1224"/>
      <c r="O18" s="1223"/>
      <c r="P18" s="1030"/>
      <c r="Q18" s="1224"/>
      <c r="R18" s="1224"/>
      <c r="S18" s="1032"/>
      <c r="T18" s="1222"/>
      <c r="U18" s="1224"/>
      <c r="V18" s="1224"/>
      <c r="W18" s="1223"/>
      <c r="X18" s="1030"/>
      <c r="Y18" s="1224"/>
      <c r="Z18" s="1224"/>
      <c r="AA18" s="1032"/>
      <c r="AB18" s="1222"/>
      <c r="AC18" s="1224"/>
      <c r="AD18" s="1224"/>
      <c r="AE18" s="1767"/>
      <c r="AF18" s="1222"/>
      <c r="AG18" s="1224"/>
      <c r="AH18" s="1224"/>
      <c r="AI18" s="1224"/>
      <c r="AJ18" s="1224"/>
      <c r="AK18" s="1224"/>
      <c r="AL18" s="1224"/>
      <c r="AM18" s="1224"/>
      <c r="AN18" s="1224"/>
      <c r="AO18" s="1224">
        <v>0</v>
      </c>
      <c r="AP18" s="1224"/>
      <c r="AQ18" s="1224"/>
      <c r="AR18" s="1224"/>
      <c r="AS18" s="1224">
        <v>0</v>
      </c>
      <c r="AT18" s="1224"/>
      <c r="AU18" s="1224">
        <v>0</v>
      </c>
      <c r="AV18" s="589"/>
      <c r="AW18" s="1802"/>
      <c r="AX18" s="1802"/>
      <c r="AY18" s="1851"/>
      <c r="BB18" s="1802"/>
      <c r="BC18" s="1806"/>
      <c r="BD18" s="1724"/>
      <c r="BE18" s="1807"/>
      <c r="BF18" s="1807"/>
      <c r="BG18" s="1802"/>
      <c r="XFD18" s="589">
        <v>494</v>
      </c>
    </row>
    <row r="19" spans="1:16384" s="514" customFormat="1" ht="15" customHeight="1" thickBot="1">
      <c r="A19" s="203"/>
      <c r="B19" s="1279" t="str">
        <f>INDEX(tblTrans[[English]:[Polski]],MATCH(XFD19,tblTrans[ID],0),LangSelID)</f>
        <v>Other operating expenses</v>
      </c>
      <c r="C19" s="935"/>
      <c r="D19" s="1037"/>
      <c r="E19" s="1280"/>
      <c r="F19" s="1280"/>
      <c r="G19" s="1281"/>
      <c r="H19" s="1037"/>
      <c r="I19" s="1280"/>
      <c r="J19" s="1280"/>
      <c r="K19" s="1039"/>
      <c r="L19" s="1282"/>
      <c r="M19" s="1280"/>
      <c r="N19" s="1280"/>
      <c r="O19" s="1281"/>
      <c r="P19" s="1037"/>
      <c r="Q19" s="1280"/>
      <c r="R19" s="1280"/>
      <c r="S19" s="1039"/>
      <c r="T19" s="1282"/>
      <c r="U19" s="1280"/>
      <c r="V19" s="1280"/>
      <c r="W19" s="1281"/>
      <c r="X19" s="1037"/>
      <c r="Y19" s="1280"/>
      <c r="Z19" s="1280"/>
      <c r="AA19" s="1039"/>
      <c r="AB19" s="1282"/>
      <c r="AC19" s="1280"/>
      <c r="AD19" s="1280"/>
      <c r="AE19" s="1769"/>
      <c r="AF19" s="1282"/>
      <c r="AG19" s="1280"/>
      <c r="AH19" s="1280"/>
      <c r="AI19" s="1280"/>
      <c r="AJ19" s="1104">
        <v>-9307.9573899999996</v>
      </c>
      <c r="AK19" s="1104">
        <v>-10931.25318</v>
      </c>
      <c r="AL19" s="1104">
        <v>-10211.942449999997</v>
      </c>
      <c r="AM19" s="1104">
        <v>-32775.028760000001</v>
      </c>
      <c r="AN19" s="1280">
        <v>-11458</v>
      </c>
      <c r="AO19" s="1104">
        <v>-9127</v>
      </c>
      <c r="AP19" s="1104">
        <v>-13033.15</v>
      </c>
      <c r="AQ19" s="1104">
        <v>-15197.715400000001</v>
      </c>
      <c r="AR19" s="1104">
        <v>-12256</v>
      </c>
      <c r="AS19" s="1104">
        <v>-12259</v>
      </c>
      <c r="AT19" s="1104">
        <v>-14328</v>
      </c>
      <c r="AU19" s="1104">
        <v>-17070</v>
      </c>
      <c r="AV19" s="589"/>
      <c r="AW19" s="1802"/>
      <c r="AX19" s="1802"/>
      <c r="AY19" s="1851"/>
      <c r="AZ19" s="1803"/>
      <c r="BB19" s="1802"/>
      <c r="BC19" s="1806"/>
      <c r="BD19" s="1724"/>
      <c r="BE19" s="1807"/>
      <c r="BF19" s="1807"/>
      <c r="BG19" s="1802"/>
      <c r="XFD19" s="589">
        <v>495</v>
      </c>
    </row>
    <row r="20" spans="1:16384" s="86" customFormat="1" ht="15" customHeight="1" thickBot="1">
      <c r="A20" s="723"/>
      <c r="B20" s="723" t="str">
        <f>INDEX(tblTrans[[English]:[Polski]],MATCH(XFD20,tblTrans[ID],0),LangSelID)</f>
        <v>Operating profit</v>
      </c>
      <c r="C20" s="723"/>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1290"/>
      <c r="AF20" s="1289"/>
      <c r="AG20" s="724"/>
      <c r="AH20" s="724"/>
      <c r="AI20" s="724"/>
      <c r="AJ20" s="724">
        <v>289024.99908148858</v>
      </c>
      <c r="AK20" s="724">
        <v>286709.17351743591</v>
      </c>
      <c r="AL20" s="724">
        <v>258750.76295133596</v>
      </c>
      <c r="AM20" s="724">
        <v>182449.34394167288</v>
      </c>
      <c r="AN20" s="724">
        <v>414115</v>
      </c>
      <c r="AO20" s="724">
        <v>209147</v>
      </c>
      <c r="AP20" s="724">
        <f>226454.312496799+921.46586</f>
        <v>227375.77835679898</v>
      </c>
      <c r="AQ20" s="724">
        <f>212746.822103201+932.74312</f>
        <v>213679.565223201</v>
      </c>
      <c r="AR20" s="724">
        <v>231774</v>
      </c>
      <c r="AS20" s="724">
        <v>440374</v>
      </c>
      <c r="AT20" s="724">
        <v>252784</v>
      </c>
      <c r="AU20" s="724">
        <v>277519</v>
      </c>
      <c r="AV20" s="589"/>
      <c r="AW20" s="1802"/>
      <c r="AX20" s="1802"/>
      <c r="AY20" s="1851"/>
      <c r="AZ20" s="1804"/>
      <c r="BA20"/>
      <c r="BB20" s="1802"/>
      <c r="BC20" s="1806"/>
      <c r="BD20" s="1724"/>
      <c r="BE20" s="1807"/>
      <c r="BF20" s="1807"/>
      <c r="BG20" s="1802"/>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D20" s="589">
        <v>496</v>
      </c>
    </row>
    <row r="21" spans="1:16384" s="514" customFormat="1" ht="15" customHeight="1">
      <c r="A21" s="208"/>
      <c r="B21" s="763" t="str">
        <f>INDEX(tblTrans[[English]:[Polski]],MATCH(XFD21,tblTrans[ID],0),LangSelID)</f>
        <v>Share of profit of associates</v>
      </c>
      <c r="C21" s="1756"/>
      <c r="D21" s="1757"/>
      <c r="E21" s="469"/>
      <c r="F21" s="469"/>
      <c r="G21" s="1758"/>
      <c r="H21" s="1757"/>
      <c r="I21" s="469"/>
      <c r="J21" s="469"/>
      <c r="K21" s="1147"/>
      <c r="L21" s="1759"/>
      <c r="M21" s="469"/>
      <c r="N21" s="469"/>
      <c r="O21" s="1758"/>
      <c r="P21" s="1757"/>
      <c r="Q21" s="469"/>
      <c r="R21" s="469"/>
      <c r="S21" s="1147"/>
      <c r="T21" s="1759"/>
      <c r="U21" s="469"/>
      <c r="V21" s="469"/>
      <c r="W21" s="1758"/>
      <c r="X21" s="1757"/>
      <c r="Y21" s="469"/>
      <c r="Z21" s="469"/>
      <c r="AA21" s="1147"/>
      <c r="AB21" s="1759"/>
      <c r="AC21" s="469"/>
      <c r="AD21" s="469"/>
      <c r="AE21" s="1770"/>
      <c r="AF21" s="1759"/>
      <c r="AG21" s="469"/>
      <c r="AH21" s="469"/>
      <c r="AI21" s="469"/>
      <c r="AJ21" s="469"/>
      <c r="AK21" s="469"/>
      <c r="AL21" s="469"/>
      <c r="AM21" s="469"/>
      <c r="AN21" s="469"/>
      <c r="AO21" s="469">
        <v>0</v>
      </c>
      <c r="AP21" s="469"/>
      <c r="AQ21" s="469"/>
      <c r="AR21" s="469"/>
      <c r="AS21" s="469">
        <v>0</v>
      </c>
      <c r="AT21" s="469"/>
      <c r="AU21" s="469">
        <v>0</v>
      </c>
      <c r="AV21" s="589"/>
      <c r="AW21" s="1802"/>
      <c r="AX21" s="1802"/>
      <c r="AY21" s="1851"/>
      <c r="BB21" s="1802"/>
      <c r="BC21" s="1806"/>
      <c r="BD21" s="1724"/>
      <c r="BE21" s="1807"/>
      <c r="BF21" s="1807"/>
      <c r="BG21" s="1802"/>
      <c r="XFD21" s="589">
        <v>497</v>
      </c>
    </row>
    <row r="22" spans="1:16384" s="514" customFormat="1" ht="15" customHeight="1" thickBot="1">
      <c r="A22" s="208"/>
      <c r="B22" s="1772" t="str">
        <f>INDEX(tblTrans[[English]:[Polski]],MATCH(XFD22,tblTrans[ID],0),LangSelID)</f>
        <v>Taxes on bank balance sheet items</v>
      </c>
      <c r="C22" s="1760"/>
      <c r="D22" s="1761"/>
      <c r="E22" s="1761"/>
      <c r="F22" s="1761"/>
      <c r="G22" s="1761"/>
      <c r="H22" s="1761"/>
      <c r="I22" s="1761"/>
      <c r="J22" s="1761"/>
      <c r="K22" s="1761"/>
      <c r="L22" s="1761"/>
      <c r="M22" s="1761"/>
      <c r="N22" s="1761"/>
      <c r="O22" s="1761"/>
      <c r="P22" s="1761"/>
      <c r="Q22" s="1761"/>
      <c r="R22" s="1761"/>
      <c r="S22" s="1761"/>
      <c r="T22" s="1761"/>
      <c r="U22" s="1761"/>
      <c r="V22" s="1761"/>
      <c r="W22" s="1761"/>
      <c r="X22" s="1761"/>
      <c r="Y22" s="1761"/>
      <c r="Z22" s="1761"/>
      <c r="AA22" s="1761"/>
      <c r="AB22" s="1761"/>
      <c r="AC22" s="1761"/>
      <c r="AD22" s="1761"/>
      <c r="AE22" s="1771"/>
      <c r="AF22" s="1762"/>
      <c r="AG22" s="1761"/>
      <c r="AH22" s="1761"/>
      <c r="AI22" s="1761"/>
      <c r="AJ22" s="1761"/>
      <c r="AK22" s="1761"/>
      <c r="AL22" s="1761"/>
      <c r="AM22" s="1761"/>
      <c r="AN22" s="1784">
        <v>-907</v>
      </c>
      <c r="AO22" s="1784">
        <v>-888</v>
      </c>
      <c r="AP22" s="1784">
        <v>-921.46586000000002</v>
      </c>
      <c r="AQ22" s="1784">
        <v>-932.74311999999998</v>
      </c>
      <c r="AR22" s="1784">
        <v>-31240</v>
      </c>
      <c r="AS22" s="1784">
        <v>-48161</v>
      </c>
      <c r="AT22" s="1784">
        <v>-48890</v>
      </c>
      <c r="AU22" s="1784">
        <v>-50248</v>
      </c>
      <c r="AV22" s="589"/>
      <c r="AW22" s="1802"/>
      <c r="AX22" s="1802"/>
      <c r="AY22" s="1851"/>
      <c r="AZ22" s="1803"/>
      <c r="BB22" s="1802"/>
      <c r="BC22" s="1806"/>
      <c r="BD22" s="1724"/>
      <c r="BE22" s="1807"/>
      <c r="BF22" s="1807"/>
      <c r="BG22" s="1802"/>
      <c r="XFD22" s="589">
        <v>932</v>
      </c>
    </row>
    <row r="23" spans="1:16384" s="86" customFormat="1" ht="15" customHeight="1" thickBot="1">
      <c r="A23" s="723"/>
      <c r="B23" s="723" t="str">
        <f>INDEX(tblTrans[[English]:[Polski]],MATCH(XFD23,tblTrans[ID],0),LangSelID)</f>
        <v>Profit before tax</v>
      </c>
      <c r="C23" s="723"/>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1290"/>
      <c r="AF23" s="1289"/>
      <c r="AG23" s="724"/>
      <c r="AH23" s="724"/>
      <c r="AI23" s="724"/>
      <c r="AJ23" s="724">
        <f>AJ20</f>
        <v>289024.99908148858</v>
      </c>
      <c r="AK23" s="724">
        <f>AK20</f>
        <v>286709.17351743591</v>
      </c>
      <c r="AL23" s="724">
        <f>AL20</f>
        <v>258750.76295133596</v>
      </c>
      <c r="AM23" s="724">
        <f>AM20</f>
        <v>182449.34394167288</v>
      </c>
      <c r="AN23" s="724">
        <v>413208</v>
      </c>
      <c r="AO23" s="724">
        <v>208259</v>
      </c>
      <c r="AP23" s="724">
        <v>226454.31249679899</v>
      </c>
      <c r="AQ23" s="724">
        <v>212746.82210320095</v>
      </c>
      <c r="AR23" s="724">
        <v>200534</v>
      </c>
      <c r="AS23" s="724">
        <v>392213</v>
      </c>
      <c r="AT23" s="724">
        <v>203894</v>
      </c>
      <c r="AU23" s="724">
        <v>227271</v>
      </c>
      <c r="AV23" s="589"/>
      <c r="AW23" s="1802"/>
      <c r="AX23" s="1802"/>
      <c r="AY23" s="1851"/>
      <c r="AZ23" s="1804"/>
      <c r="BA23"/>
      <c r="BB23" s="1802"/>
      <c r="BC23" s="1806"/>
      <c r="BD23" s="1724"/>
      <c r="BE23" s="1807"/>
      <c r="BF23" s="1807"/>
      <c r="BG23" s="1802"/>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D23" s="589">
        <v>498</v>
      </c>
    </row>
    <row r="24" spans="1:16384" s="589" customFormat="1" ht="15" customHeight="1" thickBot="1">
      <c r="A24" s="209"/>
      <c r="B24" s="260" t="str">
        <f>INDEX(tblTrans[[English]:[Polski]],MATCH(XFD24,tblTrans[ID],0),LangSelID)</f>
        <v>Income tax expense</v>
      </c>
      <c r="C24" s="460"/>
      <c r="D24" s="422"/>
      <c r="E24" s="303"/>
      <c r="F24" s="303"/>
      <c r="G24" s="417"/>
      <c r="H24" s="422"/>
      <c r="I24" s="303"/>
      <c r="J24" s="303"/>
      <c r="K24" s="423"/>
      <c r="L24" s="424"/>
      <c r="M24" s="303"/>
      <c r="N24" s="303"/>
      <c r="O24" s="417"/>
      <c r="P24" s="422"/>
      <c r="Q24" s="303"/>
      <c r="R24" s="303"/>
      <c r="S24" s="423"/>
      <c r="T24" s="424"/>
      <c r="U24" s="303"/>
      <c r="V24" s="303"/>
      <c r="W24" s="417"/>
      <c r="X24" s="422"/>
      <c r="Y24" s="303"/>
      <c r="Z24" s="303"/>
      <c r="AA24" s="423"/>
      <c r="AB24" s="424"/>
      <c r="AC24" s="303"/>
      <c r="AD24" s="303"/>
      <c r="AE24" s="1291"/>
      <c r="AF24" s="424"/>
      <c r="AG24" s="303"/>
      <c r="AH24" s="303"/>
      <c r="AI24" s="303"/>
      <c r="AJ24" s="303"/>
      <c r="AK24" s="303"/>
      <c r="AL24" s="303"/>
      <c r="AM24" s="303"/>
      <c r="AN24" s="303"/>
      <c r="AO24" s="303"/>
      <c r="AP24" s="303"/>
      <c r="AQ24" s="303"/>
      <c r="AR24" s="303"/>
      <c r="AS24" s="303"/>
      <c r="AT24" s="303"/>
      <c r="AU24" s="303"/>
      <c r="XFD24" s="589">
        <v>499</v>
      </c>
    </row>
    <row r="25" spans="1:16384" s="86" customFormat="1" ht="15" customHeight="1" thickBot="1">
      <c r="A25" s="723"/>
      <c r="B25" s="723" t="str">
        <f>INDEX(tblTrans[[English]:[Polski]],MATCH(XFD25,tblTrans[ID],0),LangSelID)</f>
        <v>Net profit (loss) including minority interest</v>
      </c>
      <c r="C25" s="723"/>
      <c r="D25" s="72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1290"/>
      <c r="AF25" s="1289"/>
      <c r="AG25" s="724"/>
      <c r="AH25" s="724"/>
      <c r="AI25" s="724"/>
      <c r="AJ25" s="724"/>
      <c r="AK25" s="724"/>
      <c r="AL25" s="724"/>
      <c r="AM25" s="724"/>
      <c r="AN25" s="724"/>
      <c r="AO25" s="724"/>
      <c r="AP25" s="724"/>
      <c r="AQ25" s="724"/>
      <c r="AR25" s="724"/>
      <c r="AS25" s="724"/>
      <c r="AT25" s="724"/>
      <c r="AU25" s="724"/>
      <c r="AV25" s="589"/>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89">
        <v>500</v>
      </c>
    </row>
    <row r="26" spans="1:16384" s="589" customFormat="1" ht="15" customHeight="1" thickBot="1">
      <c r="A26" s="209"/>
      <c r="B26" s="259" t="str">
        <f>INDEX(tblTrans[[English]:[Polski]],MATCH(XFD26,tblTrans[ID],0),LangSelID)</f>
        <v>Net profit (loss) attributable to minority interest</v>
      </c>
      <c r="C26" s="460"/>
      <c r="D26" s="422"/>
      <c r="E26" s="303"/>
      <c r="F26" s="303"/>
      <c r="G26" s="417"/>
      <c r="H26" s="422"/>
      <c r="I26" s="303"/>
      <c r="J26" s="303"/>
      <c r="K26" s="423"/>
      <c r="L26" s="424"/>
      <c r="M26" s="303"/>
      <c r="N26" s="303"/>
      <c r="O26" s="417"/>
      <c r="P26" s="422"/>
      <c r="Q26" s="303"/>
      <c r="R26" s="303"/>
      <c r="S26" s="423"/>
      <c r="T26" s="424"/>
      <c r="U26" s="303"/>
      <c r="V26" s="303"/>
      <c r="W26" s="417"/>
      <c r="X26" s="422"/>
      <c r="Y26" s="303"/>
      <c r="Z26" s="303"/>
      <c r="AA26" s="423"/>
      <c r="AB26" s="424"/>
      <c r="AC26" s="303"/>
      <c r="AD26" s="303"/>
      <c r="AE26" s="1291"/>
      <c r="AF26" s="424"/>
      <c r="AG26" s="303"/>
      <c r="AH26" s="303"/>
      <c r="AI26" s="303"/>
      <c r="AJ26" s="303"/>
      <c r="AK26" s="303"/>
      <c r="AL26" s="303"/>
      <c r="AM26" s="303"/>
      <c r="AN26" s="303"/>
      <c r="AO26" s="303"/>
      <c r="AP26" s="303"/>
      <c r="AQ26" s="303"/>
      <c r="AR26" s="303"/>
      <c r="AS26" s="303"/>
      <c r="AT26" s="303"/>
      <c r="AU26" s="303"/>
      <c r="XFD26" s="589">
        <v>501</v>
      </c>
    </row>
    <row r="27" spans="1:16384" s="86" customFormat="1" ht="15" customHeight="1" thickBot="1">
      <c r="A27" s="723"/>
      <c r="B27" s="723" t="str">
        <f>INDEX(tblTrans[[English]:[Polski]],MATCH(XFD27,tblTrans[ID],0),LangSelID)</f>
        <v>Net profit (loss)</v>
      </c>
      <c r="C27" s="723"/>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1290"/>
      <c r="AF27" s="1289"/>
      <c r="AG27" s="724"/>
      <c r="AH27" s="724"/>
      <c r="AI27" s="724"/>
      <c r="AJ27" s="724"/>
      <c r="AK27" s="724"/>
      <c r="AL27" s="724"/>
      <c r="AM27" s="724"/>
      <c r="AN27" s="724"/>
      <c r="AO27" s="724"/>
      <c r="AP27" s="724"/>
      <c r="AQ27" s="724"/>
      <c r="AR27" s="724"/>
      <c r="AS27" s="724"/>
      <c r="AT27" s="724"/>
      <c r="AU27" s="724"/>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89">
        <v>502</v>
      </c>
    </row>
    <row r="28" spans="1:16384" s="6" customFormat="1">
      <c r="A28" s="10"/>
      <c r="B28" s="210"/>
      <c r="C28" s="171"/>
      <c r="D28" s="311"/>
      <c r="E28" s="311"/>
      <c r="F28" s="311"/>
      <c r="G28" s="311"/>
      <c r="H28" s="311"/>
      <c r="I28" s="311"/>
      <c r="J28" s="311"/>
      <c r="K28" s="311"/>
      <c r="L28" s="311"/>
      <c r="M28" s="311"/>
      <c r="N28" s="311"/>
      <c r="O28" s="311"/>
      <c r="P28" s="311"/>
      <c r="Q28" s="311"/>
      <c r="R28" s="311"/>
      <c r="S28" s="311"/>
      <c r="T28" s="311"/>
      <c r="U28" s="311"/>
      <c r="V28" s="311"/>
      <c r="W28" s="312"/>
      <c r="X28" s="312"/>
      <c r="Y28" s="312"/>
      <c r="Z28" s="207"/>
      <c r="AA28" s="207"/>
      <c r="AB28" s="207"/>
      <c r="AC28" s="207"/>
      <c r="AD28" s="207"/>
      <c r="AE28" s="207"/>
      <c r="AF28" s="207"/>
      <c r="AG28" s="207"/>
      <c r="AH28" s="207"/>
      <c r="AI28" s="207"/>
      <c r="AS28" s="1852"/>
      <c r="AT28" s="1852"/>
      <c r="AU28" s="1852"/>
      <c r="AX28" s="1851"/>
    </row>
    <row r="29" spans="1:16384" s="6" customFormat="1" ht="22.5">
      <c r="A29" s="10"/>
      <c r="B29" s="1312" t="str">
        <f>INDEX(tblTrans[[English]:[Polski]],MATCH(XFD29,tblTrans[ID],0),LangSelID)</f>
        <v>* Net interest income including cost of capital, fixed assets financing, investment yield and cost of long-term financing</v>
      </c>
      <c r="C29" s="171"/>
      <c r="D29" s="211"/>
      <c r="E29" s="211"/>
      <c r="F29" s="211"/>
      <c r="G29" s="213"/>
      <c r="H29" s="207"/>
      <c r="I29" s="207"/>
      <c r="J29" s="313"/>
      <c r="K29" s="207"/>
      <c r="L29" s="311"/>
      <c r="M29" s="311"/>
      <c r="N29" s="311"/>
      <c r="O29" s="311"/>
      <c r="P29" s="311"/>
      <c r="Q29" s="311"/>
      <c r="R29" s="311"/>
      <c r="S29" s="311"/>
      <c r="T29" s="311"/>
      <c r="U29" s="207"/>
      <c r="V29" s="207"/>
      <c r="W29" s="207"/>
      <c r="X29" s="207"/>
      <c r="Y29" s="207"/>
      <c r="Z29" s="207"/>
      <c r="AA29" s="207"/>
      <c r="AB29" s="207"/>
      <c r="AC29" s="207"/>
      <c r="AD29" s="207"/>
      <c r="AE29" s="207"/>
      <c r="AF29" s="207"/>
      <c r="AG29" s="207"/>
      <c r="AH29" s="207"/>
      <c r="AI29" s="207"/>
      <c r="AS29" s="1852"/>
      <c r="AT29" s="1852"/>
      <c r="AU29" s="1852"/>
      <c r="AX29" s="1851"/>
      <c r="XFD29" s="6">
        <v>503</v>
      </c>
    </row>
    <row r="30" spans="1:16384" s="6" customFormat="1">
      <c r="A30" s="10"/>
      <c r="B30" s="171"/>
      <c r="C30" s="171"/>
      <c r="D30" s="211"/>
      <c r="E30" s="211"/>
      <c r="F30" s="211"/>
      <c r="G30" s="213"/>
      <c r="H30" s="207"/>
      <c r="I30" s="207"/>
      <c r="J30" s="313"/>
      <c r="K30" s="207"/>
      <c r="L30" s="207"/>
      <c r="M30" s="313"/>
      <c r="N30" s="314"/>
      <c r="O30" s="313"/>
      <c r="P30" s="207"/>
      <c r="Q30" s="207"/>
      <c r="R30" s="207"/>
      <c r="S30" s="207"/>
      <c r="T30" s="207"/>
      <c r="U30" s="207"/>
      <c r="V30" s="311"/>
      <c r="W30" s="311"/>
      <c r="X30" s="311"/>
      <c r="Y30" s="311"/>
      <c r="Z30" s="207"/>
      <c r="AA30" s="207"/>
      <c r="AB30" s="207"/>
      <c r="AC30" s="207"/>
      <c r="AD30" s="207"/>
      <c r="AE30" s="207"/>
      <c r="AF30" s="207"/>
      <c r="AG30" s="207"/>
      <c r="AH30" s="207"/>
      <c r="AI30" s="207"/>
      <c r="AO30" s="1808"/>
      <c r="AP30" s="1808"/>
      <c r="AQ30" s="1808"/>
      <c r="AS30" s="1852"/>
      <c r="AT30" s="1852"/>
      <c r="AU30" s="1804"/>
      <c r="AX30" s="1851"/>
    </row>
    <row r="31" spans="1:16384" s="6" customFormat="1" ht="11.25">
      <c r="A31" s="10"/>
      <c r="B31" s="294"/>
      <c r="C31" s="171"/>
      <c r="D31" s="211"/>
      <c r="E31" s="211"/>
      <c r="F31" s="211"/>
      <c r="G31" s="213"/>
      <c r="H31" s="207"/>
      <c r="I31" s="207"/>
      <c r="J31" s="313"/>
      <c r="K31" s="207"/>
      <c r="L31" s="311"/>
      <c r="M31" s="311"/>
      <c r="N31" s="311"/>
      <c r="O31" s="311"/>
      <c r="P31" s="311"/>
      <c r="Q31" s="311"/>
      <c r="R31" s="311"/>
      <c r="S31" s="311"/>
      <c r="T31" s="311"/>
      <c r="U31" s="207"/>
      <c r="V31" s="207"/>
      <c r="W31" s="207"/>
      <c r="X31" s="207"/>
      <c r="Y31" s="207"/>
      <c r="Z31" s="207"/>
      <c r="AA31" s="207"/>
      <c r="AB31" s="207"/>
      <c r="AC31" s="207"/>
      <c r="AD31" s="207"/>
      <c r="AE31" s="207"/>
      <c r="AF31" s="207"/>
      <c r="AG31" s="207"/>
      <c r="AH31" s="207"/>
      <c r="AI31" s="207"/>
      <c r="AO31" s="1808"/>
      <c r="AP31" s="1808"/>
      <c r="AQ31" s="1808"/>
      <c r="AS31" s="1852"/>
      <c r="AT31" s="1852"/>
      <c r="AX31" s="1851"/>
    </row>
    <row r="32" spans="1:16384" ht="11.25">
      <c r="A32" s="10"/>
      <c r="B32" s="1"/>
      <c r="C32" s="1"/>
      <c r="D32" s="11"/>
      <c r="E32" s="11"/>
      <c r="F32" s="11"/>
      <c r="G32" s="8"/>
      <c r="H32" s="1"/>
      <c r="J32" s="37"/>
      <c r="M32" s="37"/>
      <c r="N32" s="42"/>
      <c r="O32" s="37"/>
      <c r="P32" s="1"/>
      <c r="Q32" s="1"/>
      <c r="R32" s="1"/>
      <c r="AT32" s="6"/>
    </row>
    <row r="33" spans="1:7 16384:16384" ht="13.5" thickBot="1">
      <c r="A33" s="10"/>
      <c r="B33" s="2"/>
      <c r="C33" s="11"/>
      <c r="D33" s="11"/>
      <c r="E33" s="11"/>
      <c r="F33" s="11"/>
      <c r="G33" s="8"/>
    </row>
    <row r="34" spans="1:7 16384:16384" ht="216" customHeight="1" thickTop="1" thickBot="1">
      <c r="A34" s="10"/>
      <c r="B34" s="1987"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1988" t="e">
        <f>INDEX(tblTrans[[English]:[Polski]],MATCH(#REF!,tblTrans[ID],0),LangSelID)</f>
        <v>#REF!</v>
      </c>
      <c r="D34" s="11"/>
      <c r="E34" s="11"/>
      <c r="F34" s="11"/>
      <c r="G34" s="8"/>
      <c r="XFD34" s="1">
        <v>504</v>
      </c>
    </row>
    <row r="35" spans="1:7 16384:16384" ht="13.5" thickTop="1">
      <c r="A35" s="10"/>
      <c r="B35" s="2"/>
      <c r="C35" s="11"/>
      <c r="D35" s="11"/>
      <c r="E35" s="11"/>
      <c r="F35" s="11"/>
      <c r="G35" s="8"/>
    </row>
    <row r="36" spans="1:7 16384:16384">
      <c r="A36" s="10"/>
      <c r="B36" s="2"/>
      <c r="C36" s="11"/>
      <c r="D36" s="11"/>
      <c r="E36" s="11"/>
      <c r="F36" s="11"/>
      <c r="G36" s="8"/>
    </row>
    <row r="37" spans="1:7 16384:16384">
      <c r="A37" s="10"/>
      <c r="B37" s="2"/>
      <c r="C37" s="11"/>
      <c r="D37" s="11"/>
      <c r="E37" s="11"/>
      <c r="F37" s="11"/>
      <c r="G37" s="8"/>
    </row>
    <row r="38" spans="1:7 16384:16384">
      <c r="A38" s="10"/>
      <c r="B38" s="2"/>
      <c r="C38" s="11"/>
      <c r="D38" s="11"/>
      <c r="E38" s="11"/>
      <c r="F38" s="11"/>
      <c r="G38" s="8"/>
    </row>
    <row r="39" spans="1:7 16384:16384">
      <c r="A39" s="10"/>
      <c r="B39" s="2"/>
      <c r="C39" s="11"/>
      <c r="D39" s="11"/>
      <c r="E39" s="11"/>
      <c r="F39" s="11"/>
      <c r="G39" s="8"/>
    </row>
    <row r="40" spans="1:7 16384:16384">
      <c r="B40" s="2"/>
      <c r="C40" s="11"/>
      <c r="D40" s="11"/>
      <c r="E40" s="11"/>
      <c r="F40" s="11"/>
      <c r="G40" s="8"/>
    </row>
    <row r="41" spans="1:7 16384:16384">
      <c r="B41" s="2"/>
      <c r="C41" s="11"/>
      <c r="D41" s="11"/>
      <c r="E41" s="11"/>
      <c r="F41" s="11"/>
      <c r="G41" s="8"/>
    </row>
    <row r="42" spans="1:7 16384:16384">
      <c r="B42" s="2"/>
      <c r="C42" s="11"/>
      <c r="D42" s="11"/>
      <c r="E42" s="11"/>
      <c r="F42" s="11"/>
      <c r="G42" s="8"/>
    </row>
    <row r="43" spans="1:7 16384:16384">
      <c r="B43" s="2"/>
      <c r="C43" s="11"/>
      <c r="D43" s="11"/>
      <c r="E43" s="11"/>
      <c r="F43" s="11"/>
      <c r="G43" s="8"/>
    </row>
    <row r="44" spans="1:7 16384:16384">
      <c r="B44" s="2"/>
      <c r="C44" s="11"/>
      <c r="D44" s="11"/>
      <c r="E44" s="11"/>
      <c r="F44" s="11"/>
      <c r="G44" s="8"/>
    </row>
    <row r="45" spans="1:7 16384:16384">
      <c r="B45" s="2"/>
      <c r="C45" s="11"/>
      <c r="D45" s="11"/>
      <c r="E45" s="11"/>
      <c r="F45" s="11"/>
      <c r="G45" s="8"/>
    </row>
    <row r="46" spans="1:7 16384:16384">
      <c r="B46" s="2"/>
      <c r="C46" s="11"/>
      <c r="D46" s="11"/>
      <c r="E46" s="11"/>
      <c r="F46" s="11"/>
      <c r="G46" s="8"/>
    </row>
    <row r="47" spans="1:7 16384:16384">
      <c r="B47" s="2"/>
      <c r="C47" s="11"/>
      <c r="D47" s="11"/>
      <c r="E47" s="11"/>
      <c r="F47" s="11"/>
      <c r="G47" s="8"/>
    </row>
    <row r="48" spans="1:7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C52" s="11"/>
      <c r="D52" s="11"/>
      <c r="E52" s="11"/>
      <c r="F52" s="11"/>
      <c r="G52" s="8"/>
    </row>
    <row r="53" spans="2:7">
      <c r="C53" s="11"/>
      <c r="D53" s="11"/>
      <c r="E53" s="11"/>
      <c r="F53" s="11"/>
      <c r="G53" s="8"/>
    </row>
    <row r="54" spans="2:7">
      <c r="C54" s="11"/>
      <c r="D54" s="11"/>
      <c r="E54" s="11"/>
      <c r="F54" s="11"/>
      <c r="G54" s="8"/>
    </row>
    <row r="55" spans="2:7">
      <c r="C55" s="11"/>
      <c r="D55" s="11"/>
      <c r="E55" s="11"/>
      <c r="F55" s="11"/>
      <c r="G55" s="8"/>
    </row>
    <row r="56" spans="2:7">
      <c r="C56" s="11"/>
      <c r="D56" s="11"/>
      <c r="E56" s="11"/>
      <c r="F56" s="11"/>
      <c r="G56" s="8"/>
    </row>
    <row r="57" spans="2:7">
      <c r="C57" s="11"/>
      <c r="D57" s="11"/>
      <c r="E57" s="11"/>
      <c r="F57" s="11"/>
      <c r="G57" s="8"/>
    </row>
    <row r="58" spans="2:7">
      <c r="C58" s="11"/>
      <c r="D58" s="11"/>
      <c r="E58" s="11"/>
      <c r="F58" s="11"/>
      <c r="G58" s="8"/>
    </row>
    <row r="59" spans="2:7">
      <c r="C59" s="11"/>
      <c r="D59" s="11"/>
      <c r="E59" s="11"/>
      <c r="F59" s="11"/>
      <c r="G59" s="8"/>
    </row>
    <row r="60" spans="2:7">
      <c r="C60" s="11"/>
      <c r="D60" s="11"/>
      <c r="E60" s="11"/>
      <c r="F60" s="11"/>
      <c r="G60" s="8"/>
    </row>
    <row r="61" spans="2:7">
      <c r="C61" s="11"/>
      <c r="D61" s="11"/>
      <c r="E61" s="11"/>
      <c r="F61" s="11"/>
      <c r="G61" s="8"/>
    </row>
    <row r="62" spans="2:7">
      <c r="C62" s="11"/>
      <c r="D62" s="11"/>
      <c r="E62" s="11"/>
      <c r="F62" s="11"/>
      <c r="G62" s="8"/>
    </row>
    <row r="63" spans="2:7">
      <c r="C63" s="11"/>
      <c r="D63" s="11"/>
      <c r="E63" s="11"/>
      <c r="F63" s="11"/>
      <c r="G63" s="8"/>
    </row>
    <row r="64" spans="2:7">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3"/>
      <c r="E230" s="13"/>
      <c r="F230" s="13"/>
      <c r="G230" s="14"/>
    </row>
    <row r="231" spans="3:7">
      <c r="C231" s="13"/>
      <c r="D231" s="13"/>
      <c r="E231" s="13"/>
      <c r="F231" s="13"/>
      <c r="G231" s="14"/>
    </row>
    <row r="232" spans="3:7">
      <c r="C232" s="13"/>
      <c r="D232" s="13"/>
      <c r="E232" s="13"/>
      <c r="F232" s="13"/>
      <c r="G232" s="14"/>
    </row>
    <row r="233" spans="3:7">
      <c r="C233" s="13"/>
      <c r="D233" s="13"/>
      <c r="E233" s="13"/>
      <c r="F233" s="13"/>
      <c r="G233" s="14"/>
    </row>
    <row r="234" spans="3:7">
      <c r="C234" s="13"/>
      <c r="D234" s="13"/>
      <c r="E234" s="13"/>
      <c r="F234" s="13"/>
      <c r="G234" s="14"/>
    </row>
    <row r="235" spans="3:7">
      <c r="C235" s="13"/>
      <c r="D235" s="13"/>
      <c r="E235" s="13"/>
      <c r="F235" s="13"/>
      <c r="G235" s="14"/>
    </row>
    <row r="236" spans="3:7">
      <c r="C236" s="13"/>
      <c r="D236" s="13"/>
      <c r="E236" s="13"/>
      <c r="F236" s="13"/>
      <c r="G236" s="14"/>
    </row>
    <row r="237" spans="3:7">
      <c r="C237" s="13"/>
      <c r="D237" s="13"/>
      <c r="E237" s="13"/>
      <c r="F237" s="13"/>
      <c r="G237" s="14"/>
    </row>
    <row r="238" spans="3:7">
      <c r="C238" s="13"/>
      <c r="D238" s="13"/>
      <c r="E238" s="13"/>
      <c r="F238" s="13"/>
      <c r="G238" s="14"/>
    </row>
    <row r="239" spans="3:7">
      <c r="C239" s="13"/>
      <c r="D239" s="13"/>
      <c r="E239" s="13"/>
      <c r="F239" s="13"/>
      <c r="G239" s="14"/>
    </row>
    <row r="240" spans="3:7">
      <c r="C240" s="13"/>
      <c r="D240" s="13"/>
      <c r="E240" s="13"/>
      <c r="F240" s="13"/>
      <c r="G240" s="14"/>
    </row>
    <row r="241" spans="3:7">
      <c r="C241" s="13"/>
      <c r="D241" s="13"/>
      <c r="E241" s="13"/>
      <c r="F241" s="13"/>
      <c r="G241" s="14"/>
    </row>
    <row r="242" spans="3:7">
      <c r="C242" s="13"/>
      <c r="D242" s="13"/>
      <c r="E242" s="13"/>
      <c r="F242" s="13"/>
      <c r="G242" s="14"/>
    </row>
    <row r="243" spans="3:7">
      <c r="C243" s="13"/>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row>
    <row r="1048568" spans="4:47">
      <c r="AB1048568" s="1">
        <v>927</v>
      </c>
    </row>
    <row r="1048569" spans="4:47">
      <c r="L1048569" s="1">
        <v>925</v>
      </c>
      <c r="P1048569">
        <v>928</v>
      </c>
      <c r="X1048569" s="1">
        <v>926</v>
      </c>
      <c r="AB1048569" s="1">
        <v>929</v>
      </c>
    </row>
    <row r="1048570" spans="4:47" ht="11.25" hidden="1">
      <c r="D1048570" s="7">
        <v>886</v>
      </c>
      <c r="E1048570" s="7">
        <v>887</v>
      </c>
      <c r="F1048570" s="7">
        <v>888</v>
      </c>
      <c r="G1048570" s="7">
        <v>889</v>
      </c>
      <c r="H1048570" s="7">
        <v>890</v>
      </c>
      <c r="I1048570" s="7">
        <v>891</v>
      </c>
      <c r="J1048570" s="7">
        <v>892</v>
      </c>
      <c r="K1048570" s="7">
        <v>893</v>
      </c>
      <c r="L1048570" s="7">
        <v>894</v>
      </c>
      <c r="M1048570" s="7">
        <v>895</v>
      </c>
      <c r="N1048570" s="7">
        <v>896</v>
      </c>
      <c r="O1048570" s="7">
        <v>897</v>
      </c>
      <c r="P1048570" s="7">
        <v>898</v>
      </c>
      <c r="Q1048570" s="7">
        <v>899</v>
      </c>
      <c r="R1048570" s="7">
        <v>900</v>
      </c>
      <c r="S1048570" s="7">
        <v>901</v>
      </c>
      <c r="T1048570" s="7">
        <v>902</v>
      </c>
      <c r="U1048570" s="7">
        <v>903</v>
      </c>
      <c r="V1048570" s="7">
        <v>904</v>
      </c>
      <c r="W1048570" s="7">
        <v>905</v>
      </c>
      <c r="X1048570" s="7">
        <v>906</v>
      </c>
      <c r="Y1048570" s="7">
        <v>907</v>
      </c>
      <c r="Z1048570" s="7">
        <v>908</v>
      </c>
      <c r="AA1048570" s="7">
        <v>909</v>
      </c>
      <c r="AB1048570" s="7">
        <v>910</v>
      </c>
      <c r="AC1048570" s="7">
        <v>911</v>
      </c>
      <c r="AD1048570" s="7">
        <v>912</v>
      </c>
      <c r="AE1048570" s="7">
        <v>913</v>
      </c>
      <c r="AF1048570" s="7">
        <v>914</v>
      </c>
      <c r="AG1048570" s="7">
        <v>915</v>
      </c>
      <c r="AH1048570" s="7">
        <v>916</v>
      </c>
      <c r="AI1048570" s="7">
        <v>917</v>
      </c>
      <c r="AJ1048570" s="7">
        <v>918</v>
      </c>
      <c r="AK1048570" s="7">
        <v>919</v>
      </c>
      <c r="AL1048570" s="7">
        <v>920</v>
      </c>
      <c r="AM1048570" s="7">
        <v>921</v>
      </c>
      <c r="AN1048570" s="7">
        <v>922</v>
      </c>
      <c r="AO1048570" s="7">
        <v>923</v>
      </c>
      <c r="AP1048570" s="7">
        <v>924</v>
      </c>
      <c r="AQ1048570" s="7">
        <v>930</v>
      </c>
      <c r="AR1048570" s="7">
        <v>931</v>
      </c>
      <c r="AS1048570" s="7">
        <v>933</v>
      </c>
      <c r="AT1048570" s="7">
        <v>942</v>
      </c>
      <c r="AU1048570" s="7">
        <v>947</v>
      </c>
    </row>
    <row r="1048571" spans="4:47" hidden="1"/>
    <row r="1048572" spans="4:47" hidden="1"/>
    <row r="1048573" spans="4:47" hidden="1"/>
    <row r="1048574" spans="4:47" hidden="1"/>
    <row r="1048575" spans="4:47" hidden="1"/>
    <row r="1048576" spans="4:47" hidden="1"/>
  </sheetData>
  <mergeCells count="7">
    <mergeCell ref="B34:C34"/>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topLeftCell="B1" zoomScale="80" zoomScaleNormal="80" workbookViewId="0">
      <pane xSplit="1" ySplit="5" topLeftCell="AJ6" activePane="bottomRight" state="frozen"/>
      <selection activeCell="B1" sqref="B1"/>
      <selection pane="topRight" activeCell="C1" sqref="C1"/>
      <selection pane="bottomLeft" activeCell="B6" sqref="B6"/>
      <selection pane="bottomRight" activeCell="AU1" sqref="AU1"/>
    </sheetView>
  </sheetViews>
  <sheetFormatPr defaultColWidth="9.140625" defaultRowHeight="11.25" outlineLevelCol="1"/>
  <cols>
    <col min="1" max="1" width="4.42578125" style="5" hidden="1" customWidth="1"/>
    <col min="2" max="2" width="57.140625" style="6" customWidth="1"/>
    <col min="3" max="3" width="1.42578125" style="7" customWidth="1"/>
    <col min="4" max="6" width="13.42578125" style="7" hidden="1" customWidth="1" outlineLevel="1"/>
    <col min="7" max="7" width="13.42578125" style="6" hidden="1" customWidth="1" outlineLevel="1"/>
    <col min="8" max="9" width="13.42578125" style="1" hidden="1" customWidth="1" outlineLevel="1"/>
    <col min="10" max="10" width="13.42578125" style="37" hidden="1" customWidth="1" outlineLevel="1"/>
    <col min="11" max="12" width="13.42578125" style="1" hidden="1" customWidth="1" outlineLevel="1"/>
    <col min="13" max="13" width="13.42578125" style="37" hidden="1" customWidth="1" outlineLevel="1"/>
    <col min="14" max="14" width="13.42578125" style="42" hidden="1" customWidth="1" outlineLevel="1"/>
    <col min="15" max="15" width="13.42578125" style="37" hidden="1" customWidth="1" outlineLevel="1"/>
    <col min="16" max="28" width="13.42578125" style="1" hidden="1" customWidth="1" outlineLevel="1"/>
    <col min="29" max="29" width="13.42578125" style="49" hidden="1" customWidth="1" outlineLevel="1"/>
    <col min="30" max="35" width="13.42578125" style="1" hidden="1" customWidth="1" outlineLevel="1"/>
    <col min="36" max="36" width="13.42578125" style="1" customWidth="1" collapsed="1"/>
    <col min="37" max="47" width="13.42578125" style="1" customWidth="1"/>
    <col min="48" max="58" width="11.42578125" style="1" customWidth="1"/>
    <col min="59" max="59" width="10.7109375" style="1" customWidth="1"/>
    <col min="60" max="16383" width="9.140625" style="1"/>
    <col min="16384" max="16384" width="0" style="1" hidden="1" customWidth="1"/>
  </cols>
  <sheetData>
    <row r="1" spans="1:59 16384:16384" ht="12" customHeight="1">
      <c r="B1" s="307"/>
      <c r="C1" s="306"/>
      <c r="D1" s="306"/>
      <c r="E1" s="306"/>
      <c r="F1" s="306"/>
      <c r="G1" s="307"/>
      <c r="H1" s="228"/>
      <c r="I1" s="228"/>
      <c r="J1" s="322"/>
      <c r="K1" s="228"/>
      <c r="L1" s="228"/>
      <c r="M1" s="322"/>
      <c r="N1" s="323"/>
      <c r="O1" s="322"/>
      <c r="P1" s="228"/>
      <c r="Q1" s="228"/>
      <c r="R1" s="228"/>
      <c r="S1" s="228"/>
      <c r="T1" s="228"/>
      <c r="U1" s="228"/>
      <c r="V1" s="228"/>
      <c r="W1" s="228"/>
      <c r="X1" s="228"/>
      <c r="Y1" s="228"/>
      <c r="Z1" s="228"/>
      <c r="AA1" s="228"/>
      <c r="AB1" s="228"/>
      <c r="AC1" s="324"/>
      <c r="AD1" s="228"/>
      <c r="AE1" s="228"/>
      <c r="AF1" s="228"/>
      <c r="AG1" s="228"/>
      <c r="AH1" s="228"/>
      <c r="AI1" s="228"/>
    </row>
    <row r="2" spans="1:59 16384:16384" ht="60.75" customHeight="1">
      <c r="B2" s="2001" t="str">
        <f>INDEX(tblTrans[[English]:[Polski]],MATCH(XFD2,tblTrans[ID],0),LangSelID)</f>
        <v>Corporate and Investment Banking (formerly Corporates and Institutions)</v>
      </c>
      <c r="C2" s="2002" t="e">
        <f>INDEX(tblTrans[[English]:[Polski]],MATCH(#REF!,tblTrans[ID],0),LangSelID)</f>
        <v>#REF!</v>
      </c>
      <c r="D2" s="2002" t="e">
        <f>INDEX(tblTrans[[English]:[Polski]],MATCH(#REF!,tblTrans[ID],0),LangSelID)</f>
        <v>#REF!</v>
      </c>
      <c r="E2" s="2002" t="e">
        <f>INDEX(tblTrans[[English]:[Polski]],MATCH(#REF!,tblTrans[ID],0),LangSelID)</f>
        <v>#REF!</v>
      </c>
      <c r="F2" s="2002" t="e">
        <f>INDEX(tblTrans[[English]:[Polski]],MATCH(#REF!,tblTrans[ID],0),LangSelID)</f>
        <v>#REF!</v>
      </c>
      <c r="G2" s="2002" t="e">
        <f>INDEX(tblTrans[[English]:[Polski]],MATCH(#REF!,tblTrans[ID],0),LangSelID)</f>
        <v>#REF!</v>
      </c>
      <c r="H2" s="2002" t="e">
        <f>INDEX(tblTrans[[English]:[Polski]],MATCH(#REF!,tblTrans[ID],0),LangSelID)</f>
        <v>#REF!</v>
      </c>
      <c r="I2" s="2002" t="e">
        <f>INDEX(tblTrans[[English]:[Polski]],MATCH(#REF!,tblTrans[ID],0),LangSelID)</f>
        <v>#REF!</v>
      </c>
      <c r="J2" s="2002" t="e">
        <f>INDEX(tblTrans[[English]:[Polski]],MATCH(#REF!,tblTrans[ID],0),LangSelID)</f>
        <v>#REF!</v>
      </c>
      <c r="K2" s="2002" t="e">
        <f>INDEX(tblTrans[[English]:[Polski]],MATCH(#REF!,tblTrans[ID],0),LangSelID)</f>
        <v>#REF!</v>
      </c>
      <c r="L2" s="2002" t="e">
        <f>INDEX(tblTrans[[English]:[Polski]],MATCH(#REF!,tblTrans[ID],0),LangSelID)</f>
        <v>#REF!</v>
      </c>
      <c r="M2" s="2002" t="e">
        <f>INDEX(tblTrans[[English]:[Polski]],MATCH(#REF!,tblTrans[ID],0),LangSelID)</f>
        <v>#REF!</v>
      </c>
      <c r="N2" s="2002" t="e">
        <f>INDEX(tblTrans[[English]:[Polski]],MATCH(#REF!,tblTrans[ID],0),LangSelID)</f>
        <v>#REF!</v>
      </c>
      <c r="O2" s="2002" t="e">
        <f>INDEX(tblTrans[[English]:[Polski]],MATCH(#REF!,tblTrans[ID],0),LangSelID)</f>
        <v>#REF!</v>
      </c>
      <c r="P2" s="2002" t="e">
        <f>INDEX(tblTrans[[English]:[Polski]],MATCH(#REF!,tblTrans[ID],0),LangSelID)</f>
        <v>#REF!</v>
      </c>
      <c r="Q2" s="2002" t="e">
        <f>INDEX(tblTrans[[English]:[Polski]],MATCH(#REF!,tblTrans[ID],0),LangSelID)</f>
        <v>#REF!</v>
      </c>
      <c r="R2" s="2002" t="e">
        <f>INDEX(tblTrans[[English]:[Polski]],MATCH(#REF!,tblTrans[ID],0),LangSelID)</f>
        <v>#REF!</v>
      </c>
      <c r="S2" s="2002" t="e">
        <f>INDEX(tblTrans[[English]:[Polski]],MATCH(#REF!,tblTrans[ID],0),LangSelID)</f>
        <v>#REF!</v>
      </c>
      <c r="T2" s="2002" t="e">
        <f>INDEX(tblTrans[[English]:[Polski]],MATCH(#REF!,tblTrans[ID],0),LangSelID)</f>
        <v>#REF!</v>
      </c>
      <c r="U2" s="2002" t="e">
        <f>INDEX(tblTrans[[English]:[Polski]],MATCH(#REF!,tblTrans[ID],0),LangSelID)</f>
        <v>#REF!</v>
      </c>
      <c r="V2" s="2002" t="e">
        <f>INDEX(tblTrans[[English]:[Polski]],MATCH(#REF!,tblTrans[ID],0),LangSelID)</f>
        <v>#REF!</v>
      </c>
      <c r="W2" s="2002" t="e">
        <f>INDEX(tblTrans[[English]:[Polski]],MATCH(#REF!,tblTrans[ID],0),LangSelID)</f>
        <v>#REF!</v>
      </c>
      <c r="X2" s="2002" t="e">
        <f>INDEX(tblTrans[[English]:[Polski]],MATCH(#REF!,tblTrans[ID],0),LangSelID)</f>
        <v>#REF!</v>
      </c>
      <c r="Y2" s="2002" t="e">
        <f>INDEX(tblTrans[[English]:[Polski]],MATCH(#REF!,tblTrans[ID],0),LangSelID)</f>
        <v>#REF!</v>
      </c>
      <c r="Z2" s="2002" t="e">
        <f>INDEX(tblTrans[[English]:[Polski]],MATCH(#REF!,tblTrans[ID],0),LangSelID)</f>
        <v>#REF!</v>
      </c>
      <c r="AA2" s="2002" t="e">
        <f>INDEX(tblTrans[[English]:[Polski]],MATCH(#REF!,tblTrans[ID],0),LangSelID)</f>
        <v>#REF!</v>
      </c>
      <c r="AB2" s="2002" t="e">
        <f>INDEX(tblTrans[[English]:[Polski]],MATCH(#REF!,tblTrans[ID],0),LangSelID)</f>
        <v>#REF!</v>
      </c>
      <c r="AC2" s="2002" t="e">
        <f>INDEX(tblTrans[[English]:[Polski]],MATCH(#REF!,tblTrans[ID],0),LangSelID)</f>
        <v>#REF!</v>
      </c>
      <c r="AD2" s="2002" t="e">
        <f>INDEX(tblTrans[[English]:[Polski]],MATCH(#REF!,tblTrans[ID],0),LangSelID)</f>
        <v>#REF!</v>
      </c>
      <c r="AE2" s="2002" t="e">
        <f>INDEX(tblTrans[[English]:[Polski]],MATCH(#REF!,tblTrans[ID],0),LangSelID)</f>
        <v>#REF!</v>
      </c>
      <c r="AF2" s="2002" t="e">
        <f>INDEX(tblTrans[[English]:[Polski]],MATCH(#REF!,tblTrans[ID],0),LangSelID)</f>
        <v>#REF!</v>
      </c>
      <c r="AG2" s="2002" t="e">
        <f>INDEX(tblTrans[[English]:[Polski]],MATCH(#REF!,tblTrans[ID],0),LangSelID)</f>
        <v>#REF!</v>
      </c>
      <c r="AH2" s="2002" t="e">
        <f>INDEX(tblTrans[[English]:[Polski]],MATCH(#REF!,tblTrans[ID],0),LangSelID)</f>
        <v>#REF!</v>
      </c>
      <c r="AI2" s="2002" t="e">
        <f>INDEX(tblTrans[[English]:[Polski]],MATCH(#REF!,tblTrans[ID],0),LangSelID)</f>
        <v>#REF!</v>
      </c>
      <c r="AJ2" s="2002" t="e">
        <f>INDEX(tblTrans[[English]:[Polski]],MATCH(#REF!,tblTrans[ID],0),LangSelID)</f>
        <v>#REF!</v>
      </c>
      <c r="AK2" s="507"/>
      <c r="AL2" s="507"/>
      <c r="AM2" s="507"/>
      <c r="AN2" s="507"/>
      <c r="AO2" s="507"/>
      <c r="AP2" s="507"/>
      <c r="AQ2" s="507"/>
      <c r="AR2" s="507"/>
      <c r="AS2" s="507"/>
      <c r="AT2" s="507"/>
      <c r="AU2" s="507"/>
      <c r="XFD2" s="1">
        <v>505</v>
      </c>
    </row>
    <row r="3" spans="1:59 16384:16384" s="176" customFormat="1" ht="35.25" customHeight="1">
      <c r="A3" s="175"/>
      <c r="B3" s="305"/>
      <c r="C3" s="445"/>
      <c r="D3" s="449"/>
      <c r="E3" s="305"/>
      <c r="F3" s="305"/>
      <c r="G3" s="450"/>
      <c r="H3" s="447"/>
      <c r="I3" s="305"/>
      <c r="J3" s="305"/>
      <c r="K3" s="445"/>
      <c r="L3" s="449"/>
      <c r="M3" s="305"/>
      <c r="N3" s="305"/>
      <c r="O3" s="450"/>
      <c r="P3" s="447"/>
      <c r="Q3" s="305"/>
      <c r="R3" s="305"/>
      <c r="S3" s="305"/>
      <c r="T3" s="305"/>
      <c r="U3" s="305"/>
      <c r="V3" s="305"/>
      <c r="W3" s="305"/>
      <c r="X3" s="305"/>
      <c r="Y3" s="305"/>
      <c r="Z3" s="305"/>
      <c r="AA3" s="305"/>
      <c r="AB3" s="1997" t="str">
        <f>INDEX(tblTrans[[English]:[Polski]],MATCH(AB1048569,tblTrans[ID],0),LangSelID)</f>
        <v>2012 and 2013 results were restated due to the adjustments in booking of bancassurance related income in line with KNF guidance</v>
      </c>
      <c r="AC3" s="1998" t="e">
        <f>INDEX(tblTrans[[English]:[Polski]],MATCH(AC1048569,tblTrans[ID],0),LangSelID)</f>
        <v>#N/A</v>
      </c>
      <c r="AD3" s="1998" t="e">
        <f>INDEX(tblTrans[[English]:[Polski]],MATCH(AD1048569,tblTrans[ID],0),LangSelID)</f>
        <v>#N/A</v>
      </c>
      <c r="AE3" s="1998" t="e">
        <f>INDEX(tblTrans[[English]:[Polski]],MATCH(AE1048569,tblTrans[ID],0),LangSelID)</f>
        <v>#N/A</v>
      </c>
      <c r="AF3" s="1998" t="e">
        <f>INDEX(tblTrans[[English]:[Polski]],MATCH(AF1048569,tblTrans[ID],0),LangSelID)</f>
        <v>#N/A</v>
      </c>
      <c r="AG3" s="1998" t="e">
        <f>INDEX(tblTrans[[English]:[Polski]],MATCH(AG1048569,tblTrans[ID],0),LangSelID)</f>
        <v>#N/A</v>
      </c>
      <c r="AH3" s="1999" t="e">
        <f>INDEX(tblTrans[[English]:[Polski]],MATCH(AH1048569,tblTrans[ID],0),LangSelID)</f>
        <v>#N/A</v>
      </c>
      <c r="AI3" s="696"/>
      <c r="AJ3" s="696"/>
    </row>
    <row r="4" spans="1:59 16384:16384" s="316" customFormat="1" ht="49.5" customHeight="1">
      <c r="A4" s="315"/>
      <c r="B4" s="268"/>
      <c r="C4" s="446"/>
      <c r="D4" s="451"/>
      <c r="E4" s="262"/>
      <c r="F4" s="262"/>
      <c r="G4" s="452"/>
      <c r="H4" s="448"/>
      <c r="I4" s="320"/>
      <c r="J4" s="320"/>
      <c r="K4" s="453"/>
      <c r="L4" s="1989" t="str">
        <f>INDEX(tblTrans[[English]:[Polski]],MATCH(L1048570,tblTrans[ID],0),LangSelID)</f>
        <v>Results of Q1-Q4 2008 adjusted for the impact of consolidation of BRE Insurance</v>
      </c>
      <c r="M4" s="1990" t="e">
        <f>INDEX(tblTrans[[English]:[Polski]],MATCH(M1048570,tblTrans[ID],0),LangSelID)</f>
        <v>#N/A</v>
      </c>
      <c r="N4" s="1990" t="e">
        <f>INDEX(tblTrans[[English]:[Polski]],MATCH(N1048570,tblTrans[ID],0),LangSelID)</f>
        <v>#N/A</v>
      </c>
      <c r="O4" s="1991" t="e">
        <f>INDEX(tblTrans[[English]:[Polski]],MATCH(O1048570,tblTrans[ID],0),LangSelID)</f>
        <v>#N/A</v>
      </c>
      <c r="P4" s="2000" t="str">
        <f>INDEX(tblTrans[[English]:[Polski]],MATCH(P1048570,tblTrans[ID],0),LangSelID)</f>
        <v>Results of Q1-4 2009 and Q1-2 2010 adjusted for the impact of new assignment of subsidiaries: BBH, DI BRE and BCF</v>
      </c>
      <c r="Q4" s="1990" t="e">
        <f>INDEX(tblTrans[[English]:[Polski]],MATCH(Q1048570,tblTrans[ID],0),LangSelID)</f>
        <v>#N/A</v>
      </c>
      <c r="R4" s="1990" t="e">
        <f>INDEX(tblTrans[[English]:[Polski]],MATCH(R1048570,tblTrans[ID],0),LangSelID)</f>
        <v>#N/A</v>
      </c>
      <c r="S4" s="1990" t="e">
        <f>INDEX(tblTrans[[English]:[Polski]],MATCH(S1048570,tblTrans[ID],0),LangSelID)</f>
        <v>#N/A</v>
      </c>
      <c r="T4" s="1990" t="e">
        <f>INDEX(tblTrans[[English]:[Polski]],MATCH(T1048570,tblTrans[ID],0),LangSelID)</f>
        <v>#N/A</v>
      </c>
      <c r="U4" s="1990" t="e">
        <f>INDEX(tblTrans[[English]:[Polski]],MATCH(U1048570,tblTrans[ID],0),LangSelID)</f>
        <v>#N/A</v>
      </c>
      <c r="V4" s="268"/>
      <c r="W4" s="268"/>
      <c r="X4" s="1992" t="str">
        <f>INDEX(tblTrans[[English]:[Polski]],MATCH(X1048570,tblTrans[ID],0),LangSelID)</f>
        <v>2011 results adjusted to reflect new presentation of SWAP points and operating leasing</v>
      </c>
      <c r="Y4" s="1992" t="e">
        <f>INDEX(tblTrans[[English]:[Polski]],MATCH(Y1048570,tblTrans[ID],0),LangSelID)</f>
        <v>#N/A</v>
      </c>
      <c r="Z4" s="1992" t="e">
        <f>INDEX(tblTrans[[English]:[Polski]],MATCH(Z1048570,tblTrans[ID],0),LangSelID)</f>
        <v>#N/A</v>
      </c>
      <c r="AA4" s="1992" t="e">
        <f>INDEX(tblTrans[[English]:[Polski]],MATCH(AA1048570,tblTrans[ID],0),LangSelID)</f>
        <v>#N/A</v>
      </c>
      <c r="AB4" s="1993" t="str">
        <f>INDEX(tblTrans[[English]:[Polski]],MATCH(AB1048570,tblTrans[ID],0),LangSelID)</f>
        <v>Segmental data for 2012 adjusted to reflect the shift of BRE Bank Hipoteczny (BBH) from Corporates &amp; Financial Markets to Retail Banking as of January 1, 2013</v>
      </c>
      <c r="AC4" s="1990" t="e">
        <f>INDEX(tblTrans[[English]:[Polski]],MATCH(AC1048570,tblTrans[ID],0),LangSelID)</f>
        <v>#N/A</v>
      </c>
      <c r="AD4" s="1990" t="e">
        <f>INDEX(tblTrans[[English]:[Polski]],MATCH(AD1048570,tblTrans[ID],0),LangSelID)</f>
        <v>#N/A</v>
      </c>
      <c r="AE4" s="1994" t="e">
        <f>INDEX(tblTrans[[English]:[Polski]],MATCH(AE1048570,tblTrans[ID],0),LangSelID)</f>
        <v>#N/A</v>
      </c>
      <c r="AF4" s="1313"/>
      <c r="AG4" s="1314"/>
      <c r="AH4" s="1314"/>
      <c r="AI4" s="321"/>
      <c r="AJ4" s="321"/>
      <c r="AK4" s="321"/>
      <c r="AL4" s="321"/>
      <c r="AM4" s="321"/>
      <c r="AN4" s="321"/>
      <c r="AO4" s="321"/>
      <c r="AP4" s="321"/>
      <c r="AQ4" s="321"/>
      <c r="AR4" s="321"/>
      <c r="AS4" s="321"/>
    </row>
    <row r="5" spans="1:59 16384:16384" s="589" customFormat="1" ht="18" customHeight="1">
      <c r="A5" s="204"/>
      <c r="B5" s="697" t="s">
        <v>40</v>
      </c>
      <c r="C5" s="698"/>
      <c r="D5" s="699" t="str">
        <f>INDEX(tblTrans[[English]:[Polski]],MATCH(D1048571,tblTrans[ID],0),LangSelID)</f>
        <v>Q1 2006</v>
      </c>
      <c r="E5" s="700" t="str">
        <f>INDEX(tblTrans[[English]:[Polski]],MATCH(E1048571,tblTrans[ID],0),LangSelID)</f>
        <v>Q2 2006</v>
      </c>
      <c r="F5" s="700" t="str">
        <f>INDEX(tblTrans[[English]:[Polski]],MATCH(F1048571,tblTrans[ID],0),LangSelID)</f>
        <v>Q3 2006</v>
      </c>
      <c r="G5" s="701" t="str">
        <f>INDEX(tblTrans[[English]:[Polski]],MATCH(G1048571,tblTrans[ID],0),LangSelID)</f>
        <v>Q4 2006</v>
      </c>
      <c r="H5" s="699" t="str">
        <f>INDEX(tblTrans[[English]:[Polski]],MATCH(H1048571,tblTrans[ID],0),LangSelID)</f>
        <v>Q1 2007</v>
      </c>
      <c r="I5" s="700" t="str">
        <f>INDEX(tblTrans[[English]:[Polski]],MATCH(I1048571,tblTrans[ID],0),LangSelID)</f>
        <v>Q2 2007</v>
      </c>
      <c r="J5" s="700" t="str">
        <f>INDEX(tblTrans[[English]:[Polski]],MATCH(J1048571,tblTrans[ID],0),LangSelID)</f>
        <v>Q3 2007</v>
      </c>
      <c r="K5" s="702" t="str">
        <f>INDEX(tblTrans[[English]:[Polski]],MATCH(K1048571,tblTrans[ID],0),LangSelID)</f>
        <v>Q4 2007</v>
      </c>
      <c r="L5" s="703" t="str">
        <f>INDEX(tblTrans[[English]:[Polski]],MATCH(L1048571,tblTrans[ID],0),LangSelID)</f>
        <v>Q1 2008</v>
      </c>
      <c r="M5" s="700" t="str">
        <f>INDEX(tblTrans[[English]:[Polski]],MATCH(M1048571,tblTrans[ID],0),LangSelID)</f>
        <v>Q2 2008</v>
      </c>
      <c r="N5" s="700" t="str">
        <f>INDEX(tblTrans[[English]:[Polski]],MATCH(N1048571,tblTrans[ID],0),LangSelID)</f>
        <v>Q3 2008</v>
      </c>
      <c r="O5" s="701" t="str">
        <f>INDEX(tblTrans[[English]:[Polski]],MATCH(O1048571,tblTrans[ID],0),LangSelID)</f>
        <v>Q4 2008</v>
      </c>
      <c r="P5" s="699" t="str">
        <f>INDEX(tblTrans[[English]:[Polski]],MATCH(P1048571,tblTrans[ID],0),LangSelID)</f>
        <v>Q1 2009</v>
      </c>
      <c r="Q5" s="700" t="str">
        <f>INDEX(tblTrans[[English]:[Polski]],MATCH(Q1048571,tblTrans[ID],0),LangSelID)</f>
        <v>Q2 2009</v>
      </c>
      <c r="R5" s="700" t="str">
        <f>INDEX(tblTrans[[English]:[Polski]],MATCH(R1048571,tblTrans[ID],0),LangSelID)</f>
        <v>Q3 2009</v>
      </c>
      <c r="S5" s="702" t="str">
        <f>INDEX(tblTrans[[English]:[Polski]],MATCH(S1048571,tblTrans[ID],0),LangSelID)</f>
        <v>Q4 2009</v>
      </c>
      <c r="T5" s="703" t="str">
        <f>INDEX(tblTrans[[English]:[Polski]],MATCH(T1048571,tblTrans[ID],0),LangSelID)</f>
        <v>Q1 2010</v>
      </c>
      <c r="U5" s="700" t="str">
        <f>INDEX(tblTrans[[English]:[Polski]],MATCH(U1048571,tblTrans[ID],0),LangSelID)</f>
        <v>Q2 2010</v>
      </c>
      <c r="V5" s="700" t="str">
        <f>INDEX(tblTrans[[English]:[Polski]],MATCH(V1048571,tblTrans[ID],0),LangSelID)</f>
        <v>Q3 2010</v>
      </c>
      <c r="W5" s="701" t="str">
        <f>INDEX(tblTrans[[English]:[Polski]],MATCH(W1048571,tblTrans[ID],0),LangSelID)</f>
        <v>Q4 2010</v>
      </c>
      <c r="X5" s="699" t="str">
        <f>INDEX(tblTrans[[English]:[Polski]],MATCH(X1048571,tblTrans[ID],0),LangSelID)</f>
        <v>Q1 2011</v>
      </c>
      <c r="Y5" s="700" t="str">
        <f>INDEX(tblTrans[[English]:[Polski]],MATCH(Y1048571,tblTrans[ID],0),LangSelID)</f>
        <v>Q2 2011</v>
      </c>
      <c r="Z5" s="700" t="str">
        <f>INDEX(tblTrans[[English]:[Polski]],MATCH(Z1048571,tblTrans[ID],0),LangSelID)</f>
        <v>Q3 2011</v>
      </c>
      <c r="AA5" s="702" t="str">
        <f>INDEX(tblTrans[[English]:[Polski]],MATCH(AA1048571,tblTrans[ID],0),LangSelID)</f>
        <v>Q4 2011</v>
      </c>
      <c r="AB5" s="703" t="str">
        <f>INDEX(tblTrans[[English]:[Polski]],MATCH(AB1048571,tblTrans[ID],0),LangSelID)</f>
        <v>Q1 2012</v>
      </c>
      <c r="AC5" s="700" t="str">
        <f>INDEX(tblTrans[[English]:[Polski]],MATCH(AC1048571,tblTrans[ID],0),LangSelID)</f>
        <v>Q2 2012</v>
      </c>
      <c r="AD5" s="700" t="str">
        <f>INDEX(tblTrans[[English]:[Polski]],MATCH(AD1048571,tblTrans[ID],0),LangSelID)</f>
        <v>Q3 2012</v>
      </c>
      <c r="AE5" s="1763" t="str">
        <f>INDEX(tblTrans[[English]:[Polski]],MATCH(AE1048571,tblTrans[ID],0),LangSelID)</f>
        <v>Q4 2012</v>
      </c>
      <c r="AF5" s="703" t="str">
        <f>INDEX(tblTrans[[English]:[Polski]],MATCH(AF1048571,tblTrans[ID],0),LangSelID)</f>
        <v>Q1 2013</v>
      </c>
      <c r="AG5" s="700" t="str">
        <f>INDEX(tblTrans[[English]:[Polski]],MATCH(AG1048571,tblTrans[ID],0),LangSelID)</f>
        <v>Q2 2013</v>
      </c>
      <c r="AH5" s="700" t="str">
        <f>INDEX(tblTrans[[English]:[Polski]],MATCH(AH1048571,tblTrans[ID],0),LangSelID)</f>
        <v>Q3 2013</v>
      </c>
      <c r="AI5" s="700" t="str">
        <f>INDEX(tblTrans[[English]:[Polski]],MATCH(AI1048571,tblTrans[ID],0),LangSelID)</f>
        <v>Q4 2013</v>
      </c>
      <c r="AJ5" s="700" t="str">
        <f>INDEX(tblTrans[[English]:[Polski]],MATCH(AJ1048571,tblTrans[ID],0),LangSelID)</f>
        <v>Q1 2014</v>
      </c>
      <c r="AK5" s="700" t="str">
        <f>INDEX(tblTrans[[English]:[Polski]],MATCH(AK1048571,tblTrans[ID],0),LangSelID)</f>
        <v>Q2 2014</v>
      </c>
      <c r="AL5" s="700" t="str">
        <f>INDEX(tblTrans[[English]:[Polski]],MATCH(AL1048571,tblTrans[ID],0),LangSelID)</f>
        <v>Q3 2014</v>
      </c>
      <c r="AM5" s="700" t="str">
        <f>INDEX(tblTrans[[English]:[Polski]],MATCH(AM1048571,tblTrans[ID],0),LangSelID)</f>
        <v>Q4 2014</v>
      </c>
      <c r="AN5" s="700" t="str">
        <f>INDEX(tblTrans[[English]:[Polski]],MATCH(AN1048571,tblTrans[ID],0),LangSelID)</f>
        <v>Q1 2015</v>
      </c>
      <c r="AO5" s="700" t="str">
        <f>INDEX(tblTrans[[English]:[Polski]],MATCH(AO1048571,tblTrans[ID],0),LangSelID)</f>
        <v>Q2 2015</v>
      </c>
      <c r="AP5" s="700" t="str">
        <f>INDEX(tblTrans[[English]:[Polski]],MATCH(AP1048571,tblTrans[ID],0),LangSelID)</f>
        <v>Q3 2015</v>
      </c>
      <c r="AQ5" s="700" t="str">
        <f>INDEX(tblTrans[[English]:[Polski]],MATCH(AQ1048571,tblTrans[ID],0),LangSelID)</f>
        <v>Q4 2015</v>
      </c>
      <c r="AR5" s="700" t="str">
        <f>INDEX(tblTrans[[English]:[Polski]],MATCH(AR1048571,tblTrans[ID],0),LangSelID)</f>
        <v>Q1 2016</v>
      </c>
      <c r="AS5" s="700" t="str">
        <f>INDEX(tblTrans[[English]:[Polski]],MATCH(AS1048571,tblTrans[ID],0),LangSelID)</f>
        <v>Q2 2016</v>
      </c>
      <c r="AT5" s="700" t="str">
        <f>INDEX(tblTrans[[English]:[Polski]],MATCH(AT1048571,tblTrans[ID],0),LangSelID)</f>
        <v>Q3 2016</v>
      </c>
      <c r="AU5" s="700" t="str">
        <f>INDEX(tblTrans[[English]:[Polski]],MATCH(AU1048571,tblTrans[ID],0),LangSelID)</f>
        <v>Q4 2016</v>
      </c>
    </row>
    <row r="6" spans="1:59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N6" s="260"/>
      <c r="AO6" s="260"/>
      <c r="AP6" s="260"/>
      <c r="AQ6" s="260"/>
      <c r="AR6" s="260"/>
      <c r="AS6" s="260"/>
      <c r="AT6" s="260"/>
      <c r="AU6" s="260"/>
    </row>
    <row r="7" spans="1:59 16384:16384" s="589" customFormat="1" ht="15" customHeight="1">
      <c r="A7" s="204"/>
      <c r="B7" s="820" t="str">
        <f>INDEX(tblTrans[[English]:[Polski]],MATCH(XFD7,tblTrans[ID],0),LangSelID)</f>
        <v>Net interest income</v>
      </c>
      <c r="C7" s="1271"/>
      <c r="D7" s="1019">
        <v>102134.36814926329</v>
      </c>
      <c r="E7" s="908">
        <v>113357.15155689092</v>
      </c>
      <c r="F7" s="908">
        <v>118987.21571181456</v>
      </c>
      <c r="G7" s="911">
        <v>117722.89684521686</v>
      </c>
      <c r="H7" s="907">
        <v>124896.62313063425</v>
      </c>
      <c r="I7" s="908">
        <v>139931.32096596275</v>
      </c>
      <c r="J7" s="908">
        <v>154139.11428535648</v>
      </c>
      <c r="K7" s="909">
        <v>160483.69368382558</v>
      </c>
      <c r="L7" s="910">
        <v>167615.1949489988</v>
      </c>
      <c r="M7" s="908">
        <v>160431.98853703131</v>
      </c>
      <c r="N7" s="908">
        <v>170675.21609458406</v>
      </c>
      <c r="O7" s="911">
        <v>165241.94545335256</v>
      </c>
      <c r="P7" s="907">
        <v>119247.91502692648</v>
      </c>
      <c r="Q7" s="908">
        <v>134630.55520305867</v>
      </c>
      <c r="R7" s="908">
        <v>116490.31777067254</v>
      </c>
      <c r="S7" s="909">
        <v>115231.61921557956</v>
      </c>
      <c r="T7" s="910">
        <v>103597.20864792221</v>
      </c>
      <c r="U7" s="908">
        <v>148331.22128995828</v>
      </c>
      <c r="V7" s="908">
        <v>151214.12674690396</v>
      </c>
      <c r="W7" s="911">
        <v>169192.67090034304</v>
      </c>
      <c r="X7" s="907">
        <v>156866.56107774473</v>
      </c>
      <c r="Y7" s="908">
        <v>154104.57215433801</v>
      </c>
      <c r="Z7" s="908">
        <v>151733.91914533489</v>
      </c>
      <c r="AA7" s="909">
        <v>141461.41994998607</v>
      </c>
      <c r="AB7" s="910">
        <v>173600.66917570011</v>
      </c>
      <c r="AC7" s="908">
        <v>187589.2078747203</v>
      </c>
      <c r="AD7" s="908">
        <v>182549.25635475037</v>
      </c>
      <c r="AE7" s="1765">
        <v>183429</v>
      </c>
      <c r="AF7" s="1283">
        <v>180617.84431925687</v>
      </c>
      <c r="AG7" s="908">
        <v>180324.84629615827</v>
      </c>
      <c r="AH7" s="908">
        <v>181280.71138895949</v>
      </c>
      <c r="AI7" s="908">
        <v>179375.41957618194</v>
      </c>
      <c r="AJ7" s="908">
        <v>183951.29534575541</v>
      </c>
      <c r="AK7" s="908">
        <v>179096.96422856211</v>
      </c>
      <c r="AL7" s="908">
        <v>186414.0206104067</v>
      </c>
      <c r="AM7" s="908">
        <v>197033.27240820089</v>
      </c>
      <c r="AN7" s="908">
        <v>179812</v>
      </c>
      <c r="AO7" s="908">
        <v>182674</v>
      </c>
      <c r="AP7" s="908">
        <v>189451.80262500001</v>
      </c>
      <c r="AQ7" s="908">
        <v>203241.76209000009</v>
      </c>
      <c r="AR7" s="908">
        <v>180608</v>
      </c>
      <c r="AS7" s="908">
        <v>182615</v>
      </c>
      <c r="AT7" s="908">
        <v>189413</v>
      </c>
      <c r="AU7" s="908">
        <v>197886</v>
      </c>
      <c r="AW7" s="1802"/>
      <c r="AX7" s="1802"/>
      <c r="AY7" s="1851"/>
      <c r="AZ7" s="1802"/>
      <c r="BB7" s="1802"/>
      <c r="BC7" s="1802"/>
      <c r="BE7" s="1802"/>
      <c r="BF7" s="1809"/>
      <c r="BG7" s="1807"/>
      <c r="XFD7" s="589">
        <v>506</v>
      </c>
    </row>
    <row r="8" spans="1:59 16384:16384" s="589" customFormat="1" ht="15" customHeight="1">
      <c r="A8" s="204"/>
      <c r="B8" s="828" t="str">
        <f>INDEX(tblTrans[[English]:[Polski]],MATCH(XFD8,tblTrans[ID],0),LangSelID)</f>
        <v>Net fee and commission income</v>
      </c>
      <c r="C8" s="829"/>
      <c r="D8" s="1030">
        <v>80875</v>
      </c>
      <c r="E8" s="840">
        <v>82003.31383771199</v>
      </c>
      <c r="F8" s="840">
        <v>81602.618991349591</v>
      </c>
      <c r="G8" s="838">
        <v>90889.428285472968</v>
      </c>
      <c r="H8" s="839">
        <v>99319.938774643349</v>
      </c>
      <c r="I8" s="840">
        <v>100121.40587293718</v>
      </c>
      <c r="J8" s="840">
        <v>96121.465381884744</v>
      </c>
      <c r="K8" s="841">
        <v>97029.145658959314</v>
      </c>
      <c r="L8" s="842">
        <v>97307.786406736239</v>
      </c>
      <c r="M8" s="840">
        <v>92342.440501645164</v>
      </c>
      <c r="N8" s="840">
        <v>87630.194615915127</v>
      </c>
      <c r="O8" s="838">
        <v>98944.939934049646</v>
      </c>
      <c r="P8" s="839">
        <v>75668.157615069096</v>
      </c>
      <c r="Q8" s="840">
        <v>79521.597809523228</v>
      </c>
      <c r="R8" s="840">
        <v>76442.717160947548</v>
      </c>
      <c r="S8" s="841">
        <v>77422.910722424465</v>
      </c>
      <c r="T8" s="842">
        <v>78776.913379174133</v>
      </c>
      <c r="U8" s="840">
        <v>79209.100218433217</v>
      </c>
      <c r="V8" s="840">
        <v>80169.703259294183</v>
      </c>
      <c r="W8" s="838">
        <v>80664.32146771127</v>
      </c>
      <c r="X8" s="839">
        <v>89714.717915835878</v>
      </c>
      <c r="Y8" s="840">
        <v>78672.087743630167</v>
      </c>
      <c r="Z8" s="840">
        <v>78380.14247763656</v>
      </c>
      <c r="AA8" s="841">
        <v>93442.365475796716</v>
      </c>
      <c r="AB8" s="842">
        <v>88232.5456747188</v>
      </c>
      <c r="AC8" s="840">
        <v>78378.228317047469</v>
      </c>
      <c r="AD8" s="840">
        <v>71549.602800205001</v>
      </c>
      <c r="AE8" s="1766">
        <v>71300</v>
      </c>
      <c r="AF8" s="1222">
        <v>81967.024439999979</v>
      </c>
      <c r="AG8" s="840">
        <v>93257.380240000479</v>
      </c>
      <c r="AH8" s="840">
        <v>80685.696160002917</v>
      </c>
      <c r="AI8" s="840">
        <v>79163.53028899862</v>
      </c>
      <c r="AJ8" s="840">
        <v>96623.257477499967</v>
      </c>
      <c r="AK8" s="840">
        <v>92209.322540699999</v>
      </c>
      <c r="AL8" s="840">
        <v>100754.05924240002</v>
      </c>
      <c r="AM8" s="840">
        <v>98274.598719400019</v>
      </c>
      <c r="AN8" s="840">
        <v>86041</v>
      </c>
      <c r="AO8" s="840">
        <v>97850</v>
      </c>
      <c r="AP8" s="840">
        <v>88601.049579999977</v>
      </c>
      <c r="AQ8" s="840">
        <v>104230.22252000001</v>
      </c>
      <c r="AR8" s="840">
        <v>88507</v>
      </c>
      <c r="AS8" s="840">
        <v>89429</v>
      </c>
      <c r="AT8" s="840">
        <v>93909</v>
      </c>
      <c r="AU8" s="840">
        <v>106952</v>
      </c>
      <c r="AW8" s="1802"/>
      <c r="AX8" s="1802"/>
      <c r="AY8" s="1851"/>
      <c r="AZ8" s="1802"/>
      <c r="BB8" s="1802"/>
      <c r="BC8" s="1802"/>
      <c r="BE8" s="1802"/>
      <c r="BF8" s="1809"/>
      <c r="BG8" s="1807"/>
      <c r="XFD8" s="589">
        <v>507</v>
      </c>
    </row>
    <row r="9" spans="1:59 16384:16384" s="589" customFormat="1" ht="15" customHeight="1">
      <c r="A9" s="204"/>
      <c r="B9" s="828" t="str">
        <f>INDEX(tblTrans[[English]:[Polski]],MATCH(XFD9,tblTrans[ID],0),LangSelID)</f>
        <v>Dividend income</v>
      </c>
      <c r="C9" s="1272"/>
      <c r="D9" s="1030">
        <v>433.63749999999999</v>
      </c>
      <c r="E9" s="840">
        <v>1194.9149100000004</v>
      </c>
      <c r="F9" s="840">
        <v>-1627</v>
      </c>
      <c r="G9" s="838">
        <v>0</v>
      </c>
      <c r="H9" s="839">
        <v>-8.1857911000270178E-2</v>
      </c>
      <c r="I9" s="840">
        <v>1.821750000002794</v>
      </c>
      <c r="J9" s="840">
        <v>0</v>
      </c>
      <c r="K9" s="841">
        <v>0</v>
      </c>
      <c r="L9" s="842">
        <v>0.19940999999926134</v>
      </c>
      <c r="M9" s="840">
        <v>0.66947000000044454</v>
      </c>
      <c r="N9" s="840">
        <v>9.9999999999936904</v>
      </c>
      <c r="O9" s="838">
        <v>0.99992999999369658</v>
      </c>
      <c r="P9" s="839">
        <v>-9.9999999999909051E-2</v>
      </c>
      <c r="Q9" s="840">
        <v>0.40019999999822176</v>
      </c>
      <c r="R9" s="840">
        <v>-4.2349999999714782E-2</v>
      </c>
      <c r="S9" s="841">
        <v>96218</v>
      </c>
      <c r="T9" s="842">
        <v>0</v>
      </c>
      <c r="U9" s="840">
        <v>0</v>
      </c>
      <c r="V9" s="840">
        <v>5140</v>
      </c>
      <c r="W9" s="838">
        <v>0</v>
      </c>
      <c r="X9" s="839">
        <v>0.10001999999985856</v>
      </c>
      <c r="Y9" s="840">
        <v>-1.8189894035458565E-12</v>
      </c>
      <c r="Z9" s="840">
        <v>12250</v>
      </c>
      <c r="AA9" s="841">
        <v>6.7444799999999994</v>
      </c>
      <c r="AB9" s="842">
        <v>0</v>
      </c>
      <c r="AC9" s="840">
        <v>-0.73514999999679276</v>
      </c>
      <c r="AD9" s="840">
        <v>11045.019039999999</v>
      </c>
      <c r="AE9" s="1766">
        <v>0</v>
      </c>
      <c r="AF9" s="1222">
        <v>0</v>
      </c>
      <c r="AG9" s="840">
        <v>11.373850000003586</v>
      </c>
      <c r="AH9" s="840">
        <v>14690.67756</v>
      </c>
      <c r="AI9" s="840">
        <v>9752.0681999999997</v>
      </c>
      <c r="AJ9" s="840">
        <v>0</v>
      </c>
      <c r="AK9" s="840">
        <v>158.04403000000093</v>
      </c>
      <c r="AL9" s="840">
        <v>16087.78</v>
      </c>
      <c r="AM9" s="840">
        <v>977.25040000000001</v>
      </c>
      <c r="AN9" s="840">
        <v>31</v>
      </c>
      <c r="AO9" s="840">
        <v>0</v>
      </c>
      <c r="AP9" s="840">
        <v>14195.1</v>
      </c>
      <c r="AQ9" s="840">
        <v>0</v>
      </c>
      <c r="AR9" s="1224">
        <v>0</v>
      </c>
      <c r="AS9" s="1224">
        <v>0</v>
      </c>
      <c r="AT9" s="1224">
        <v>0</v>
      </c>
      <c r="AU9" s="1224">
        <v>0</v>
      </c>
      <c r="AW9" s="1802"/>
      <c r="AX9" s="1802"/>
      <c r="AY9" s="1851"/>
      <c r="AZ9" s="1802"/>
      <c r="BB9" s="1802"/>
      <c r="BC9" s="1802"/>
      <c r="BE9" s="1802"/>
      <c r="BF9" s="1809"/>
      <c r="BG9" s="1807"/>
      <c r="XFD9" s="589">
        <v>508</v>
      </c>
    </row>
    <row r="10" spans="1:59 16384:16384" s="589" customFormat="1" ht="15" customHeight="1">
      <c r="A10" s="204"/>
      <c r="B10" s="1273" t="str">
        <f>INDEX(tblTrans[[English]:[Polski]],MATCH(XFD10,tblTrans[ID],0),LangSelID)</f>
        <v>Net trading income</v>
      </c>
      <c r="C10" s="829"/>
      <c r="D10" s="1030">
        <v>37145.062707705438</v>
      </c>
      <c r="E10" s="1224">
        <v>43257.965897093214</v>
      </c>
      <c r="F10" s="1224">
        <v>30944.231916121611</v>
      </c>
      <c r="G10" s="1223">
        <v>44458.783860513249</v>
      </c>
      <c r="H10" s="1030">
        <v>38813.848765514471</v>
      </c>
      <c r="I10" s="1224">
        <v>59727.394816407563</v>
      </c>
      <c r="J10" s="1224">
        <v>51547.076068024122</v>
      </c>
      <c r="K10" s="1032">
        <v>38254.628673538617</v>
      </c>
      <c r="L10" s="1222">
        <v>53924.200997099877</v>
      </c>
      <c r="M10" s="1224">
        <v>56013.181965751595</v>
      </c>
      <c r="N10" s="1224">
        <v>70566.853695302823</v>
      </c>
      <c r="O10" s="1223">
        <v>-3303.8658287677681</v>
      </c>
      <c r="P10" s="1030">
        <v>41693.094219769482</v>
      </c>
      <c r="Q10" s="1224">
        <v>13240.003154501608</v>
      </c>
      <c r="R10" s="1224">
        <v>33861.205663065055</v>
      </c>
      <c r="S10" s="1032">
        <v>29637.772744640199</v>
      </c>
      <c r="T10" s="1222">
        <v>31795.124049623162</v>
      </c>
      <c r="U10" s="1224">
        <v>45405.541439983528</v>
      </c>
      <c r="V10" s="1224">
        <v>30851.730173389435</v>
      </c>
      <c r="W10" s="1223">
        <v>52399.741129095826</v>
      </c>
      <c r="X10" s="1030">
        <v>35402.800321791277</v>
      </c>
      <c r="Y10" s="1224">
        <v>39546.645283401464</v>
      </c>
      <c r="Z10" s="1224">
        <v>36564.591840793284</v>
      </c>
      <c r="AA10" s="1032">
        <v>40641.794852598585</v>
      </c>
      <c r="AB10" s="1222">
        <v>44723.5683402</v>
      </c>
      <c r="AC10" s="1224">
        <v>45121.331544400018</v>
      </c>
      <c r="AD10" s="1224">
        <v>44593.703620299981</v>
      </c>
      <c r="AE10" s="1767">
        <v>49876.22054319999</v>
      </c>
      <c r="AF10" s="1222">
        <v>48698.418931674765</v>
      </c>
      <c r="AG10" s="1224">
        <v>57582.318590099996</v>
      </c>
      <c r="AH10" s="1224">
        <v>45749.73304649999</v>
      </c>
      <c r="AI10" s="1224">
        <v>47508.147686300035</v>
      </c>
      <c r="AJ10" s="1224">
        <v>45648.3799287</v>
      </c>
      <c r="AK10" s="1224">
        <v>45019.451667799993</v>
      </c>
      <c r="AL10" s="1224">
        <v>45312.618359100001</v>
      </c>
      <c r="AM10" s="1224">
        <v>48128.9955844</v>
      </c>
      <c r="AN10" s="1224">
        <v>53865</v>
      </c>
      <c r="AO10" s="1224">
        <v>53859</v>
      </c>
      <c r="AP10" s="1224">
        <v>53752.836590000006</v>
      </c>
      <c r="AQ10" s="1224">
        <v>54292.087169999984</v>
      </c>
      <c r="AR10" s="1224">
        <v>57198</v>
      </c>
      <c r="AS10" s="1224">
        <v>68708</v>
      </c>
      <c r="AT10" s="1224">
        <v>56111</v>
      </c>
      <c r="AU10" s="1224">
        <v>61624</v>
      </c>
      <c r="AW10" s="1802"/>
      <c r="AX10" s="1802"/>
      <c r="AY10" s="1851"/>
      <c r="AZ10" s="1802"/>
      <c r="BB10" s="1802"/>
      <c r="BC10" s="1802"/>
      <c r="BE10" s="1802"/>
      <c r="BF10" s="1809"/>
      <c r="BG10" s="1807"/>
      <c r="XFD10" s="589">
        <v>509</v>
      </c>
    </row>
    <row r="11" spans="1:59 16384:16384" s="589" customFormat="1" ht="15" customHeight="1">
      <c r="A11" s="204"/>
      <c r="B11" s="1274" t="str">
        <f>INDEX(tblTrans[[English]:[Polski]],MATCH(XFD11,tblTrans[ID],0),LangSelID)</f>
        <v xml:space="preserve">    Foreign exchange result</v>
      </c>
      <c r="C11" s="1272"/>
      <c r="D11" s="1030">
        <v>44419.729107705425</v>
      </c>
      <c r="E11" s="1224">
        <v>35108.984881843215</v>
      </c>
      <c r="F11" s="1224">
        <v>22179.790786061611</v>
      </c>
      <c r="G11" s="1223">
        <v>35669.382754613245</v>
      </c>
      <c r="H11" s="1030">
        <v>33174.582105514477</v>
      </c>
      <c r="I11" s="1224">
        <v>35831.628276407559</v>
      </c>
      <c r="J11" s="1224">
        <v>59768.332327024109</v>
      </c>
      <c r="K11" s="1032">
        <v>35823.873898538615</v>
      </c>
      <c r="L11" s="1222">
        <v>52131.582737099889</v>
      </c>
      <c r="M11" s="1224">
        <v>52667.5664157516</v>
      </c>
      <c r="N11" s="1224">
        <v>69104.204065302823</v>
      </c>
      <c r="O11" s="1223">
        <v>-1431.9443687677776</v>
      </c>
      <c r="P11" s="1030">
        <v>41221.482329769482</v>
      </c>
      <c r="Q11" s="1224">
        <v>12605.469284501612</v>
      </c>
      <c r="R11" s="1224">
        <v>33655.438153065057</v>
      </c>
      <c r="S11" s="1032">
        <v>28541.4989146402</v>
      </c>
      <c r="T11" s="1270">
        <v>31373.540529623158</v>
      </c>
      <c r="U11" s="1275">
        <v>44841.295559983526</v>
      </c>
      <c r="V11" s="1275">
        <v>30271.897483389432</v>
      </c>
      <c r="W11" s="1276">
        <v>39344.155399095835</v>
      </c>
      <c r="X11" s="1277">
        <v>32507.951961791281</v>
      </c>
      <c r="Y11" s="1275">
        <v>38607.854503401461</v>
      </c>
      <c r="Z11" s="1275">
        <v>38142.643870793283</v>
      </c>
      <c r="AA11" s="1278">
        <v>39894.259872598588</v>
      </c>
      <c r="AB11" s="1270">
        <v>40611.644150200002</v>
      </c>
      <c r="AC11" s="1275">
        <v>40618.591484400014</v>
      </c>
      <c r="AD11" s="1275">
        <v>42057.886230299984</v>
      </c>
      <c r="AE11" s="1768">
        <v>46246.201213199995</v>
      </c>
      <c r="AF11" s="1270">
        <v>42510.948271674766</v>
      </c>
      <c r="AG11" s="1275">
        <v>48030.0260901</v>
      </c>
      <c r="AH11" s="1275">
        <v>42242.27568649999</v>
      </c>
      <c r="AI11" s="1275">
        <v>43540.073706300034</v>
      </c>
      <c r="AJ11" s="1275">
        <v>39259.811678700004</v>
      </c>
      <c r="AK11" s="1275">
        <v>39762.509967799997</v>
      </c>
      <c r="AL11" s="1275">
        <v>39773.279859100003</v>
      </c>
      <c r="AM11" s="1275">
        <v>48097.678044400003</v>
      </c>
      <c r="AN11" s="1275">
        <v>49113</v>
      </c>
      <c r="AO11" s="1275">
        <v>45487</v>
      </c>
      <c r="AP11" s="1275">
        <v>49874.868740000005</v>
      </c>
      <c r="AQ11" s="1275">
        <v>50215.592640000003</v>
      </c>
      <c r="AR11" s="1275">
        <v>50037.343147499996</v>
      </c>
      <c r="AS11" s="1275">
        <v>58572</v>
      </c>
      <c r="AT11" s="1275">
        <v>51207</v>
      </c>
      <c r="AU11" s="1275">
        <v>55197</v>
      </c>
      <c r="AW11" s="1802"/>
      <c r="AX11" s="1802"/>
      <c r="AY11" s="1851"/>
      <c r="AZ11" s="1802"/>
      <c r="BB11" s="1802"/>
      <c r="BC11" s="1802"/>
      <c r="BE11" s="1802"/>
      <c r="BF11" s="1809"/>
      <c r="BG11" s="1807"/>
      <c r="XFD11" s="589">
        <v>510</v>
      </c>
    </row>
    <row r="12" spans="1:59 16384:16384" s="589" customFormat="1" ht="15" customHeight="1">
      <c r="A12" s="204"/>
      <c r="B12" s="1274" t="str">
        <f>INDEX(tblTrans[[English]:[Polski]],MATCH(XFD12,tblTrans[ID],0),LangSelID)</f>
        <v xml:space="preserve">    Other trading income</v>
      </c>
      <c r="C12" s="1272"/>
      <c r="D12" s="1030">
        <v>-7274.6664000000019</v>
      </c>
      <c r="E12" s="1224">
        <v>8148.9810152499977</v>
      </c>
      <c r="F12" s="1224">
        <v>8764.4411300600004</v>
      </c>
      <c r="G12" s="1223">
        <v>8789.4011059000004</v>
      </c>
      <c r="H12" s="1030">
        <v>5639.2666599999993</v>
      </c>
      <c r="I12" s="1224">
        <v>23895.766539999997</v>
      </c>
      <c r="J12" s="1224">
        <v>-8221.2562590000016</v>
      </c>
      <c r="K12" s="1032">
        <v>2430.7547750000003</v>
      </c>
      <c r="L12" s="1222">
        <v>1792.6182600000002</v>
      </c>
      <c r="M12" s="1224">
        <v>3345.6155499999995</v>
      </c>
      <c r="N12" s="1224">
        <v>1462.6496300000001</v>
      </c>
      <c r="O12" s="1223">
        <v>-1871.92146</v>
      </c>
      <c r="P12" s="1030">
        <v>471.61189000000019</v>
      </c>
      <c r="Q12" s="1224">
        <v>634.53386999999998</v>
      </c>
      <c r="R12" s="1224">
        <v>205.76751000000002</v>
      </c>
      <c r="S12" s="1032">
        <v>1096.2738300000001</v>
      </c>
      <c r="T12" s="1270">
        <v>421.58352000000002</v>
      </c>
      <c r="U12" s="1275">
        <v>564.24588000000006</v>
      </c>
      <c r="V12" s="1275">
        <v>579.83268999999996</v>
      </c>
      <c r="W12" s="1276">
        <v>13055.585729999999</v>
      </c>
      <c r="X12" s="1277">
        <v>2894.8483599999995</v>
      </c>
      <c r="Y12" s="1275">
        <v>938.79078000000004</v>
      </c>
      <c r="Z12" s="1275">
        <v>-1578.0520299999996</v>
      </c>
      <c r="AA12" s="1278">
        <v>747.5349799999999</v>
      </c>
      <c r="AB12" s="1270">
        <v>4111.9241899999997</v>
      </c>
      <c r="AC12" s="1275">
        <v>4502.7400599999992</v>
      </c>
      <c r="AD12" s="1275">
        <v>2535.8173899999992</v>
      </c>
      <c r="AE12" s="1768">
        <v>3630.0193299999992</v>
      </c>
      <c r="AF12" s="1270">
        <v>6187.4706600000009</v>
      </c>
      <c r="AG12" s="1275">
        <v>9552.2924999999977</v>
      </c>
      <c r="AH12" s="1275">
        <v>3507.457359999999</v>
      </c>
      <c r="AI12" s="1275">
        <v>3968.0739799999997</v>
      </c>
      <c r="AJ12" s="1275">
        <v>6388.5682500000003</v>
      </c>
      <c r="AK12" s="1275">
        <v>5256.9417000000003</v>
      </c>
      <c r="AL12" s="1275">
        <v>5539.3384999999989</v>
      </c>
      <c r="AM12" s="1275">
        <v>31.317539999999894</v>
      </c>
      <c r="AN12" s="1275">
        <v>4752</v>
      </c>
      <c r="AO12" s="1275">
        <v>8372</v>
      </c>
      <c r="AP12" s="1275">
        <v>3877.9678500000009</v>
      </c>
      <c r="AQ12" s="1275">
        <v>4076.6548799999987</v>
      </c>
      <c r="AR12" s="1275">
        <v>7160.3715200000006</v>
      </c>
      <c r="AS12" s="1275">
        <v>10136</v>
      </c>
      <c r="AT12" s="1275">
        <v>4904</v>
      </c>
      <c r="AU12" s="1275">
        <v>6427</v>
      </c>
      <c r="AW12" s="1802"/>
      <c r="AX12" s="1802"/>
      <c r="AY12" s="1851"/>
      <c r="AZ12" s="1802"/>
      <c r="BB12" s="1802"/>
      <c r="BC12" s="1802"/>
      <c r="BE12" s="1802"/>
      <c r="BF12" s="1809"/>
      <c r="BG12" s="1807"/>
      <c r="XFD12" s="589">
        <v>511</v>
      </c>
    </row>
    <row r="13" spans="1:59 16384:16384" s="589" customFormat="1" ht="15" customHeight="1">
      <c r="A13" s="204"/>
      <c r="B13" s="828" t="str">
        <f>INDEX(tblTrans[[English]:[Polski]],MATCH(XFD13,tblTrans[ID],0),LangSelID)</f>
        <v>Gains less losses from investment securities</v>
      </c>
      <c r="C13" s="829"/>
      <c r="D13" s="1030">
        <v>23</v>
      </c>
      <c r="E13" s="1224">
        <v>-18</v>
      </c>
      <c r="F13" s="1224">
        <v>0</v>
      </c>
      <c r="G13" s="1223">
        <v>0</v>
      </c>
      <c r="H13" s="1030">
        <v>15</v>
      </c>
      <c r="I13" s="1224">
        <v>0</v>
      </c>
      <c r="J13" s="1224">
        <v>0</v>
      </c>
      <c r="K13" s="1032">
        <v>0</v>
      </c>
      <c r="L13" s="1222">
        <v>-61.953769999999999</v>
      </c>
      <c r="M13" s="1224">
        <v>-264.68697000000003</v>
      </c>
      <c r="N13" s="1224">
        <v>0</v>
      </c>
      <c r="O13" s="1223">
        <v>-21.917870000000001</v>
      </c>
      <c r="P13" s="1030">
        <v>-17137.693670000001</v>
      </c>
      <c r="Q13" s="1224">
        <v>293.36666000000002</v>
      </c>
      <c r="R13" s="1224">
        <v>498.97949</v>
      </c>
      <c r="S13" s="1032">
        <v>-3460.413649999995</v>
      </c>
      <c r="T13" s="1222">
        <v>0</v>
      </c>
      <c r="U13" s="1224">
        <v>16895.81062</v>
      </c>
      <c r="V13" s="1224">
        <v>30415</v>
      </c>
      <c r="W13" s="1223">
        <v>-832.80864999999994</v>
      </c>
      <c r="X13" s="1030">
        <v>-4477.63897</v>
      </c>
      <c r="Y13" s="1224">
        <v>-1683.3283000000001</v>
      </c>
      <c r="Z13" s="1224">
        <v>19927.165089999988</v>
      </c>
      <c r="AA13" s="1032">
        <v>2.0525000000000002</v>
      </c>
      <c r="AB13" s="1222">
        <v>8.0071700000000003</v>
      </c>
      <c r="AC13" s="1224">
        <v>-104.96592999999999</v>
      </c>
      <c r="AD13" s="1224">
        <v>0</v>
      </c>
      <c r="AE13" s="1767">
        <v>-876.89500000001863</v>
      </c>
      <c r="AF13" s="1222">
        <v>3</v>
      </c>
      <c r="AG13" s="1224">
        <v>-259.66047000000003</v>
      </c>
      <c r="AH13" s="1224">
        <v>5667.9055800000006</v>
      </c>
      <c r="AI13" s="1224">
        <v>6268.2748300000003</v>
      </c>
      <c r="AJ13" s="1224">
        <v>8047.9184300000006</v>
      </c>
      <c r="AK13" s="1224">
        <v>-2.0046000000002095</v>
      </c>
      <c r="AL13" s="1224">
        <v>2236.9936800000009</v>
      </c>
      <c r="AM13" s="1224">
        <v>-209.04655000000093</v>
      </c>
      <c r="AN13" s="1224">
        <v>517</v>
      </c>
      <c r="AO13" s="1224">
        <v>1550</v>
      </c>
      <c r="AP13" s="1224">
        <v>-5877.5074199999999</v>
      </c>
      <c r="AQ13" s="1224">
        <v>22948.047500000001</v>
      </c>
      <c r="AR13" s="1224">
        <v>-442</v>
      </c>
      <c r="AS13" s="1224">
        <v>21415</v>
      </c>
      <c r="AT13" s="1224">
        <v>0</v>
      </c>
      <c r="AU13" s="1224">
        <v>0</v>
      </c>
      <c r="AW13" s="1802"/>
      <c r="AX13" s="1802"/>
      <c r="AY13" s="1851"/>
      <c r="AZ13" s="1802"/>
      <c r="BB13" s="1802"/>
      <c r="BC13" s="1802"/>
      <c r="BE13" s="1802"/>
      <c r="BF13" s="1809"/>
      <c r="BG13" s="1807"/>
      <c r="XFD13" s="589">
        <v>512</v>
      </c>
    </row>
    <row r="14" spans="1:59 16384:16384" s="589" customFormat="1" ht="15" customHeight="1">
      <c r="A14" s="204"/>
      <c r="B14" s="828" t="str">
        <f>INDEX(tblTrans[[English]:[Polski]],MATCH(XFD14,tblTrans[ID],0),LangSelID)</f>
        <v>Other operating income</v>
      </c>
      <c r="C14" s="829"/>
      <c r="D14" s="1030">
        <v>7236.1748000000007</v>
      </c>
      <c r="E14" s="1224">
        <v>12083.978220000001</v>
      </c>
      <c r="F14" s="1224">
        <v>8596.9433799999988</v>
      </c>
      <c r="G14" s="1223">
        <v>20533.701912500001</v>
      </c>
      <c r="H14" s="1030">
        <v>12489.748775</v>
      </c>
      <c r="I14" s="1224">
        <v>13110.041328589043</v>
      </c>
      <c r="J14" s="1224">
        <v>8810.2564682926859</v>
      </c>
      <c r="K14" s="1032">
        <v>16997.915219001501</v>
      </c>
      <c r="L14" s="1222">
        <v>12409.090749354524</v>
      </c>
      <c r="M14" s="1224">
        <v>12997.024172997839</v>
      </c>
      <c r="N14" s="1224">
        <v>8709.7399418480109</v>
      </c>
      <c r="O14" s="1223">
        <v>11688.220817634137</v>
      </c>
      <c r="P14" s="1030">
        <v>20014.887806840954</v>
      </c>
      <c r="Q14" s="1224">
        <v>15044.002963966206</v>
      </c>
      <c r="R14" s="1224">
        <v>5454.9225907228574</v>
      </c>
      <c r="S14" s="1032">
        <v>16837.74677163448</v>
      </c>
      <c r="T14" s="1222">
        <v>9036.1921299999995</v>
      </c>
      <c r="U14" s="1224">
        <v>12497.38063</v>
      </c>
      <c r="V14" s="1224">
        <v>13338.422459999998</v>
      </c>
      <c r="W14" s="1223">
        <v>27367.537151167788</v>
      </c>
      <c r="X14" s="1030">
        <v>13555.996731300002</v>
      </c>
      <c r="Y14" s="1224">
        <v>12431.0032992</v>
      </c>
      <c r="Z14" s="1224">
        <v>14134.395120000001</v>
      </c>
      <c r="AA14" s="1032">
        <v>16567.457661199998</v>
      </c>
      <c r="AB14" s="1222">
        <v>18569.958150000002</v>
      </c>
      <c r="AC14" s="1224">
        <v>14254.642549999997</v>
      </c>
      <c r="AD14" s="1224">
        <v>13452.467489999999</v>
      </c>
      <c r="AE14" s="1767">
        <v>32265.939499999997</v>
      </c>
      <c r="AF14" s="1222">
        <v>19823.915550000002</v>
      </c>
      <c r="AG14" s="1224">
        <v>18864.706819999999</v>
      </c>
      <c r="AH14" s="1224">
        <v>21740.32591</v>
      </c>
      <c r="AI14" s="1224">
        <v>28832.990679999999</v>
      </c>
      <c r="AJ14" s="1224">
        <v>15987.30589</v>
      </c>
      <c r="AK14" s="1224">
        <v>43636.600139999995</v>
      </c>
      <c r="AL14" s="1224">
        <v>19153.350780000001</v>
      </c>
      <c r="AM14" s="1224">
        <v>19350.42511</v>
      </c>
      <c r="AN14" s="1224">
        <v>16754</v>
      </c>
      <c r="AO14" s="1224">
        <v>14802</v>
      </c>
      <c r="AP14" s="1224">
        <v>16665.461880000003</v>
      </c>
      <c r="AQ14" s="1224">
        <v>17032.354240000001</v>
      </c>
      <c r="AR14" s="1224">
        <v>13943</v>
      </c>
      <c r="AS14" s="1224">
        <v>15454</v>
      </c>
      <c r="AT14" s="1224">
        <v>14523</v>
      </c>
      <c r="AU14" s="1224">
        <v>12428</v>
      </c>
      <c r="AW14" s="1802"/>
      <c r="AX14" s="1802"/>
      <c r="AY14" s="1851"/>
      <c r="AZ14" s="1802"/>
      <c r="BB14" s="1802"/>
      <c r="BC14" s="1802"/>
      <c r="BE14" s="1802"/>
      <c r="BF14" s="1809"/>
      <c r="BG14" s="1807"/>
      <c r="XFD14" s="589">
        <v>513</v>
      </c>
    </row>
    <row r="15" spans="1:59 16384:16384" s="589" customFormat="1" ht="15" customHeight="1">
      <c r="A15" s="204"/>
      <c r="B15" s="828" t="str">
        <f>INDEX(tblTrans[[English]:[Polski]],MATCH(XFD15,tblTrans[ID],0),LangSelID)</f>
        <v>Impairment losses on loans and advances</v>
      </c>
      <c r="C15" s="829"/>
      <c r="D15" s="1030">
        <v>-17135.480079898145</v>
      </c>
      <c r="E15" s="1224">
        <v>-1794.1825371468726</v>
      </c>
      <c r="F15" s="1224">
        <v>-2306.3412530055462</v>
      </c>
      <c r="G15" s="1223">
        <v>6193.2023521290839</v>
      </c>
      <c r="H15" s="1030">
        <v>-2492.2402863607731</v>
      </c>
      <c r="I15" s="1224">
        <v>8552.4730963634211</v>
      </c>
      <c r="J15" s="1224">
        <v>-22968.053031783485</v>
      </c>
      <c r="K15" s="1032">
        <v>-18506.264032758583</v>
      </c>
      <c r="L15" s="1222">
        <v>-5312.5422863424574</v>
      </c>
      <c r="M15" s="1224">
        <v>-23195.170406193996</v>
      </c>
      <c r="N15" s="1224">
        <v>-19092.694913847765</v>
      </c>
      <c r="O15" s="1223">
        <v>-72463.584493375354</v>
      </c>
      <c r="P15" s="1030">
        <v>-121103.01504455236</v>
      </c>
      <c r="Q15" s="1224">
        <v>-302049.27077263541</v>
      </c>
      <c r="R15" s="1224">
        <v>-115818.45846903583</v>
      </c>
      <c r="S15" s="1032">
        <v>-90544.913305562281</v>
      </c>
      <c r="T15" s="1222">
        <v>-67702.826443159138</v>
      </c>
      <c r="U15" s="1224">
        <v>-101935.88767684087</v>
      </c>
      <c r="V15" s="1224">
        <v>-60546.198979999957</v>
      </c>
      <c r="W15" s="1223">
        <v>-49386.477249999931</v>
      </c>
      <c r="X15" s="1030">
        <v>-63427.538129999986</v>
      </c>
      <c r="Y15" s="1224">
        <v>-73763.654989999981</v>
      </c>
      <c r="Z15" s="1224">
        <v>-49501.638069999972</v>
      </c>
      <c r="AA15" s="1032">
        <v>-22634.062830000123</v>
      </c>
      <c r="AB15" s="1222">
        <v>-55150.955459999997</v>
      </c>
      <c r="AC15" s="1224">
        <v>-44286.180720000011</v>
      </c>
      <c r="AD15" s="1224">
        <v>-58288.62705000001</v>
      </c>
      <c r="AE15" s="1767">
        <v>-8935</v>
      </c>
      <c r="AF15" s="1222">
        <v>23464.35639999999</v>
      </c>
      <c r="AG15" s="1224">
        <v>-79391.705810000014</v>
      </c>
      <c r="AH15" s="1224">
        <v>-76823.094009999972</v>
      </c>
      <c r="AI15" s="1224">
        <v>-47213.988290000081</v>
      </c>
      <c r="AJ15" s="1224">
        <v>-40822.447701279998</v>
      </c>
      <c r="AK15" s="1224">
        <v>-79480.75248000001</v>
      </c>
      <c r="AL15" s="1224">
        <v>-75702.468277063977</v>
      </c>
      <c r="AM15" s="1224">
        <v>-15578.026700418006</v>
      </c>
      <c r="AN15" s="1224">
        <v>-30727</v>
      </c>
      <c r="AO15" s="1224">
        <v>-54033</v>
      </c>
      <c r="AP15" s="1224">
        <v>-24610.626919999988</v>
      </c>
      <c r="AQ15" s="1224">
        <v>-68412.31574000002</v>
      </c>
      <c r="AR15" s="1224">
        <v>-3655</v>
      </c>
      <c r="AS15" s="1224">
        <v>-43620</v>
      </c>
      <c r="AT15" s="1224">
        <v>-60849</v>
      </c>
      <c r="AU15" s="1224">
        <v>31576</v>
      </c>
      <c r="AW15" s="1802"/>
      <c r="AX15" s="1802"/>
      <c r="AY15" s="1851"/>
      <c r="AZ15" s="1802"/>
      <c r="BB15" s="1802"/>
      <c r="BC15" s="1802"/>
      <c r="BE15" s="1802"/>
      <c r="BF15" s="1809"/>
      <c r="BG15" s="1807"/>
      <c r="XFD15" s="589">
        <v>514</v>
      </c>
    </row>
    <row r="16" spans="1:59 16384:16384" s="514" customFormat="1" ht="15" customHeight="1">
      <c r="A16" s="203"/>
      <c r="B16" s="828" t="str">
        <f>INDEX(tblTrans[[English]:[Polski]],MATCH(XFD16,tblTrans[ID],0),LangSelID)</f>
        <v>Overhead costs</v>
      </c>
      <c r="C16" s="829"/>
      <c r="D16" s="1030">
        <v>-65753.8105277664</v>
      </c>
      <c r="E16" s="1224">
        <v>-73160.783215095857</v>
      </c>
      <c r="F16" s="1224">
        <v>-73683.743366803945</v>
      </c>
      <c r="G16" s="1223">
        <v>-79895.567478810204</v>
      </c>
      <c r="H16" s="1030">
        <v>-78175.66019349976</v>
      </c>
      <c r="I16" s="1224">
        <v>-91963.404311858525</v>
      </c>
      <c r="J16" s="1224">
        <v>-86126.420865976339</v>
      </c>
      <c r="K16" s="1032">
        <v>-94141.316953405767</v>
      </c>
      <c r="L16" s="1222">
        <v>-85994.890302205575</v>
      </c>
      <c r="M16" s="1224">
        <v>-89213.503898843846</v>
      </c>
      <c r="N16" s="1224">
        <v>-90252.245418995153</v>
      </c>
      <c r="O16" s="1223">
        <v>-127464.54746555972</v>
      </c>
      <c r="P16" s="1030">
        <v>-68340.605747866997</v>
      </c>
      <c r="Q16" s="1224">
        <v>-69335.731079052901</v>
      </c>
      <c r="R16" s="1224">
        <v>-62839.179768663867</v>
      </c>
      <c r="S16" s="1032">
        <v>-70389.273968206428</v>
      </c>
      <c r="T16" s="1222">
        <v>-60862.026702779985</v>
      </c>
      <c r="U16" s="1224">
        <v>-66050.463625399803</v>
      </c>
      <c r="V16" s="1224">
        <v>-67771.10538291921</v>
      </c>
      <c r="W16" s="1223">
        <v>-77327.127817250352</v>
      </c>
      <c r="X16" s="1030">
        <v>-139604</v>
      </c>
      <c r="Y16" s="1224">
        <v>-135576.86675306765</v>
      </c>
      <c r="Z16" s="1224">
        <v>-138226</v>
      </c>
      <c r="AA16" s="1032">
        <v>-133085.07350106549</v>
      </c>
      <c r="AB16" s="1222">
        <v>-122043.86128782461</v>
      </c>
      <c r="AC16" s="1224">
        <v>-127404.15808532835</v>
      </c>
      <c r="AD16" s="1224">
        <v>-131208</v>
      </c>
      <c r="AE16" s="1767">
        <v>-129671.78786292722</v>
      </c>
      <c r="AF16" s="1222">
        <v>-128128.60979517904</v>
      </c>
      <c r="AG16" s="1224">
        <v>-131794.44943203829</v>
      </c>
      <c r="AH16" s="1224">
        <v>-134789.92649512822</v>
      </c>
      <c r="AI16" s="1224">
        <v>-146765.13129956604</v>
      </c>
      <c r="AJ16" s="1224">
        <v>-144897.12119930945</v>
      </c>
      <c r="AK16" s="1224">
        <v>-152335.57055039058</v>
      </c>
      <c r="AL16" s="1224">
        <v>-148051.67806000254</v>
      </c>
      <c r="AM16" s="1224">
        <v>-153171.77251384844</v>
      </c>
      <c r="AN16" s="1224">
        <v>-149523</v>
      </c>
      <c r="AO16" s="1224">
        <v>-163305</v>
      </c>
      <c r="AP16" s="1224">
        <v>-151591.50002179903</v>
      </c>
      <c r="AQ16" s="1224">
        <v>-156375.499978201</v>
      </c>
      <c r="AR16" s="1224">
        <v>-157008</v>
      </c>
      <c r="AS16" s="1224">
        <v>-159367</v>
      </c>
      <c r="AT16" s="1224">
        <v>-164659</v>
      </c>
      <c r="AU16" s="1224">
        <v>-160548</v>
      </c>
      <c r="AV16" s="589"/>
      <c r="AW16" s="1802"/>
      <c r="AX16" s="1802"/>
      <c r="AY16" s="1851"/>
      <c r="AZ16" s="1803"/>
      <c r="BB16" s="1802"/>
      <c r="BC16" s="1802"/>
      <c r="BE16" s="1802"/>
      <c r="BF16" s="1809"/>
      <c r="BG16" s="1807"/>
      <c r="XFD16" s="589">
        <v>515</v>
      </c>
    </row>
    <row r="17" spans="1:16384" s="514" customFormat="1" ht="15" customHeight="1">
      <c r="A17" s="203"/>
      <c r="B17" s="828" t="str">
        <f>INDEX(tblTrans[[English]:[Polski]],MATCH(XFD17,tblTrans[ID],0),LangSelID)</f>
        <v>Amortization</v>
      </c>
      <c r="C17" s="829"/>
      <c r="D17" s="1030">
        <v>-10770.720869592737</v>
      </c>
      <c r="E17" s="1224">
        <v>-10725.105915373239</v>
      </c>
      <c r="F17" s="1224">
        <v>-11274.331324479499</v>
      </c>
      <c r="G17" s="1223">
        <v>-11386.220716062635</v>
      </c>
      <c r="H17" s="1030">
        <v>-11926.743425311301</v>
      </c>
      <c r="I17" s="1224">
        <v>-12666.195438386509</v>
      </c>
      <c r="J17" s="1224">
        <v>-12893.242078662704</v>
      </c>
      <c r="K17" s="1032">
        <v>-17359.146949049311</v>
      </c>
      <c r="L17" s="1222">
        <v>-12745.827959277198</v>
      </c>
      <c r="M17" s="1224">
        <v>-13993.040623461724</v>
      </c>
      <c r="N17" s="1224">
        <v>-15240.106256045248</v>
      </c>
      <c r="O17" s="1223">
        <v>-16356.496175769429</v>
      </c>
      <c r="P17" s="1030">
        <v>-15492.979045505612</v>
      </c>
      <c r="Q17" s="1224">
        <v>-15461.961007226528</v>
      </c>
      <c r="R17" s="1224">
        <v>-15684.663419131299</v>
      </c>
      <c r="S17" s="1032">
        <v>-15903.96793462435</v>
      </c>
      <c r="T17" s="1222">
        <v>-15659.865330560875</v>
      </c>
      <c r="U17" s="1224">
        <v>-16730.564640705863</v>
      </c>
      <c r="V17" s="1224">
        <v>-16945.966762680942</v>
      </c>
      <c r="W17" s="1223">
        <v>-17132.821686944484</v>
      </c>
      <c r="X17" s="1030">
        <v>-21303</v>
      </c>
      <c r="Y17" s="1224">
        <v>-22656.810573046627</v>
      </c>
      <c r="Z17" s="1224">
        <v>-21946</v>
      </c>
      <c r="AA17" s="1032">
        <v>-42765.55544246814</v>
      </c>
      <c r="AB17" s="1222">
        <v>-19981.008655499369</v>
      </c>
      <c r="AC17" s="1224">
        <v>-19709.879596321683</v>
      </c>
      <c r="AD17" s="1224">
        <v>-20141.728757483161</v>
      </c>
      <c r="AE17" s="1767">
        <v>-19517</v>
      </c>
      <c r="AF17" s="1222">
        <v>-17590.239550643215</v>
      </c>
      <c r="AG17" s="1224">
        <v>-17065.057618137322</v>
      </c>
      <c r="AH17" s="1224">
        <v>-17302.854916830773</v>
      </c>
      <c r="AI17" s="1224">
        <v>-19311.960933848961</v>
      </c>
      <c r="AJ17" s="1224">
        <v>-17120.44890220094</v>
      </c>
      <c r="AK17" s="1224">
        <v>-19255.613562250062</v>
      </c>
      <c r="AL17" s="1224">
        <v>-18960.942663349</v>
      </c>
      <c r="AM17" s="1224">
        <v>-18415.475249350002</v>
      </c>
      <c r="AN17" s="1224">
        <v>-18364</v>
      </c>
      <c r="AO17" s="1224">
        <v>-18315</v>
      </c>
      <c r="AP17" s="1224">
        <v>-19561.016211399998</v>
      </c>
      <c r="AQ17" s="1224">
        <v>-18698.983788600002</v>
      </c>
      <c r="AR17" s="1224">
        <v>-17577</v>
      </c>
      <c r="AS17" s="1224">
        <v>-18834</v>
      </c>
      <c r="AT17" s="1224">
        <v>-19441</v>
      </c>
      <c r="AU17" s="1224">
        <v>-19590</v>
      </c>
      <c r="AV17" s="589"/>
      <c r="AW17" s="1802"/>
      <c r="AX17" s="1802"/>
      <c r="AY17" s="1851"/>
      <c r="AZ17" s="1803"/>
      <c r="BB17" s="1802"/>
      <c r="BC17" s="1802"/>
      <c r="BE17" s="1802"/>
      <c r="BF17" s="1809"/>
      <c r="BG17" s="1807"/>
      <c r="XFD17" s="589">
        <v>516</v>
      </c>
    </row>
    <row r="18" spans="1:16384" s="514" customFormat="1" ht="15" hidden="1" customHeight="1">
      <c r="A18" s="203"/>
      <c r="B18" s="828" t="str">
        <f>INDEX(tblTrans[[English]:[Polski]],MATCH(XFD18,tblTrans[ID],0),LangSelID)</f>
        <v>Other costs</v>
      </c>
      <c r="C18" s="829"/>
      <c r="D18" s="1030">
        <v>-75015.21266117433</v>
      </c>
      <c r="E18" s="1224">
        <v>-65732.265696731178</v>
      </c>
      <c r="F18" s="1224">
        <v>-70013.589835391453</v>
      </c>
      <c r="G18" s="1223">
        <v>-71847.657904827531</v>
      </c>
      <c r="H18" s="1030">
        <v>-83162.461548399689</v>
      </c>
      <c r="I18" s="1224">
        <v>-78223.500176908696</v>
      </c>
      <c r="J18" s="1224">
        <v>-68086.131083845452</v>
      </c>
      <c r="K18" s="1032">
        <v>-81720.029359274093</v>
      </c>
      <c r="L18" s="1222">
        <v>-80735.189083344114</v>
      </c>
      <c r="M18" s="1224">
        <v>-86198.532425756057</v>
      </c>
      <c r="N18" s="1224">
        <v>-77064.551159857117</v>
      </c>
      <c r="O18" s="1223">
        <v>-81922.13587577772</v>
      </c>
      <c r="P18" s="1030">
        <v>-72659.93742846926</v>
      </c>
      <c r="Q18" s="1224">
        <v>-65249.429913040512</v>
      </c>
      <c r="R18" s="1224">
        <v>-70541.679832130772</v>
      </c>
      <c r="S18" s="1032">
        <v>-101533.1569965383</v>
      </c>
      <c r="T18" s="1222">
        <v>-71387.710238574946</v>
      </c>
      <c r="U18" s="1224">
        <v>-72238.177513323331</v>
      </c>
      <c r="V18" s="1224">
        <v>-83091.846413721622</v>
      </c>
      <c r="W18" s="1223">
        <v>-79372.504620980617</v>
      </c>
      <c r="X18" s="1030">
        <v>561</v>
      </c>
      <c r="Y18" s="1224"/>
      <c r="Z18" s="1224"/>
      <c r="AA18" s="1032"/>
      <c r="AB18" s="1222"/>
      <c r="AC18" s="1224"/>
      <c r="AD18" s="1224"/>
      <c r="AE18" s="1767"/>
      <c r="AF18" s="1222"/>
      <c r="AG18" s="1224"/>
      <c r="AH18" s="1224"/>
      <c r="AI18" s="1224"/>
      <c r="AJ18" s="1224"/>
      <c r="AK18" s="1224"/>
      <c r="AL18" s="1224"/>
      <c r="AM18" s="1224"/>
      <c r="AN18" s="1224"/>
      <c r="AO18" s="1224">
        <v>0</v>
      </c>
      <c r="AP18" s="1224"/>
      <c r="AQ18" s="1224"/>
      <c r="AR18" s="1224"/>
      <c r="AS18" s="1224">
        <v>0</v>
      </c>
      <c r="AT18" s="1224"/>
      <c r="AU18" s="1224">
        <v>0</v>
      </c>
      <c r="AV18" s="589"/>
      <c r="AW18" s="1802"/>
      <c r="AX18" s="1802"/>
      <c r="AY18" s="1851"/>
      <c r="BB18" s="1802"/>
      <c r="BC18" s="1802"/>
      <c r="BE18" s="1802"/>
      <c r="BF18" s="1809"/>
      <c r="BG18" s="1807"/>
      <c r="XFD18" s="589">
        <v>517</v>
      </c>
    </row>
    <row r="19" spans="1:16384" s="514" customFormat="1" ht="15" customHeight="1" thickBot="1">
      <c r="A19" s="203"/>
      <c r="B19" s="1279" t="str">
        <f>INDEX(tblTrans[[English]:[Polski]],MATCH(XFD19,tblTrans[ID],0),LangSelID)</f>
        <v>Other operating expenses</v>
      </c>
      <c r="C19" s="935"/>
      <c r="D19" s="1103">
        <v>-4205.9456926982539</v>
      </c>
      <c r="E19" s="1104">
        <v>-7833.5413360847479</v>
      </c>
      <c r="F19" s="1104">
        <v>-4717.8503040996475</v>
      </c>
      <c r="G19" s="1105">
        <v>-14566.79865028229</v>
      </c>
      <c r="H19" s="1103">
        <v>-4465.7592500000001</v>
      </c>
      <c r="I19" s="1104">
        <v>-3271.30717</v>
      </c>
      <c r="J19" s="1104">
        <v>-1177.69589</v>
      </c>
      <c r="K19" s="1106">
        <v>-6226.7222999999994</v>
      </c>
      <c r="L19" s="1107">
        <v>-2760.3540499999999</v>
      </c>
      <c r="M19" s="1104">
        <v>-5645.1720599999999</v>
      </c>
      <c r="N19" s="1104">
        <v>-3958.7518699999996</v>
      </c>
      <c r="O19" s="1105">
        <v>-10620.44621</v>
      </c>
      <c r="P19" s="1103">
        <v>-10149.08834</v>
      </c>
      <c r="Q19" s="1104">
        <v>-25014.794062239998</v>
      </c>
      <c r="R19" s="1104">
        <v>14.246472239999548</v>
      </c>
      <c r="S19" s="1106">
        <v>-7268.6165499999997</v>
      </c>
      <c r="T19" s="1107">
        <v>-5803.2968600000004</v>
      </c>
      <c r="U19" s="1104">
        <v>-24244.437579999998</v>
      </c>
      <c r="V19" s="1104">
        <v>-7662.4188500000027</v>
      </c>
      <c r="W19" s="1105">
        <v>-24500.87616</v>
      </c>
      <c r="X19" s="1103">
        <v>-4966.1811024999997</v>
      </c>
      <c r="Y19" s="1104">
        <v>-6020.2072564999999</v>
      </c>
      <c r="Z19" s="1104">
        <v>-5781.5059799999999</v>
      </c>
      <c r="AA19" s="1106">
        <v>-9585.8258199999982</v>
      </c>
      <c r="AB19" s="1107">
        <v>-6805.1758</v>
      </c>
      <c r="AC19" s="1104">
        <v>-3586.9847000000004</v>
      </c>
      <c r="AD19" s="1104">
        <v>-3624.9205699999998</v>
      </c>
      <c r="AE19" s="1315">
        <v>-26475</v>
      </c>
      <c r="AF19" s="1107">
        <v>-6550.5123400000002</v>
      </c>
      <c r="AG19" s="1104">
        <v>-17083.948120000001</v>
      </c>
      <c r="AH19" s="1104">
        <v>-7837.0022500000005</v>
      </c>
      <c r="AI19" s="1104">
        <v>-7839.8433799999993</v>
      </c>
      <c r="AJ19" s="1104">
        <v>-9708.5792099999999</v>
      </c>
      <c r="AK19" s="1104">
        <v>-10016.873959999999</v>
      </c>
      <c r="AL19" s="1104">
        <v>-8405.8997799999997</v>
      </c>
      <c r="AM19" s="1104">
        <v>-12441.292079999999</v>
      </c>
      <c r="AN19" s="1104">
        <v>-7777</v>
      </c>
      <c r="AO19" s="1104">
        <v>-8485</v>
      </c>
      <c r="AP19" s="1104">
        <v>-8568.1810699999987</v>
      </c>
      <c r="AQ19" s="1104">
        <v>-10514.841189999999</v>
      </c>
      <c r="AR19" s="1104">
        <v>-6993</v>
      </c>
      <c r="AS19" s="1104">
        <v>-13805</v>
      </c>
      <c r="AT19" s="1104">
        <v>-8787</v>
      </c>
      <c r="AU19" s="1104">
        <v>-8430</v>
      </c>
      <c r="AV19" s="589"/>
      <c r="AW19" s="1802"/>
      <c r="AX19" s="1802"/>
      <c r="AY19" s="1851"/>
      <c r="AZ19" s="1803"/>
      <c r="BB19" s="1802"/>
      <c r="BC19" s="1802"/>
      <c r="BE19" s="1802"/>
      <c r="BF19" s="1809"/>
      <c r="BG19" s="1807"/>
      <c r="XFD19" s="589">
        <v>518</v>
      </c>
    </row>
    <row r="20" spans="1:16384" s="86" customFormat="1" ht="15" customHeight="1" thickBot="1">
      <c r="A20" s="723"/>
      <c r="B20" s="723" t="str">
        <f>INDEX(tblTrans[[English]:[Polski]],MATCH(XFD20,tblTrans[ID],0),LangSelID)</f>
        <v>Operating profit</v>
      </c>
      <c r="C20" s="723"/>
      <c r="D20" s="724">
        <f t="shared" ref="D20:M20" si="0">D7+D8+D9+D10+D13+D14+D15+D16+D17+D18+D19</f>
        <v>54966.073325838908</v>
      </c>
      <c r="E20" s="724">
        <f t="shared" si="0"/>
        <v>92633.445721264186</v>
      </c>
      <c r="F20" s="724">
        <f t="shared" si="0"/>
        <v>76508.153915505696</v>
      </c>
      <c r="G20" s="724">
        <f t="shared" si="0"/>
        <v>102101.76850584953</v>
      </c>
      <c r="H20" s="724">
        <f t="shared" si="0"/>
        <v>95312.212884309542</v>
      </c>
      <c r="I20" s="724">
        <f t="shared" si="0"/>
        <v>135320.05073310621</v>
      </c>
      <c r="J20" s="724">
        <f t="shared" si="0"/>
        <v>119366.36925329003</v>
      </c>
      <c r="K20" s="724">
        <f t="shared" si="0"/>
        <v>94811.903640837219</v>
      </c>
      <c r="L20" s="724">
        <f t="shared" si="0"/>
        <v>143645.71506102002</v>
      </c>
      <c r="M20" s="724">
        <f t="shared" si="0"/>
        <v>103275.19826317037</v>
      </c>
      <c r="N20" s="724">
        <f t="shared" ref="N20:T20" si="1">N7+N8+N9+N10+N13+N14+N15+N16+N17+N18+N19</f>
        <v>131983.65472890474</v>
      </c>
      <c r="O20" s="724">
        <f t="shared" si="1"/>
        <v>-36276.887784213664</v>
      </c>
      <c r="P20" s="724">
        <f t="shared" si="1"/>
        <v>-48259.364607788251</v>
      </c>
      <c r="Q20" s="724">
        <f t="shared" si="1"/>
        <v>-234381.26084314563</v>
      </c>
      <c r="R20" s="724">
        <f t="shared" si="1"/>
        <v>-32121.634691313786</v>
      </c>
      <c r="S20" s="724">
        <f t="shared" si="1"/>
        <v>46247.707049347366</v>
      </c>
      <c r="T20" s="724">
        <f t="shared" si="1"/>
        <v>1789.7126316445519</v>
      </c>
      <c r="U20" s="724">
        <f t="shared" ref="U20:AE20" si="2">U7+U8+U9+U10+U13+U14+U15+U16+U17+U18+U19</f>
        <v>21139.523162105208</v>
      </c>
      <c r="V20" s="724">
        <f t="shared" si="2"/>
        <v>75111.446250265799</v>
      </c>
      <c r="W20" s="724">
        <f t="shared" si="2"/>
        <v>81071.65446314252</v>
      </c>
      <c r="X20" s="724">
        <f t="shared" si="2"/>
        <v>62322.817864171877</v>
      </c>
      <c r="Y20" s="724">
        <f t="shared" si="2"/>
        <v>45053.440607955381</v>
      </c>
      <c r="Z20" s="724">
        <f t="shared" si="2"/>
        <v>97535.069623764677</v>
      </c>
      <c r="AA20" s="724">
        <f t="shared" si="2"/>
        <v>84051.317326047603</v>
      </c>
      <c r="AB20" s="724">
        <f t="shared" si="2"/>
        <v>121153.74730729498</v>
      </c>
      <c r="AC20" s="724">
        <f t="shared" si="2"/>
        <v>130250.50610451776</v>
      </c>
      <c r="AD20" s="724">
        <f t="shared" si="2"/>
        <v>109926.77292777218</v>
      </c>
      <c r="AE20" s="1290">
        <f t="shared" si="2"/>
        <v>151395.47718027272</v>
      </c>
      <c r="AF20" s="1289">
        <v>202305.19795510927</v>
      </c>
      <c r="AG20" s="724">
        <v>104445.80434608314</v>
      </c>
      <c r="AH20" s="724">
        <v>113062.17197350343</v>
      </c>
      <c r="AI20" s="724">
        <v>129769.50735806556</v>
      </c>
      <c r="AJ20" s="724">
        <v>137709.560059165</v>
      </c>
      <c r="AK20" s="724">
        <v>99029.567454421456</v>
      </c>
      <c r="AL20" s="724">
        <v>118837.83389149126</v>
      </c>
      <c r="AM20" s="724">
        <v>163948.92912838451</v>
      </c>
      <c r="AN20" s="724">
        <v>130629</v>
      </c>
      <c r="AO20" s="724">
        <v>106597</v>
      </c>
      <c r="AP20" s="724">
        <v>152457.41903180102</v>
      </c>
      <c r="AQ20" s="724">
        <v>147742.58096819895</v>
      </c>
      <c r="AR20" s="724">
        <v>154581</v>
      </c>
      <c r="AS20" s="724">
        <v>141995</v>
      </c>
      <c r="AT20" s="724">
        <v>100220</v>
      </c>
      <c r="AU20" s="724">
        <v>221898</v>
      </c>
      <c r="AV20" s="589"/>
      <c r="AW20" s="1802"/>
      <c r="AX20" s="1802"/>
      <c r="AY20" s="1851"/>
      <c r="AZ20" s="1804"/>
      <c r="BA20"/>
      <c r="BB20" s="1802"/>
      <c r="BC20" s="1802"/>
      <c r="BD20"/>
      <c r="BE20" s="1802"/>
      <c r="BF20" s="1809"/>
      <c r="BG20" s="1807"/>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589">
        <v>519</v>
      </c>
    </row>
    <row r="21" spans="1:16384" s="514" customFormat="1" ht="15" customHeight="1">
      <c r="A21" s="208"/>
      <c r="B21" s="763" t="str">
        <f>INDEX(tblTrans[[English]:[Polski]],MATCH(XFD21,tblTrans[ID],0),LangSelID)</f>
        <v>Share of profit of associates</v>
      </c>
      <c r="C21" s="1756"/>
      <c r="D21" s="1757">
        <v>0</v>
      </c>
      <c r="E21" s="469">
        <v>0</v>
      </c>
      <c r="F21" s="469">
        <v>0</v>
      </c>
      <c r="G21" s="1758">
        <v>0</v>
      </c>
      <c r="H21" s="1757">
        <v>0</v>
      </c>
      <c r="I21" s="469">
        <v>0</v>
      </c>
      <c r="J21" s="469">
        <v>0</v>
      </c>
      <c r="K21" s="1147">
        <v>0</v>
      </c>
      <c r="L21" s="1759">
        <v>0</v>
      </c>
      <c r="M21" s="469">
        <v>0</v>
      </c>
      <c r="N21" s="469">
        <v>0</v>
      </c>
      <c r="O21" s="1758">
        <v>0</v>
      </c>
      <c r="P21" s="1757">
        <v>0</v>
      </c>
      <c r="Q21" s="469">
        <v>0</v>
      </c>
      <c r="R21" s="469">
        <v>0</v>
      </c>
      <c r="S21" s="1147">
        <v>0</v>
      </c>
      <c r="T21" s="1759">
        <v>0</v>
      </c>
      <c r="U21" s="469">
        <v>0</v>
      </c>
      <c r="V21" s="469"/>
      <c r="W21" s="1758">
        <v>0</v>
      </c>
      <c r="X21" s="1757"/>
      <c r="Y21" s="469">
        <v>0</v>
      </c>
      <c r="Z21" s="469">
        <v>0</v>
      </c>
      <c r="AA21" s="1147">
        <v>0</v>
      </c>
      <c r="AB21" s="1759">
        <v>0</v>
      </c>
      <c r="AC21" s="469">
        <v>0</v>
      </c>
      <c r="AD21" s="469"/>
      <c r="AE21" s="1770">
        <v>0</v>
      </c>
      <c r="AF21" s="1759"/>
      <c r="AG21" s="469"/>
      <c r="AH21" s="469"/>
      <c r="AI21" s="469"/>
      <c r="AJ21" s="469"/>
      <c r="AK21" s="469"/>
      <c r="AL21" s="469"/>
      <c r="AM21" s="469"/>
      <c r="AN21" s="469"/>
      <c r="AO21" s="469"/>
      <c r="AP21" s="469"/>
      <c r="AQ21" s="469"/>
      <c r="AR21" s="469"/>
      <c r="AS21" s="469">
        <v>0</v>
      </c>
      <c r="AT21" s="469"/>
      <c r="AU21" s="469">
        <v>0</v>
      </c>
      <c r="AV21" s="589"/>
      <c r="AW21" s="1802"/>
      <c r="AX21" s="1802"/>
      <c r="AY21" s="1851"/>
      <c r="BB21" s="1802"/>
      <c r="BC21" s="1802"/>
      <c r="BE21" s="1802"/>
      <c r="BF21" s="1809"/>
      <c r="BG21" s="1807"/>
      <c r="XFD21" s="589">
        <v>520</v>
      </c>
    </row>
    <row r="22" spans="1:16384" s="514" customFormat="1" ht="15" customHeight="1" thickBot="1">
      <c r="A22" s="208"/>
      <c r="B22" s="1773" t="str">
        <f>INDEX(tblTrans[[English]:[Polski]],MATCH(XFD22,tblTrans[ID],0),LangSelID)</f>
        <v>Taxes on bank balance sheet items</v>
      </c>
      <c r="C22" s="1774"/>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7"/>
      <c r="AF22" s="1776"/>
      <c r="AG22" s="1775"/>
      <c r="AH22" s="1775"/>
      <c r="AI22" s="1775"/>
      <c r="AJ22" s="1775"/>
      <c r="AK22" s="1775"/>
      <c r="AL22" s="1775"/>
      <c r="AM22" s="1775"/>
      <c r="AN22" s="1775"/>
      <c r="AO22" s="1775"/>
      <c r="AP22" s="1775"/>
      <c r="AQ22" s="1775"/>
      <c r="AR22" s="1785">
        <v>-21414</v>
      </c>
      <c r="AS22" s="1785">
        <v>-32635</v>
      </c>
      <c r="AT22" s="1785">
        <v>-33101</v>
      </c>
      <c r="AU22" s="1785">
        <v>-32963</v>
      </c>
      <c r="AV22" s="589"/>
      <c r="AW22" s="1802"/>
      <c r="AX22" s="1802"/>
      <c r="AY22" s="1851"/>
      <c r="AZ22" s="1803"/>
      <c r="BB22" s="1802"/>
      <c r="BC22" s="1802"/>
      <c r="BE22" s="1802"/>
      <c r="BF22" s="1809"/>
      <c r="BG22" s="1807"/>
      <c r="XFD22" s="589">
        <v>932</v>
      </c>
    </row>
    <row r="23" spans="1:16384" s="86" customFormat="1" ht="15" customHeight="1" thickBot="1">
      <c r="A23" s="723"/>
      <c r="B23" s="723" t="str">
        <f>INDEX(tblTrans[[English]:[Polski]],MATCH(XFD23,tblTrans[ID],0),LangSelID)</f>
        <v>Profit before tax</v>
      </c>
      <c r="C23" s="723"/>
      <c r="D23" s="724">
        <f t="shared" ref="D23:M23" si="3">D20+D21</f>
        <v>54966.073325838908</v>
      </c>
      <c r="E23" s="724">
        <f t="shared" si="3"/>
        <v>92633.445721264186</v>
      </c>
      <c r="F23" s="724">
        <f t="shared" si="3"/>
        <v>76508.153915505696</v>
      </c>
      <c r="G23" s="724">
        <f t="shared" si="3"/>
        <v>102101.76850584953</v>
      </c>
      <c r="H23" s="724">
        <f t="shared" si="3"/>
        <v>95312.212884309542</v>
      </c>
      <c r="I23" s="724">
        <f t="shared" si="3"/>
        <v>135320.05073310621</v>
      </c>
      <c r="J23" s="724">
        <f t="shared" si="3"/>
        <v>119366.36925329003</v>
      </c>
      <c r="K23" s="724">
        <f t="shared" si="3"/>
        <v>94811.903640837219</v>
      </c>
      <c r="L23" s="724">
        <f t="shared" si="3"/>
        <v>143645.71506102002</v>
      </c>
      <c r="M23" s="724">
        <f t="shared" si="3"/>
        <v>103275.19826317037</v>
      </c>
      <c r="N23" s="724">
        <f t="shared" ref="N23:S23" si="4">N20+N21</f>
        <v>131983.65472890474</v>
      </c>
      <c r="O23" s="724">
        <f t="shared" si="4"/>
        <v>-36276.887784213664</v>
      </c>
      <c r="P23" s="724">
        <f t="shared" si="4"/>
        <v>-48259.364607788251</v>
      </c>
      <c r="Q23" s="724">
        <f t="shared" si="4"/>
        <v>-234381.26084314563</v>
      </c>
      <c r="R23" s="724">
        <f t="shared" si="4"/>
        <v>-32121.634691313786</v>
      </c>
      <c r="S23" s="724">
        <f t="shared" si="4"/>
        <v>46247.707049347366</v>
      </c>
      <c r="T23" s="724">
        <f t="shared" ref="T23:AE23" si="5">T20+T21</f>
        <v>1789.7126316445519</v>
      </c>
      <c r="U23" s="724">
        <f t="shared" si="5"/>
        <v>21139.523162105208</v>
      </c>
      <c r="V23" s="724">
        <f t="shared" si="5"/>
        <v>75111.446250265799</v>
      </c>
      <c r="W23" s="724">
        <f t="shared" si="5"/>
        <v>81071.65446314252</v>
      </c>
      <c r="X23" s="724">
        <f t="shared" si="5"/>
        <v>62322.817864171877</v>
      </c>
      <c r="Y23" s="724">
        <f t="shared" si="5"/>
        <v>45053.440607955381</v>
      </c>
      <c r="Z23" s="724">
        <f t="shared" si="5"/>
        <v>97535.069623764677</v>
      </c>
      <c r="AA23" s="724">
        <f t="shared" si="5"/>
        <v>84051.317326047603</v>
      </c>
      <c r="AB23" s="724">
        <f t="shared" si="5"/>
        <v>121153.74730729498</v>
      </c>
      <c r="AC23" s="724">
        <f t="shared" si="5"/>
        <v>130250.50610451776</v>
      </c>
      <c r="AD23" s="724">
        <f t="shared" si="5"/>
        <v>109926.77292777218</v>
      </c>
      <c r="AE23" s="1290">
        <f t="shared" si="5"/>
        <v>151395.47718027272</v>
      </c>
      <c r="AF23" s="1289">
        <v>202305.1979551093</v>
      </c>
      <c r="AG23" s="724">
        <v>104445.80434608315</v>
      </c>
      <c r="AH23" s="724">
        <v>113062.17197350341</v>
      </c>
      <c r="AI23" s="724">
        <v>129769.50735806554</v>
      </c>
      <c r="AJ23" s="724">
        <f>AJ20</f>
        <v>137709.560059165</v>
      </c>
      <c r="AK23" s="724">
        <f>AK20</f>
        <v>99029.567454421456</v>
      </c>
      <c r="AL23" s="724">
        <f>AL20</f>
        <v>118837.83389149126</v>
      </c>
      <c r="AM23" s="724">
        <f>AM20</f>
        <v>163948.92912838451</v>
      </c>
      <c r="AN23" s="724">
        <v>130629</v>
      </c>
      <c r="AO23" s="724">
        <v>106597</v>
      </c>
      <c r="AP23" s="724">
        <v>152457.41903180105</v>
      </c>
      <c r="AQ23" s="724">
        <v>147742.58096819895</v>
      </c>
      <c r="AR23" s="724">
        <v>133167</v>
      </c>
      <c r="AS23" s="724">
        <v>109360</v>
      </c>
      <c r="AT23" s="724">
        <v>67119</v>
      </c>
      <c r="AU23" s="724">
        <v>188935</v>
      </c>
      <c r="AV23" s="589"/>
      <c r="AW23" s="1802"/>
      <c r="AX23" s="1802"/>
      <c r="AY23" s="1851"/>
      <c r="AZ23" s="1804"/>
      <c r="BA23"/>
      <c r="BB23" s="1802"/>
      <c r="BC23" s="1802"/>
      <c r="BD23"/>
      <c r="BE23" s="1802"/>
      <c r="BF23" s="1809"/>
      <c r="BG23" s="1807"/>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589">
        <v>521</v>
      </c>
    </row>
    <row r="24" spans="1:16384" s="589" customFormat="1" ht="15" customHeight="1" thickBot="1">
      <c r="A24" s="209"/>
      <c r="B24" s="260" t="str">
        <f>INDEX(tblTrans[[English]:[Polski]],MATCH(XFD24,tblTrans[ID],0),LangSelID)</f>
        <v>Income tax expense</v>
      </c>
      <c r="C24" s="460"/>
      <c r="D24" s="422">
        <v>-11983.851493300299</v>
      </c>
      <c r="E24" s="303">
        <v>-22493.951745140213</v>
      </c>
      <c r="F24" s="303">
        <v>-17442.442185846066</v>
      </c>
      <c r="G24" s="417">
        <v>-23139.846016111409</v>
      </c>
      <c r="H24" s="422">
        <v>-21293.750448018807</v>
      </c>
      <c r="I24" s="303">
        <v>-29973.979639290184</v>
      </c>
      <c r="J24" s="303">
        <v>-25375.520158125117</v>
      </c>
      <c r="K24" s="423">
        <v>-18141.66169175908</v>
      </c>
      <c r="L24" s="424">
        <v>-29405.214497227418</v>
      </c>
      <c r="M24" s="303">
        <v>-28309.836735352794</v>
      </c>
      <c r="N24" s="303">
        <v>-27142.989736472817</v>
      </c>
      <c r="O24" s="417">
        <v>3780.5963872602815</v>
      </c>
      <c r="P24" s="422">
        <v>5091.3192754797665</v>
      </c>
      <c r="Q24" s="303">
        <v>41899.49956019767</v>
      </c>
      <c r="R24" s="303">
        <v>4978.6205913496206</v>
      </c>
      <c r="S24" s="423">
        <v>-12279.084339375999</v>
      </c>
      <c r="T24" s="424">
        <v>-954.3154000124614</v>
      </c>
      <c r="U24" s="303">
        <v>-5902.0694007999728</v>
      </c>
      <c r="V24" s="303">
        <v>-16184.414787550508</v>
      </c>
      <c r="W24" s="417">
        <v>-18259.644347997088</v>
      </c>
      <c r="X24" s="422">
        <v>-24391.537875749222</v>
      </c>
      <c r="Y24" s="303">
        <v>-12035.883715511525</v>
      </c>
      <c r="Z24" s="303">
        <v>-17108.021392812854</v>
      </c>
      <c r="AA24" s="423">
        <v>-19035.22029194903</v>
      </c>
      <c r="AB24" s="424">
        <v>-23787.591988386041</v>
      </c>
      <c r="AC24" s="303">
        <v>-29215.82615985837</v>
      </c>
      <c r="AD24" s="303">
        <v>-22462</v>
      </c>
      <c r="AE24" s="1291">
        <v>-30564.01707705437</v>
      </c>
      <c r="AF24" s="424"/>
      <c r="AG24" s="303"/>
      <c r="AH24" s="303"/>
      <c r="AI24" s="303"/>
      <c r="AJ24" s="303"/>
      <c r="AK24" s="303"/>
      <c r="AL24" s="514"/>
      <c r="AN24" s="514"/>
      <c r="AO24" s="514"/>
      <c r="AP24" s="514"/>
      <c r="AQ24" s="514"/>
      <c r="AR24" s="514"/>
      <c r="AS24" s="514"/>
      <c r="AT24" s="514"/>
      <c r="AU24" s="514"/>
      <c r="XFD24" s="589">
        <v>522</v>
      </c>
    </row>
    <row r="25" spans="1:16384" s="86" customFormat="1" ht="15" customHeight="1" thickBot="1">
      <c r="A25" s="723"/>
      <c r="B25" s="723" t="str">
        <f>INDEX(tblTrans[[English]:[Polski]],MATCH(XFD25,tblTrans[ID],0),LangSelID)</f>
        <v>Net profit (loss) including minority interest</v>
      </c>
      <c r="C25" s="723"/>
      <c r="D25" s="724">
        <f t="shared" ref="D25:AE25" si="6">D23+D24</f>
        <v>42982.221832538606</v>
      </c>
      <c r="E25" s="724">
        <f t="shared" si="6"/>
        <v>70139.49397612398</v>
      </c>
      <c r="F25" s="724">
        <f t="shared" si="6"/>
        <v>59065.711729659626</v>
      </c>
      <c r="G25" s="724">
        <f t="shared" si="6"/>
        <v>78961.922489738121</v>
      </c>
      <c r="H25" s="724">
        <f t="shared" si="6"/>
        <v>74018.462436290734</v>
      </c>
      <c r="I25" s="724">
        <f t="shared" si="6"/>
        <v>105346.07109381602</v>
      </c>
      <c r="J25" s="724">
        <f t="shared" si="6"/>
        <v>93990.849095164915</v>
      </c>
      <c r="K25" s="724">
        <f t="shared" si="6"/>
        <v>76670.241949078132</v>
      </c>
      <c r="L25" s="724">
        <f t="shared" si="6"/>
        <v>114240.50056379259</v>
      </c>
      <c r="M25" s="724">
        <f t="shared" si="6"/>
        <v>74965.361527817586</v>
      </c>
      <c r="N25" s="724">
        <f t="shared" si="6"/>
        <v>104840.66499243194</v>
      </c>
      <c r="O25" s="724">
        <f t="shared" si="6"/>
        <v>-32496.291396953384</v>
      </c>
      <c r="P25" s="724">
        <f t="shared" si="6"/>
        <v>-43168.045332308488</v>
      </c>
      <c r="Q25" s="724">
        <f t="shared" si="6"/>
        <v>-192481.76128294796</v>
      </c>
      <c r="R25" s="724">
        <f t="shared" si="6"/>
        <v>-27143.014099964166</v>
      </c>
      <c r="S25" s="724">
        <f t="shared" si="6"/>
        <v>33968.622709971365</v>
      </c>
      <c r="T25" s="724">
        <f t="shared" si="6"/>
        <v>835.39723163209055</v>
      </c>
      <c r="U25" s="724">
        <f t="shared" si="6"/>
        <v>15237.453761305234</v>
      </c>
      <c r="V25" s="724">
        <f t="shared" si="6"/>
        <v>58927.031462715291</v>
      </c>
      <c r="W25" s="724">
        <f t="shared" si="6"/>
        <v>62812.010115145429</v>
      </c>
      <c r="X25" s="724">
        <f t="shared" si="6"/>
        <v>37931.279988422655</v>
      </c>
      <c r="Y25" s="724">
        <f t="shared" si="6"/>
        <v>33017.556892443856</v>
      </c>
      <c r="Z25" s="724">
        <f t="shared" si="6"/>
        <v>80427.048230951827</v>
      </c>
      <c r="AA25" s="724">
        <f t="shared" si="6"/>
        <v>65016.097034098573</v>
      </c>
      <c r="AB25" s="724">
        <f t="shared" si="6"/>
        <v>97366.155318908946</v>
      </c>
      <c r="AC25" s="724">
        <f t="shared" si="6"/>
        <v>101034.67994465938</v>
      </c>
      <c r="AD25" s="724">
        <f t="shared" si="6"/>
        <v>87464.772927772181</v>
      </c>
      <c r="AE25" s="1290">
        <f t="shared" si="6"/>
        <v>120831.46010321836</v>
      </c>
      <c r="AF25" s="1289"/>
      <c r="AG25" s="724"/>
      <c r="AH25" s="724"/>
      <c r="AI25" s="724"/>
      <c r="AJ25" s="724"/>
      <c r="AK25" s="724"/>
      <c r="AL25" s="724"/>
      <c r="AM25" s="724"/>
      <c r="AN25" s="724"/>
      <c r="AO25" s="724"/>
      <c r="AP25" s="724"/>
      <c r="AQ25" s="724"/>
      <c r="AR25" s="724"/>
      <c r="AS25" s="724"/>
      <c r="AT25" s="724"/>
      <c r="AU25" s="724"/>
      <c r="AV25" s="589"/>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589">
        <v>523</v>
      </c>
    </row>
    <row r="26" spans="1:16384" s="589" customFormat="1" ht="15" customHeight="1" thickBot="1">
      <c r="A26" s="209"/>
      <c r="B26" s="259" t="str">
        <f>INDEX(tblTrans[[English]:[Polski]],MATCH(XFD26,tblTrans[ID],0),LangSelID)</f>
        <v>Net profit (loss) attributable to minority interest</v>
      </c>
      <c r="C26" s="460"/>
      <c r="D26" s="422">
        <v>4661</v>
      </c>
      <c r="E26" s="303">
        <v>5877</v>
      </c>
      <c r="F26" s="303">
        <v>4498</v>
      </c>
      <c r="G26" s="417">
        <v>6473</v>
      </c>
      <c r="H26" s="422">
        <v>5624</v>
      </c>
      <c r="I26" s="303">
        <v>9025</v>
      </c>
      <c r="J26" s="303">
        <v>6689</v>
      </c>
      <c r="K26" s="423">
        <v>8574</v>
      </c>
      <c r="L26" s="424">
        <v>7961</v>
      </c>
      <c r="M26" s="303">
        <v>9652</v>
      </c>
      <c r="N26" s="303">
        <v>5654</v>
      </c>
      <c r="O26" s="417">
        <v>2716</v>
      </c>
      <c r="P26" s="422">
        <v>-5121</v>
      </c>
      <c r="Q26" s="303">
        <v>-4193</v>
      </c>
      <c r="R26" s="303">
        <v>1839</v>
      </c>
      <c r="S26" s="423">
        <v>1678</v>
      </c>
      <c r="T26" s="424">
        <v>6941</v>
      </c>
      <c r="U26" s="303">
        <v>6359</v>
      </c>
      <c r="V26" s="303">
        <v>6843</v>
      </c>
      <c r="W26" s="417">
        <v>-2122</v>
      </c>
      <c r="X26" s="422">
        <v>4245</v>
      </c>
      <c r="Y26" s="303">
        <v>3139</v>
      </c>
      <c r="Z26" s="303">
        <v>45</v>
      </c>
      <c r="AA26" s="423">
        <v>-28</v>
      </c>
      <c r="AB26" s="424">
        <v>0</v>
      </c>
      <c r="AC26" s="303">
        <v>0</v>
      </c>
      <c r="AD26" s="303"/>
      <c r="AE26" s="1291"/>
      <c r="AF26" s="424"/>
      <c r="AG26" s="303"/>
      <c r="AH26" s="303"/>
      <c r="AI26" s="303"/>
      <c r="AJ26" s="303"/>
      <c r="AK26" s="303"/>
      <c r="AL26" s="514"/>
      <c r="AN26" s="514"/>
      <c r="AO26" s="514"/>
      <c r="AP26" s="514"/>
      <c r="AQ26" s="514"/>
      <c r="AR26" s="514"/>
      <c r="AS26" s="514"/>
      <c r="AT26" s="514"/>
      <c r="AU26" s="514"/>
      <c r="XFD26" s="589">
        <v>524</v>
      </c>
    </row>
    <row r="27" spans="1:16384" s="86" customFormat="1" ht="15" customHeight="1" thickBot="1">
      <c r="A27" s="723"/>
      <c r="B27" s="723" t="str">
        <f>INDEX(tblTrans[[English]:[Polski]],MATCH(XFD27,tblTrans[ID],0),LangSelID)</f>
        <v>Net profit (loss)</v>
      </c>
      <c r="C27" s="723"/>
      <c r="D27" s="724">
        <f t="shared" ref="D27:N27" si="7">D25-D26</f>
        <v>38321.221832538606</v>
      </c>
      <c r="E27" s="724">
        <f t="shared" si="7"/>
        <v>64262.49397612398</v>
      </c>
      <c r="F27" s="724">
        <f t="shared" si="7"/>
        <v>54567.711729659626</v>
      </c>
      <c r="G27" s="724">
        <f t="shared" si="7"/>
        <v>72488.922489738121</v>
      </c>
      <c r="H27" s="724">
        <f t="shared" si="7"/>
        <v>68394.462436290734</v>
      </c>
      <c r="I27" s="724">
        <f t="shared" si="7"/>
        <v>96321.071093816019</v>
      </c>
      <c r="J27" s="724">
        <f t="shared" si="7"/>
        <v>87301.849095164915</v>
      </c>
      <c r="K27" s="724">
        <f t="shared" si="7"/>
        <v>68096.241949078132</v>
      </c>
      <c r="L27" s="724">
        <f t="shared" si="7"/>
        <v>106279.50056379259</v>
      </c>
      <c r="M27" s="724">
        <f t="shared" si="7"/>
        <v>65313.361527817586</v>
      </c>
      <c r="N27" s="724">
        <f t="shared" si="7"/>
        <v>99186.664992431935</v>
      </c>
      <c r="O27" s="724">
        <f t="shared" ref="O27:AE27" si="8">O25-O26</f>
        <v>-35212.291396953384</v>
      </c>
      <c r="P27" s="724">
        <f t="shared" si="8"/>
        <v>-38047.045332308488</v>
      </c>
      <c r="Q27" s="724">
        <f t="shared" si="8"/>
        <v>-188288.76128294796</v>
      </c>
      <c r="R27" s="724">
        <f t="shared" si="8"/>
        <v>-28982.014099964166</v>
      </c>
      <c r="S27" s="724">
        <f t="shared" si="8"/>
        <v>32290.622709971365</v>
      </c>
      <c r="T27" s="724">
        <f t="shared" si="8"/>
        <v>-6105.6027683679094</v>
      </c>
      <c r="U27" s="724">
        <f t="shared" si="8"/>
        <v>8878.4537613052344</v>
      </c>
      <c r="V27" s="724">
        <f t="shared" si="8"/>
        <v>52084.031462715291</v>
      </c>
      <c r="W27" s="724">
        <f t="shared" si="8"/>
        <v>64934.010115145429</v>
      </c>
      <c r="X27" s="724">
        <f t="shared" si="8"/>
        <v>33686.279988422655</v>
      </c>
      <c r="Y27" s="724">
        <f t="shared" si="8"/>
        <v>29878.556892443856</v>
      </c>
      <c r="Z27" s="724">
        <f t="shared" si="8"/>
        <v>80382.048230951827</v>
      </c>
      <c r="AA27" s="724">
        <f t="shared" si="8"/>
        <v>65044.097034098573</v>
      </c>
      <c r="AB27" s="724">
        <f t="shared" si="8"/>
        <v>97366.155318908946</v>
      </c>
      <c r="AC27" s="724">
        <f t="shared" si="8"/>
        <v>101034.67994465938</v>
      </c>
      <c r="AD27" s="724">
        <f t="shared" si="8"/>
        <v>87464.772927772181</v>
      </c>
      <c r="AE27" s="1290">
        <f t="shared" si="8"/>
        <v>120831.46010321836</v>
      </c>
      <c r="AF27" s="1289"/>
      <c r="AG27" s="724"/>
      <c r="AH27" s="724"/>
      <c r="AI27" s="724"/>
      <c r="AJ27" s="724"/>
      <c r="AK27" s="724"/>
      <c r="AL27" s="724"/>
      <c r="AM27" s="724"/>
      <c r="AN27" s="724"/>
      <c r="AO27" s="724"/>
      <c r="AP27" s="724"/>
      <c r="AQ27" s="724"/>
      <c r="AR27" s="724"/>
      <c r="AS27" s="724"/>
      <c r="AT27" s="724"/>
      <c r="AU27" s="724"/>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589">
        <v>525</v>
      </c>
    </row>
    <row r="28" spans="1:16384">
      <c r="A28" s="10"/>
      <c r="B28" s="210"/>
      <c r="C28" s="171"/>
      <c r="D28" s="171"/>
      <c r="E28" s="171"/>
      <c r="F28" s="171"/>
      <c r="G28" s="171"/>
      <c r="H28" s="171"/>
      <c r="I28" s="171"/>
      <c r="J28" s="171"/>
      <c r="K28" s="171"/>
      <c r="L28" s="171"/>
      <c r="M28" s="171"/>
      <c r="N28" s="171"/>
      <c r="O28" s="171"/>
      <c r="P28" s="171"/>
      <c r="Q28" s="171"/>
      <c r="R28" s="171"/>
      <c r="S28" s="171"/>
      <c r="T28" s="171"/>
      <c r="U28" s="171"/>
      <c r="V28" s="171"/>
      <c r="W28" s="169"/>
      <c r="X28" s="169"/>
      <c r="Y28" s="169"/>
      <c r="Z28" s="171"/>
      <c r="AA28" s="171"/>
      <c r="AB28" s="171"/>
      <c r="AC28" s="325"/>
      <c r="AD28" s="171"/>
      <c r="AE28" s="171"/>
      <c r="AF28" s="171"/>
      <c r="AG28" s="171"/>
      <c r="AH28" s="171"/>
      <c r="AI28" s="171"/>
      <c r="AJ28" s="215"/>
      <c r="AS28" s="1852"/>
      <c r="AT28" s="1852"/>
      <c r="AU28" s="1852"/>
      <c r="AV28" s="6"/>
      <c r="AW28" s="6"/>
      <c r="AX28" s="1851"/>
    </row>
    <row r="29" spans="1:16384" ht="36" customHeight="1">
      <c r="A29" s="10"/>
      <c r="B29" s="1312" t="str">
        <f>INDEX(tblTrans[[English]:[Polski]],MATCH(XFD29,tblTrans[ID],0),LangSelID)</f>
        <v>* Net interest income including cost of capital, fixed assets financing, investment yield and cost of long-term financing</v>
      </c>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325"/>
      <c r="AD29" s="171"/>
      <c r="AE29" s="171"/>
      <c r="AF29" s="171"/>
      <c r="AG29" s="171"/>
      <c r="AH29" s="171"/>
      <c r="AI29" s="171"/>
      <c r="AJ29" s="171"/>
      <c r="AS29" s="1852"/>
      <c r="AT29" s="1852"/>
      <c r="AU29" s="1852"/>
      <c r="AV29" s="6"/>
      <c r="AW29" s="6"/>
      <c r="AX29" s="1851"/>
      <c r="XFD29" s="1">
        <v>526</v>
      </c>
    </row>
    <row r="30" spans="1:16384" ht="12.75">
      <c r="A30" s="1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325"/>
      <c r="AD30" s="171"/>
      <c r="AE30" s="171"/>
      <c r="AF30" s="171"/>
      <c r="AG30" s="171"/>
      <c r="AH30" s="171"/>
      <c r="AI30" s="171"/>
      <c r="AJ30" s="171"/>
      <c r="AS30" s="1852"/>
      <c r="AT30" s="1852"/>
      <c r="AU30" s="1804"/>
      <c r="AV30" s="6"/>
      <c r="AW30" s="6"/>
      <c r="AX30" s="1851"/>
    </row>
    <row r="31" spans="1:16384">
      <c r="A31" s="10"/>
      <c r="B31" s="294"/>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325"/>
      <c r="AD31" s="171"/>
      <c r="AE31" s="171"/>
      <c r="AF31" s="171"/>
      <c r="AG31" s="171"/>
      <c r="AH31" s="171"/>
      <c r="AI31" s="171"/>
      <c r="AJ31" s="171"/>
    </row>
    <row r="32" spans="1:16384">
      <c r="A32" s="10"/>
      <c r="B32" s="1"/>
      <c r="C32" s="1"/>
      <c r="D32" s="1"/>
      <c r="E32" s="1"/>
      <c r="F32" s="1"/>
      <c r="G32" s="1"/>
      <c r="J32" s="1"/>
      <c r="M32" s="1"/>
      <c r="N32" s="1"/>
      <c r="O32" s="1"/>
    </row>
    <row r="33" spans="1:24 16384:16384" ht="12" thickBot="1">
      <c r="A33" s="10"/>
      <c r="B33" s="2"/>
      <c r="C33" s="11"/>
      <c r="D33" s="20"/>
      <c r="E33" s="20"/>
      <c r="F33" s="20"/>
      <c r="G33" s="20"/>
      <c r="S33" s="3"/>
      <c r="T33" s="3"/>
      <c r="U33" s="3"/>
      <c r="V33" s="3"/>
      <c r="W33" s="3"/>
      <c r="X33" s="3"/>
    </row>
    <row r="34" spans="1:24 16384:16384" ht="232.5" customHeight="1" thickTop="1" thickBot="1">
      <c r="A34" s="10"/>
      <c r="B34" s="1987"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1988" t="e">
        <f>INDEX(tblTrans[[English]:[Polski]],MATCH(#REF!,tblTrans[ID],0),LangSelID)</f>
        <v>#REF!</v>
      </c>
      <c r="D34" s="11"/>
      <c r="E34" s="11"/>
      <c r="F34" s="3"/>
      <c r="G34" s="35"/>
      <c r="XFD34" s="1">
        <v>527</v>
      </c>
    </row>
    <row r="35" spans="1:24 16384:16384" ht="15.75" thickTop="1">
      <c r="A35" s="10"/>
      <c r="B35" s="44"/>
      <c r="C35" s="11"/>
      <c r="D35" s="11"/>
      <c r="E35" s="11"/>
      <c r="F35" s="11"/>
      <c r="G35" s="11"/>
    </row>
    <row r="36" spans="1:24 16384:16384">
      <c r="A36" s="10"/>
      <c r="B36" s="2"/>
      <c r="C36" s="11"/>
      <c r="D36" s="20"/>
      <c r="E36" s="20"/>
      <c r="F36" s="20"/>
      <c r="G36" s="20"/>
      <c r="H36" s="20"/>
      <c r="I36" s="20"/>
      <c r="J36" s="20"/>
      <c r="K36" s="20"/>
      <c r="L36" s="20"/>
      <c r="M36" s="20"/>
      <c r="N36" s="20"/>
      <c r="O36" s="20"/>
      <c r="P36" s="20"/>
      <c r="Q36" s="20"/>
      <c r="R36" s="20"/>
      <c r="S36" s="20"/>
      <c r="T36" s="20"/>
      <c r="U36" s="20"/>
      <c r="V36" s="20"/>
      <c r="W36" s="20"/>
      <c r="X36" s="20"/>
    </row>
    <row r="37" spans="1:24 16384:16384">
      <c r="A37" s="10"/>
      <c r="B37" s="2"/>
      <c r="C37" s="11"/>
      <c r="D37" s="11"/>
      <c r="E37" s="11"/>
      <c r="F37" s="11"/>
      <c r="G37" s="11"/>
      <c r="H37" s="11"/>
      <c r="I37" s="11"/>
      <c r="J37" s="11"/>
      <c r="K37" s="11"/>
      <c r="L37" s="11"/>
      <c r="M37" s="11"/>
      <c r="N37" s="11"/>
      <c r="O37" s="11"/>
      <c r="P37" s="11"/>
      <c r="Q37" s="11"/>
      <c r="R37" s="11"/>
      <c r="S37" s="11"/>
      <c r="T37" s="11"/>
      <c r="U37" s="11"/>
      <c r="V37" s="11"/>
      <c r="W37" s="11"/>
      <c r="X37" s="11"/>
    </row>
    <row r="38" spans="1:24 16384:16384">
      <c r="A38" s="10"/>
      <c r="B38" s="2"/>
      <c r="C38" s="11"/>
      <c r="D38" s="45"/>
      <c r="E38" s="45"/>
      <c r="F38" s="45"/>
      <c r="G38" s="45"/>
      <c r="H38" s="45"/>
      <c r="I38" s="45"/>
      <c r="J38" s="45"/>
      <c r="K38" s="45"/>
      <c r="L38" s="45"/>
      <c r="M38" s="45"/>
      <c r="N38" s="45"/>
      <c r="O38" s="45"/>
      <c r="P38" s="45"/>
      <c r="Q38" s="45"/>
      <c r="R38" s="45"/>
      <c r="S38" s="45"/>
      <c r="T38" s="45"/>
      <c r="U38" s="45"/>
      <c r="V38" s="45"/>
      <c r="W38" s="45"/>
      <c r="X38" s="45"/>
    </row>
    <row r="39" spans="1:24 16384:16384">
      <c r="A39" s="10"/>
      <c r="B39" s="2"/>
      <c r="C39" s="11"/>
      <c r="D39" s="11"/>
      <c r="E39" s="11"/>
      <c r="F39" s="11"/>
      <c r="G39" s="8"/>
    </row>
    <row r="40" spans="1:24 16384:16384">
      <c r="A40" s="10"/>
      <c r="B40" s="2"/>
      <c r="C40" s="11"/>
      <c r="D40" s="11"/>
      <c r="E40" s="11"/>
      <c r="F40" s="11"/>
      <c r="G40" s="8"/>
    </row>
    <row r="41" spans="1:24 16384:16384">
      <c r="A41" s="10"/>
      <c r="B41" s="2"/>
      <c r="C41" s="11"/>
      <c r="D41" s="11"/>
      <c r="E41" s="11"/>
      <c r="F41" s="11"/>
      <c r="G41" s="8"/>
    </row>
    <row r="42" spans="1:24 16384:16384">
      <c r="A42" s="10"/>
      <c r="B42" s="2"/>
      <c r="C42" s="11"/>
      <c r="D42" s="11"/>
      <c r="E42" s="11"/>
      <c r="F42" s="11"/>
      <c r="G42" s="8"/>
    </row>
    <row r="43" spans="1:24 16384:16384">
      <c r="A43" s="10"/>
      <c r="B43" s="2"/>
      <c r="C43" s="11"/>
      <c r="D43" s="11"/>
      <c r="E43" s="11"/>
      <c r="F43" s="11"/>
      <c r="G43" s="8"/>
    </row>
    <row r="44" spans="1:24 16384:16384">
      <c r="A44" s="10"/>
      <c r="B44" s="2"/>
      <c r="C44" s="11"/>
      <c r="D44" s="11"/>
      <c r="E44" s="11"/>
      <c r="F44" s="11"/>
      <c r="G44" s="8"/>
    </row>
    <row r="45" spans="1:24 16384:16384">
      <c r="A45" s="10"/>
      <c r="B45" s="2"/>
      <c r="C45" s="11"/>
      <c r="D45" s="11"/>
      <c r="E45" s="11"/>
      <c r="F45" s="11"/>
      <c r="G45" s="8"/>
    </row>
    <row r="46" spans="1:24 16384:16384">
      <c r="B46" s="2"/>
      <c r="C46" s="11"/>
      <c r="D46" s="11"/>
      <c r="E46" s="11"/>
      <c r="F46" s="11"/>
      <c r="G46" s="8"/>
    </row>
    <row r="47" spans="1:24 16384:16384">
      <c r="B47" s="2"/>
      <c r="C47" s="11"/>
      <c r="D47" s="11"/>
      <c r="E47" s="11"/>
      <c r="F47" s="11"/>
      <c r="G47" s="8"/>
    </row>
    <row r="48" spans="1:24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B52" s="2"/>
      <c r="C52" s="11"/>
      <c r="D52" s="11"/>
      <c r="E52" s="11"/>
      <c r="F52" s="11"/>
      <c r="G52" s="8"/>
    </row>
    <row r="53" spans="2:7">
      <c r="B53" s="2"/>
      <c r="C53" s="11"/>
      <c r="D53" s="11"/>
      <c r="E53" s="11"/>
      <c r="F53" s="11"/>
      <c r="G53" s="8"/>
    </row>
    <row r="54" spans="2:7">
      <c r="B54" s="2"/>
      <c r="C54" s="11"/>
      <c r="D54" s="11"/>
      <c r="E54" s="11"/>
      <c r="F54" s="11"/>
      <c r="G54" s="8"/>
    </row>
    <row r="55" spans="2:7">
      <c r="B55" s="2"/>
      <c r="C55" s="11"/>
      <c r="D55" s="11"/>
      <c r="E55" s="11"/>
      <c r="F55" s="11"/>
      <c r="G55" s="8"/>
    </row>
    <row r="56" spans="2:7">
      <c r="B56" s="2"/>
      <c r="C56" s="11"/>
      <c r="D56" s="11"/>
      <c r="E56" s="11"/>
      <c r="F56" s="11"/>
      <c r="G56" s="8"/>
    </row>
    <row r="57" spans="2:7">
      <c r="B57" s="2"/>
      <c r="C57" s="11"/>
      <c r="D57" s="11"/>
      <c r="E57" s="11"/>
      <c r="F57" s="11"/>
      <c r="G57" s="8"/>
    </row>
    <row r="58" spans="2:7">
      <c r="B58" s="2"/>
      <c r="C58" s="11"/>
      <c r="D58" s="11"/>
      <c r="E58" s="11"/>
      <c r="F58" s="11"/>
      <c r="G58" s="8"/>
    </row>
    <row r="59" spans="2:7">
      <c r="B59" s="2"/>
      <c r="C59" s="11"/>
      <c r="D59" s="11"/>
      <c r="E59" s="11"/>
      <c r="F59" s="11"/>
      <c r="G59" s="8"/>
    </row>
    <row r="60" spans="2:7">
      <c r="B60" s="2"/>
      <c r="C60" s="11"/>
      <c r="D60" s="11"/>
      <c r="E60" s="11"/>
      <c r="F60" s="11"/>
      <c r="G60" s="8"/>
    </row>
    <row r="61" spans="2:7">
      <c r="B61" s="2"/>
      <c r="C61" s="11"/>
      <c r="D61" s="11"/>
      <c r="E61" s="11"/>
      <c r="F61" s="11"/>
      <c r="G61" s="8"/>
    </row>
    <row r="62" spans="2:7">
      <c r="B62" s="2"/>
      <c r="C62" s="11"/>
      <c r="D62" s="11"/>
      <c r="E62" s="11"/>
      <c r="F62" s="11"/>
      <c r="G62" s="8"/>
    </row>
    <row r="63" spans="2:7">
      <c r="B63" s="2"/>
      <c r="C63" s="11"/>
      <c r="D63" s="11"/>
      <c r="E63" s="11"/>
      <c r="F63" s="11"/>
      <c r="G63" s="8"/>
    </row>
    <row r="64" spans="2:7">
      <c r="B64" s="2"/>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1"/>
      <c r="D237" s="11"/>
      <c r="E237" s="11"/>
      <c r="F237" s="11"/>
      <c r="G237" s="8"/>
    </row>
    <row r="238" spans="3:7">
      <c r="C238" s="11"/>
      <c r="D238" s="11"/>
      <c r="E238" s="11"/>
      <c r="F238" s="11"/>
      <c r="G238" s="8"/>
    </row>
    <row r="239" spans="3:7">
      <c r="C239" s="11"/>
      <c r="D239" s="11"/>
      <c r="E239" s="11"/>
      <c r="F239" s="11"/>
      <c r="G239" s="8"/>
    </row>
    <row r="240" spans="3:7">
      <c r="C240" s="11"/>
      <c r="D240" s="11"/>
      <c r="E240" s="11"/>
      <c r="F240" s="11"/>
      <c r="G240" s="8"/>
    </row>
    <row r="241" spans="3:7">
      <c r="C241" s="11"/>
      <c r="D241" s="11"/>
      <c r="E241" s="11"/>
      <c r="F241" s="11"/>
      <c r="G241" s="8"/>
    </row>
    <row r="242" spans="3:7">
      <c r="C242" s="11"/>
      <c r="D242" s="11"/>
      <c r="E242" s="11"/>
      <c r="F242" s="11"/>
      <c r="G242" s="8"/>
    </row>
    <row r="243" spans="3:7">
      <c r="C243" s="11"/>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582" spans="3:7">
      <c r="C1582" s="13"/>
      <c r="D1582" s="13"/>
      <c r="E1582" s="13"/>
      <c r="F1582" s="13"/>
      <c r="G1582" s="14"/>
    </row>
    <row r="1583" spans="3:7">
      <c r="C1583" s="13"/>
      <c r="D1583" s="13"/>
      <c r="E1583" s="13"/>
      <c r="F1583" s="13"/>
      <c r="G1583" s="14"/>
    </row>
    <row r="1584" spans="3:7">
      <c r="C1584" s="13"/>
      <c r="D1584" s="13"/>
      <c r="E1584" s="13"/>
      <c r="F1584" s="13"/>
      <c r="G1584" s="14"/>
    </row>
    <row r="1585" spans="3:7">
      <c r="C1585" s="13"/>
      <c r="D1585" s="13"/>
      <c r="E1585" s="13"/>
      <c r="F1585" s="13"/>
      <c r="G1585" s="14"/>
    </row>
    <row r="1586" spans="3:7">
      <c r="C1586" s="13"/>
      <c r="D1586" s="13"/>
      <c r="E1586" s="13"/>
      <c r="F1586" s="13"/>
      <c r="G1586" s="14"/>
    </row>
    <row r="1587" spans="3:7">
      <c r="C1587" s="13"/>
      <c r="D1587" s="13"/>
      <c r="E1587" s="13"/>
      <c r="F1587" s="13"/>
      <c r="G1587" s="14"/>
    </row>
    <row r="1588" spans="3:7">
      <c r="C1588" s="13"/>
    </row>
    <row r="1048569" spans="4:47">
      <c r="AB1048569" s="1">
        <v>927</v>
      </c>
    </row>
    <row r="1048570" spans="4:47">
      <c r="L1048570" s="1">
        <v>925</v>
      </c>
      <c r="P1048570" s="1">
        <v>928</v>
      </c>
      <c r="X1048570" s="1">
        <v>926</v>
      </c>
      <c r="AB1048570" s="1">
        <v>929</v>
      </c>
    </row>
    <row r="1048571" spans="4:47" hidden="1">
      <c r="D1048571" s="7">
        <v>886</v>
      </c>
      <c r="E1048571" s="7">
        <v>887</v>
      </c>
      <c r="F1048571" s="7">
        <v>888</v>
      </c>
      <c r="G1048571" s="7">
        <v>889</v>
      </c>
      <c r="H1048571" s="7">
        <v>890</v>
      </c>
      <c r="I1048571" s="7">
        <v>891</v>
      </c>
      <c r="J1048571" s="7">
        <v>892</v>
      </c>
      <c r="K1048571" s="7">
        <v>893</v>
      </c>
      <c r="L1048571" s="7">
        <v>894</v>
      </c>
      <c r="M1048571" s="7">
        <v>895</v>
      </c>
      <c r="N1048571" s="7">
        <v>896</v>
      </c>
      <c r="O1048571" s="7">
        <v>897</v>
      </c>
      <c r="P1048571" s="7">
        <v>898</v>
      </c>
      <c r="Q1048571" s="7">
        <v>899</v>
      </c>
      <c r="R1048571" s="7">
        <v>900</v>
      </c>
      <c r="S1048571" s="7">
        <v>901</v>
      </c>
      <c r="T1048571" s="7">
        <v>902</v>
      </c>
      <c r="U1048571" s="7">
        <v>903</v>
      </c>
      <c r="V1048571" s="7">
        <v>904</v>
      </c>
      <c r="W1048571" s="7">
        <v>905</v>
      </c>
      <c r="X1048571" s="7">
        <v>906</v>
      </c>
      <c r="Y1048571" s="7">
        <v>907</v>
      </c>
      <c r="Z1048571" s="7">
        <v>908</v>
      </c>
      <c r="AA1048571" s="7">
        <v>909</v>
      </c>
      <c r="AB1048571" s="7">
        <v>910</v>
      </c>
      <c r="AC1048571" s="7">
        <v>911</v>
      </c>
      <c r="AD1048571" s="7">
        <v>912</v>
      </c>
      <c r="AE1048571" s="7">
        <v>913</v>
      </c>
      <c r="AF1048571" s="7">
        <v>914</v>
      </c>
      <c r="AG1048571" s="7">
        <v>915</v>
      </c>
      <c r="AH1048571" s="7">
        <v>916</v>
      </c>
      <c r="AI1048571" s="7">
        <v>917</v>
      </c>
      <c r="AJ1048571" s="7">
        <v>918</v>
      </c>
      <c r="AK1048571" s="7">
        <v>919</v>
      </c>
      <c r="AL1048571" s="7">
        <v>920</v>
      </c>
      <c r="AM1048571" s="7">
        <v>921</v>
      </c>
      <c r="AN1048571" s="7">
        <v>922</v>
      </c>
      <c r="AO1048571" s="7">
        <v>923</v>
      </c>
      <c r="AP1048571" s="7">
        <v>924</v>
      </c>
      <c r="AQ1048571" s="7">
        <v>930</v>
      </c>
      <c r="AR1048571" s="7">
        <v>931</v>
      </c>
      <c r="AS1048571" s="7">
        <v>933</v>
      </c>
      <c r="AT1048571" s="7">
        <v>942</v>
      </c>
      <c r="AU1048571" s="7">
        <v>947</v>
      </c>
    </row>
    <row r="1048572" spans="4:47" hidden="1"/>
    <row r="1048573" spans="4:47" hidden="1"/>
    <row r="1048574" spans="4:47" hidden="1"/>
    <row r="1048575" spans="4:47" hidden="1"/>
    <row r="1048576" spans="4:47" hidden="1"/>
  </sheetData>
  <mergeCells count="7">
    <mergeCell ref="B2:AJ2"/>
    <mergeCell ref="AB3:AH3"/>
    <mergeCell ref="B34:C34"/>
    <mergeCell ref="L4:O4"/>
    <mergeCell ref="P4:U4"/>
    <mergeCell ref="X4:AA4"/>
    <mergeCell ref="AB4:AE4"/>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ignoredErrors>
    <ignoredError sqref="AK18"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topLeftCell="B1" zoomScale="80" zoomScaleNormal="80" workbookViewId="0">
      <pane xSplit="1" ySplit="5" topLeftCell="C6" activePane="bottomRight" state="frozen"/>
      <selection activeCell="B1" sqref="B1"/>
      <selection pane="topRight" activeCell="C1" sqref="C1"/>
      <selection pane="bottomLeft" activeCell="B6" sqref="B6"/>
      <selection pane="bottomRight" activeCell="AU1" sqref="AU1"/>
    </sheetView>
  </sheetViews>
  <sheetFormatPr defaultRowHeight="11.25" outlineLevelCol="1"/>
  <cols>
    <col min="1" max="1" width="4.42578125" style="5" hidden="1" customWidth="1"/>
    <col min="2" max="2" width="57.28515625" style="6" customWidth="1"/>
    <col min="3" max="3" width="1.42578125" style="7" customWidth="1"/>
    <col min="4" max="6" width="13.42578125" style="7" hidden="1" customWidth="1" outlineLevel="1"/>
    <col min="7" max="7" width="13.42578125" style="6" hidden="1" customWidth="1" outlineLevel="1"/>
    <col min="8" max="8" width="13.42578125" style="16" hidden="1" customWidth="1" outlineLevel="1"/>
    <col min="9" max="28" width="13.42578125" style="1" hidden="1" customWidth="1" outlineLevel="1"/>
    <col min="29" max="30" width="13.42578125" style="48" hidden="1" customWidth="1" outlineLevel="1"/>
    <col min="31" max="35" width="13.42578125" style="1" hidden="1" customWidth="1" outlineLevel="1"/>
    <col min="36" max="36" width="13.42578125" style="1" customWidth="1" collapsed="1"/>
    <col min="37" max="47" width="13.42578125" style="1" customWidth="1"/>
    <col min="48" max="57" width="11.42578125" style="1" customWidth="1"/>
    <col min="58" max="16383" width="9.140625" style="1"/>
    <col min="16384" max="16384" width="9.140625" style="1" hidden="1" customWidth="1"/>
  </cols>
  <sheetData>
    <row r="1" spans="1:59 16384:16384" ht="12" customHeight="1"/>
    <row r="2" spans="1:59 16384:16384" ht="34.5" customHeight="1">
      <c r="B2" s="2001" t="str">
        <f>INDEX(tblTrans[[English]:[Polski]],MATCH(XFD2,tblTrans[ID],0),LangSelID)</f>
        <v>Financial Markets (formerly Trading and Investment Activity)</v>
      </c>
      <c r="C2" s="2002" t="e">
        <f>INDEX(tblTrans[[English]:[Polski]],MATCH(#REF!,tblTrans[ID],0),LangSelID)</f>
        <v>#REF!</v>
      </c>
      <c r="D2" s="2002" t="e">
        <f>INDEX(tblTrans[[English]:[Polski]],MATCH(#REF!,tblTrans[ID],0),LangSelID)</f>
        <v>#REF!</v>
      </c>
      <c r="E2" s="2002" t="e">
        <f>INDEX(tblTrans[[English]:[Polski]],MATCH(#REF!,tblTrans[ID],0),LangSelID)</f>
        <v>#REF!</v>
      </c>
      <c r="F2" s="2002" t="e">
        <f>INDEX(tblTrans[[English]:[Polski]],MATCH(#REF!,tblTrans[ID],0),LangSelID)</f>
        <v>#REF!</v>
      </c>
      <c r="G2" s="2002" t="e">
        <f>INDEX(tblTrans[[English]:[Polski]],MATCH(#REF!,tblTrans[ID],0),LangSelID)</f>
        <v>#REF!</v>
      </c>
      <c r="H2" s="2002" t="e">
        <f>INDEX(tblTrans[[English]:[Polski]],MATCH(#REF!,tblTrans[ID],0),LangSelID)</f>
        <v>#REF!</v>
      </c>
      <c r="I2" s="2002" t="e">
        <f>INDEX(tblTrans[[English]:[Polski]],MATCH(#REF!,tblTrans[ID],0),LangSelID)</f>
        <v>#REF!</v>
      </c>
      <c r="J2" s="2002" t="e">
        <f>INDEX(tblTrans[[English]:[Polski]],MATCH(#REF!,tblTrans[ID],0),LangSelID)</f>
        <v>#REF!</v>
      </c>
      <c r="K2" s="2002" t="e">
        <f>INDEX(tblTrans[[English]:[Polski]],MATCH(#REF!,tblTrans[ID],0),LangSelID)</f>
        <v>#REF!</v>
      </c>
      <c r="L2" s="2002" t="e">
        <f>INDEX(tblTrans[[English]:[Polski]],MATCH(#REF!,tblTrans[ID],0),LangSelID)</f>
        <v>#REF!</v>
      </c>
      <c r="M2" s="2002" t="e">
        <f>INDEX(tblTrans[[English]:[Polski]],MATCH(#REF!,tblTrans[ID],0),LangSelID)</f>
        <v>#REF!</v>
      </c>
      <c r="N2" s="2002" t="e">
        <f>INDEX(tblTrans[[English]:[Polski]],MATCH(#REF!,tblTrans[ID],0),LangSelID)</f>
        <v>#REF!</v>
      </c>
      <c r="O2" s="2002" t="e">
        <f>INDEX(tblTrans[[English]:[Polski]],MATCH(#REF!,tblTrans[ID],0),LangSelID)</f>
        <v>#REF!</v>
      </c>
      <c r="P2" s="2002" t="e">
        <f>INDEX(tblTrans[[English]:[Polski]],MATCH(#REF!,tblTrans[ID],0),LangSelID)</f>
        <v>#REF!</v>
      </c>
      <c r="Q2" s="2002" t="e">
        <f>INDEX(tblTrans[[English]:[Polski]],MATCH(#REF!,tblTrans[ID],0),LangSelID)</f>
        <v>#REF!</v>
      </c>
      <c r="R2" s="2002" t="e">
        <f>INDEX(tblTrans[[English]:[Polski]],MATCH(#REF!,tblTrans[ID],0),LangSelID)</f>
        <v>#REF!</v>
      </c>
      <c r="S2" s="2002" t="e">
        <f>INDEX(tblTrans[[English]:[Polski]],MATCH(#REF!,tblTrans[ID],0),LangSelID)</f>
        <v>#REF!</v>
      </c>
      <c r="T2" s="2002" t="e">
        <f>INDEX(tblTrans[[English]:[Polski]],MATCH(#REF!,tblTrans[ID],0),LangSelID)</f>
        <v>#REF!</v>
      </c>
      <c r="U2" s="2002" t="e">
        <f>INDEX(tblTrans[[English]:[Polski]],MATCH(#REF!,tblTrans[ID],0),LangSelID)</f>
        <v>#REF!</v>
      </c>
      <c r="V2" s="2002" t="e">
        <f>INDEX(tblTrans[[English]:[Polski]],MATCH(#REF!,tblTrans[ID],0),LangSelID)</f>
        <v>#REF!</v>
      </c>
      <c r="W2" s="2002" t="e">
        <f>INDEX(tblTrans[[English]:[Polski]],MATCH(#REF!,tblTrans[ID],0),LangSelID)</f>
        <v>#REF!</v>
      </c>
      <c r="X2" s="2002" t="e">
        <f>INDEX(tblTrans[[English]:[Polski]],MATCH(#REF!,tblTrans[ID],0),LangSelID)</f>
        <v>#REF!</v>
      </c>
      <c r="Y2" s="2002" t="e">
        <f>INDEX(tblTrans[[English]:[Polski]],MATCH(#REF!,tblTrans[ID],0),LangSelID)</f>
        <v>#REF!</v>
      </c>
      <c r="Z2" s="2002" t="e">
        <f>INDEX(tblTrans[[English]:[Polski]],MATCH(#REF!,tblTrans[ID],0),LangSelID)</f>
        <v>#REF!</v>
      </c>
      <c r="AA2" s="2002" t="e">
        <f>INDEX(tblTrans[[English]:[Polski]],MATCH(#REF!,tblTrans[ID],0),LangSelID)</f>
        <v>#REF!</v>
      </c>
      <c r="AB2" s="2002" t="e">
        <f>INDEX(tblTrans[[English]:[Polski]],MATCH(#REF!,tblTrans[ID],0),LangSelID)</f>
        <v>#REF!</v>
      </c>
      <c r="AC2" s="2002" t="e">
        <f>INDEX(tblTrans[[English]:[Polski]],MATCH(#REF!,tblTrans[ID],0),LangSelID)</f>
        <v>#REF!</v>
      </c>
      <c r="AD2" s="2002" t="e">
        <f>INDEX(tblTrans[[English]:[Polski]],MATCH(#REF!,tblTrans[ID],0),LangSelID)</f>
        <v>#REF!</v>
      </c>
      <c r="AE2" s="2002" t="e">
        <f>INDEX(tblTrans[[English]:[Polski]],MATCH(#REF!,tblTrans[ID],0),LangSelID)</f>
        <v>#REF!</v>
      </c>
      <c r="AF2" s="2002" t="e">
        <f>INDEX(tblTrans[[English]:[Polski]],MATCH(#REF!,tblTrans[ID],0),LangSelID)</f>
        <v>#REF!</v>
      </c>
      <c r="AG2" s="2002" t="e">
        <f>INDEX(tblTrans[[English]:[Polski]],MATCH(#REF!,tblTrans[ID],0),LangSelID)</f>
        <v>#REF!</v>
      </c>
      <c r="AH2" s="2002" t="e">
        <f>INDEX(tblTrans[[English]:[Polski]],MATCH(#REF!,tblTrans[ID],0),LangSelID)</f>
        <v>#REF!</v>
      </c>
      <c r="AI2" s="2002" t="e">
        <f>INDEX(tblTrans[[English]:[Polski]],MATCH(#REF!,tblTrans[ID],0),LangSelID)</f>
        <v>#REF!</v>
      </c>
      <c r="AJ2" s="2002" t="e">
        <f>INDEX(tblTrans[[English]:[Polski]],MATCH(#REF!,tblTrans[ID],0),LangSelID)</f>
        <v>#REF!</v>
      </c>
      <c r="AK2" s="2002" t="e">
        <f>INDEX(tblTrans[[English]:[Polski]],MATCH(#REF!,tblTrans[ID],0),LangSelID)</f>
        <v>#REF!</v>
      </c>
      <c r="AL2" s="2002" t="e">
        <f>INDEX(tblTrans[[English]:[Polski]],MATCH(#REF!,tblTrans[ID],0),LangSelID)</f>
        <v>#REF!</v>
      </c>
      <c r="AM2" s="2002" t="e">
        <f>INDEX(tblTrans[[English]:[Polski]],MATCH(#REF!,tblTrans[ID],0),LangSelID)</f>
        <v>#REF!</v>
      </c>
      <c r="AN2" s="1360"/>
      <c r="AO2" s="1360"/>
      <c r="AP2" s="1360"/>
      <c r="AQ2" s="1360"/>
      <c r="AR2" s="1360"/>
      <c r="AS2" s="1360"/>
      <c r="AT2" s="1360"/>
      <c r="AU2" s="1360"/>
      <c r="XFD2" s="1">
        <v>528</v>
      </c>
    </row>
    <row r="3" spans="1:59 16384:16384" s="176" customFormat="1" ht="35.25" customHeight="1">
      <c r="A3" s="175"/>
      <c r="B3" s="305"/>
      <c r="C3" s="445"/>
      <c r="D3" s="449"/>
      <c r="E3" s="305"/>
      <c r="F3" s="305"/>
      <c r="G3" s="450"/>
      <c r="H3" s="447"/>
      <c r="I3" s="305"/>
      <c r="J3" s="305"/>
      <c r="K3" s="445"/>
      <c r="L3" s="449"/>
      <c r="M3" s="305"/>
      <c r="N3" s="305"/>
      <c r="O3" s="450"/>
      <c r="P3" s="447"/>
      <c r="Q3" s="305"/>
      <c r="R3" s="305"/>
      <c r="S3" s="305"/>
      <c r="T3" s="305"/>
      <c r="U3" s="305"/>
      <c r="V3" s="305"/>
      <c r="W3" s="305"/>
      <c r="X3" s="305"/>
      <c r="Y3" s="305"/>
      <c r="Z3" s="305"/>
      <c r="AA3" s="305"/>
      <c r="AB3" s="1997" t="str">
        <f>INDEX(tblTrans[[English]:[Polski]],MATCH(AB1048568,tblTrans[ID],0),LangSelID)</f>
        <v>2012 and 2013 results were restated due to the adjustments in booking of bancassurance related income in line with KNF guidance</v>
      </c>
      <c r="AC3" s="1998" t="e">
        <f>INDEX(tblTrans[[English]:[Polski]],MATCH(AC1048568,tblTrans[ID],0),LangSelID)</f>
        <v>#N/A</v>
      </c>
      <c r="AD3" s="1998" t="e">
        <f>INDEX(tblTrans[[English]:[Polski]],MATCH(AD1048568,tblTrans[ID],0),LangSelID)</f>
        <v>#N/A</v>
      </c>
      <c r="AE3" s="1998" t="e">
        <f>INDEX(tblTrans[[English]:[Polski]],MATCH(AE1048568,tblTrans[ID],0),LangSelID)</f>
        <v>#N/A</v>
      </c>
      <c r="AF3" s="1998" t="e">
        <f>INDEX(tblTrans[[English]:[Polski]],MATCH(AF1048568,tblTrans[ID],0),LangSelID)</f>
        <v>#N/A</v>
      </c>
      <c r="AG3" s="1998" t="e">
        <f>INDEX(tblTrans[[English]:[Polski]],MATCH(AG1048568,tblTrans[ID],0),LangSelID)</f>
        <v>#N/A</v>
      </c>
      <c r="AH3" s="1999" t="e">
        <f>INDEX(tblTrans[[English]:[Polski]],MATCH(AH1048568,tblTrans[ID],0),LangSelID)</f>
        <v>#N/A</v>
      </c>
      <c r="AI3" s="696"/>
      <c r="AJ3" s="696"/>
    </row>
    <row r="4" spans="1:59 16384:16384" s="316" customFormat="1" ht="49.5" customHeight="1">
      <c r="A4" s="315"/>
      <c r="B4" s="268"/>
      <c r="C4" s="446"/>
      <c r="D4" s="451"/>
      <c r="E4" s="262"/>
      <c r="F4" s="262"/>
      <c r="G4" s="452"/>
      <c r="H4" s="448"/>
      <c r="I4" s="320"/>
      <c r="J4" s="320"/>
      <c r="K4" s="453"/>
      <c r="L4" s="1989" t="str">
        <f>INDEX(tblTrans[[English]:[Polski]],MATCH(L1048569,tblTrans[ID],0),LangSelID)</f>
        <v>Results of Q1-Q4 2008 adjusted for the impact of consolidation of BRE Insurance</v>
      </c>
      <c r="M4" s="1990" t="e">
        <f>INDEX(tblTrans[[English]:[Polski]],MATCH(M1048569,tblTrans[ID],0),LangSelID)</f>
        <v>#N/A</v>
      </c>
      <c r="N4" s="1990" t="e">
        <f>INDEX(tblTrans[[English]:[Polski]],MATCH(N1048569,tblTrans[ID],0),LangSelID)</f>
        <v>#N/A</v>
      </c>
      <c r="O4" s="1991" t="e">
        <f>INDEX(tblTrans[[English]:[Polski]],MATCH(O1048569,tblTrans[ID],0),LangSelID)</f>
        <v>#N/A</v>
      </c>
      <c r="P4" s="2000" t="str">
        <f>INDEX(tblTrans[[English]:[Polski]],MATCH(P1048569,tblTrans[ID],0),LangSelID)</f>
        <v>Results of Q1-4 2009 and Q1-2 2010 adjusted for the impact of new assignment of subsidiaries: BBH, DI BRE and BCF</v>
      </c>
      <c r="Q4" s="1990" t="e">
        <f>INDEX(tblTrans[[English]:[Polski]],MATCH(Q1048569,tblTrans[ID],0),LangSelID)</f>
        <v>#N/A</v>
      </c>
      <c r="R4" s="1990" t="e">
        <f>INDEX(tblTrans[[English]:[Polski]],MATCH(R1048569,tblTrans[ID],0),LangSelID)</f>
        <v>#N/A</v>
      </c>
      <c r="S4" s="1990" t="e">
        <f>INDEX(tblTrans[[English]:[Polski]],MATCH(S1048569,tblTrans[ID],0),LangSelID)</f>
        <v>#N/A</v>
      </c>
      <c r="T4" s="1990" t="e">
        <f>INDEX(tblTrans[[English]:[Polski]],MATCH(T1048569,tblTrans[ID],0),LangSelID)</f>
        <v>#N/A</v>
      </c>
      <c r="U4" s="1990" t="e">
        <f>INDEX(tblTrans[[English]:[Polski]],MATCH(U1048569,tblTrans[ID],0),LangSelID)</f>
        <v>#N/A</v>
      </c>
      <c r="V4" s="268"/>
      <c r="W4" s="268"/>
      <c r="X4" s="1992" t="str">
        <f>INDEX(tblTrans[[English]:[Polski]],MATCH(X1048569,tblTrans[ID],0),LangSelID)</f>
        <v>2011 results adjusted to reflect new presentation of SWAP points and operating leasing</v>
      </c>
      <c r="Y4" s="1992" t="e">
        <f>INDEX(tblTrans[[English]:[Polski]],MATCH(Y1048569,tblTrans[ID],0),LangSelID)</f>
        <v>#N/A</v>
      </c>
      <c r="Z4" s="1992" t="e">
        <f>INDEX(tblTrans[[English]:[Polski]],MATCH(Z1048569,tblTrans[ID],0),LangSelID)</f>
        <v>#N/A</v>
      </c>
      <c r="AA4" s="1992" t="e">
        <f>INDEX(tblTrans[[English]:[Polski]],MATCH(AA1048569,tblTrans[ID],0),LangSelID)</f>
        <v>#N/A</v>
      </c>
      <c r="AB4" s="1993" t="str">
        <f>INDEX(tblTrans[[English]:[Polski]],MATCH(AB1048569,tblTrans[ID],0),LangSelID)</f>
        <v>Segmental data for 2012 adjusted to reflect the shift of BRE Bank Hipoteczny (BBH) from Corporates &amp; Financial Markets to Retail Banking as of January 1, 2013</v>
      </c>
      <c r="AC4" s="1990" t="e">
        <f>INDEX(tblTrans[[English]:[Polski]],MATCH(AC1048569,tblTrans[ID],0),LangSelID)</f>
        <v>#N/A</v>
      </c>
      <c r="AD4" s="1990" t="e">
        <f>INDEX(tblTrans[[English]:[Polski]],MATCH(AD1048569,tblTrans[ID],0),LangSelID)</f>
        <v>#N/A</v>
      </c>
      <c r="AE4" s="1994" t="e">
        <f>INDEX(tblTrans[[English]:[Polski]],MATCH(AE1048569,tblTrans[ID],0),LangSelID)</f>
        <v>#N/A</v>
      </c>
      <c r="AF4" s="1313"/>
      <c r="AG4" s="1314"/>
      <c r="AH4" s="1314"/>
      <c r="AI4" s="321"/>
      <c r="AJ4" s="321"/>
      <c r="AK4" s="321"/>
      <c r="AL4" s="321"/>
      <c r="AM4" s="321"/>
      <c r="AN4" s="321"/>
      <c r="AO4" s="321"/>
      <c r="AP4" s="321"/>
      <c r="AQ4" s="321"/>
      <c r="AR4" s="321"/>
      <c r="AS4" s="321"/>
    </row>
    <row r="5" spans="1:59 16384:16384" s="589" customFormat="1" ht="18" customHeight="1">
      <c r="A5" s="204"/>
      <c r="B5" s="697" t="s">
        <v>40</v>
      </c>
      <c r="C5" s="698"/>
      <c r="D5" s="699" t="str">
        <f>INDEX(tblTrans[[English]:[Polski]],MATCH(D1048570,tblTrans[ID],0),LangSelID)</f>
        <v>Q1 2006</v>
      </c>
      <c r="E5" s="700" t="str">
        <f>INDEX(tblTrans[[English]:[Polski]],MATCH(E1048570,tblTrans[ID],0),LangSelID)</f>
        <v>Q2 2006</v>
      </c>
      <c r="F5" s="700" t="str">
        <f>INDEX(tblTrans[[English]:[Polski]],MATCH(F1048570,tblTrans[ID],0),LangSelID)</f>
        <v>Q3 2006</v>
      </c>
      <c r="G5" s="701" t="str">
        <f>INDEX(tblTrans[[English]:[Polski]],MATCH(G1048570,tblTrans[ID],0),LangSelID)</f>
        <v>Q4 2006</v>
      </c>
      <c r="H5" s="699" t="str">
        <f>INDEX(tblTrans[[English]:[Polski]],MATCH(H1048570,tblTrans[ID],0),LangSelID)</f>
        <v>Q1 2007</v>
      </c>
      <c r="I5" s="700" t="str">
        <f>INDEX(tblTrans[[English]:[Polski]],MATCH(I1048570,tblTrans[ID],0),LangSelID)</f>
        <v>Q2 2007</v>
      </c>
      <c r="J5" s="700" t="str">
        <f>INDEX(tblTrans[[English]:[Polski]],MATCH(J1048570,tblTrans[ID],0),LangSelID)</f>
        <v>Q3 2007</v>
      </c>
      <c r="K5" s="702" t="str">
        <f>INDEX(tblTrans[[English]:[Polski]],MATCH(K1048570,tblTrans[ID],0),LangSelID)</f>
        <v>Q4 2007</v>
      </c>
      <c r="L5" s="703" t="str">
        <f>INDEX(tblTrans[[English]:[Polski]],MATCH(L1048570,tblTrans[ID],0),LangSelID)</f>
        <v>Q1 2008</v>
      </c>
      <c r="M5" s="700" t="str">
        <f>INDEX(tblTrans[[English]:[Polski]],MATCH(M1048570,tblTrans[ID],0),LangSelID)</f>
        <v>Q2 2008</v>
      </c>
      <c r="N5" s="700" t="str">
        <f>INDEX(tblTrans[[English]:[Polski]],MATCH(N1048570,tblTrans[ID],0),LangSelID)</f>
        <v>Q3 2008</v>
      </c>
      <c r="O5" s="701" t="str">
        <f>INDEX(tblTrans[[English]:[Polski]],MATCH(O1048570,tblTrans[ID],0),LangSelID)</f>
        <v>Q4 2008</v>
      </c>
      <c r="P5" s="699" t="str">
        <f>INDEX(tblTrans[[English]:[Polski]],MATCH(P1048570,tblTrans[ID],0),LangSelID)</f>
        <v>Q1 2009</v>
      </c>
      <c r="Q5" s="700" t="str">
        <f>INDEX(tblTrans[[English]:[Polski]],MATCH(Q1048570,tblTrans[ID],0),LangSelID)</f>
        <v>Q2 2009</v>
      </c>
      <c r="R5" s="700" t="str">
        <f>INDEX(tblTrans[[English]:[Polski]],MATCH(R1048570,tblTrans[ID],0),LangSelID)</f>
        <v>Q3 2009</v>
      </c>
      <c r="S5" s="702" t="str">
        <f>INDEX(tblTrans[[English]:[Polski]],MATCH(S1048570,tblTrans[ID],0),LangSelID)</f>
        <v>Q4 2009</v>
      </c>
      <c r="T5" s="703" t="str">
        <f>INDEX(tblTrans[[English]:[Polski]],MATCH(T1048570,tblTrans[ID],0),LangSelID)</f>
        <v>Q1 2010</v>
      </c>
      <c r="U5" s="700" t="str">
        <f>INDEX(tblTrans[[English]:[Polski]],MATCH(U1048570,tblTrans[ID],0),LangSelID)</f>
        <v>Q2 2010</v>
      </c>
      <c r="V5" s="700" t="str">
        <f>INDEX(tblTrans[[English]:[Polski]],MATCH(V1048570,tblTrans[ID],0),LangSelID)</f>
        <v>Q3 2010</v>
      </c>
      <c r="W5" s="701" t="str">
        <f>INDEX(tblTrans[[English]:[Polski]],MATCH(W1048570,tblTrans[ID],0),LangSelID)</f>
        <v>Q4 2010</v>
      </c>
      <c r="X5" s="699" t="str">
        <f>INDEX(tblTrans[[English]:[Polski]],MATCH(X1048570,tblTrans[ID],0),LangSelID)</f>
        <v>Q1 2011</v>
      </c>
      <c r="Y5" s="700" t="str">
        <f>INDEX(tblTrans[[English]:[Polski]],MATCH(Y1048570,tblTrans[ID],0),LangSelID)</f>
        <v>Q2 2011</v>
      </c>
      <c r="Z5" s="700" t="str">
        <f>INDEX(tblTrans[[English]:[Polski]],MATCH(Z1048570,tblTrans[ID],0),LangSelID)</f>
        <v>Q3 2011</v>
      </c>
      <c r="AA5" s="702" t="str">
        <f>INDEX(tblTrans[[English]:[Polski]],MATCH(AA1048570,tblTrans[ID],0),LangSelID)</f>
        <v>Q4 2011</v>
      </c>
      <c r="AB5" s="703" t="str">
        <f>INDEX(tblTrans[[English]:[Polski]],MATCH(AB1048570,tblTrans[ID],0),LangSelID)</f>
        <v>Q1 2012</v>
      </c>
      <c r="AC5" s="700" t="str">
        <f>INDEX(tblTrans[[English]:[Polski]],MATCH(AC1048570,tblTrans[ID],0),LangSelID)</f>
        <v>Q2 2012</v>
      </c>
      <c r="AD5" s="700" t="str">
        <f>INDEX(tblTrans[[English]:[Polski]],MATCH(AD1048570,tblTrans[ID],0),LangSelID)</f>
        <v>Q3 2012</v>
      </c>
      <c r="AE5" s="1763" t="str">
        <f>INDEX(tblTrans[[English]:[Polski]],MATCH(AE1048570,tblTrans[ID],0),LangSelID)</f>
        <v>Q4 2012</v>
      </c>
      <c r="AF5" s="703" t="str">
        <f>INDEX(tblTrans[[English]:[Polski]],MATCH(AF1048570,tblTrans[ID],0),LangSelID)</f>
        <v>Q1 2013</v>
      </c>
      <c r="AG5" s="700" t="str">
        <f>INDEX(tblTrans[[English]:[Polski]],MATCH(AG1048570,tblTrans[ID],0),LangSelID)</f>
        <v>Q2 2013</v>
      </c>
      <c r="AH5" s="700" t="str">
        <f>INDEX(tblTrans[[English]:[Polski]],MATCH(AH1048570,tblTrans[ID],0),LangSelID)</f>
        <v>Q3 2013</v>
      </c>
      <c r="AI5" s="700" t="str">
        <f>INDEX(tblTrans[[English]:[Polski]],MATCH(AI1048570,tblTrans[ID],0),LangSelID)</f>
        <v>Q4 2013</v>
      </c>
      <c r="AJ5" s="700" t="str">
        <f>INDEX(tblTrans[[English]:[Polski]],MATCH(AJ1048570,tblTrans[ID],0),LangSelID)</f>
        <v>Q1 2014</v>
      </c>
      <c r="AK5" s="700" t="str">
        <f>INDEX(tblTrans[[English]:[Polski]],MATCH(AK1048570,tblTrans[ID],0),LangSelID)</f>
        <v>Q2 2014</v>
      </c>
      <c r="AL5" s="700" t="str">
        <f>INDEX(tblTrans[[English]:[Polski]],MATCH(AL1048570,tblTrans[ID],0),LangSelID)</f>
        <v>Q3 2014</v>
      </c>
      <c r="AM5" s="700" t="str">
        <f>INDEX(tblTrans[[English]:[Polski]],MATCH(AM1048570,tblTrans[ID],0),LangSelID)</f>
        <v>Q4 2014</v>
      </c>
      <c r="AN5" s="700" t="str">
        <f>INDEX(tblTrans[[English]:[Polski]],MATCH(AN1048570,tblTrans[ID],0),LangSelID)</f>
        <v>Q1 2015</v>
      </c>
      <c r="AO5" s="700" t="str">
        <f>INDEX(tblTrans[[English]:[Polski]],MATCH(AO1048570,tblTrans[ID],0),LangSelID)</f>
        <v>Q2 2015</v>
      </c>
      <c r="AP5" s="700" t="str">
        <f>INDEX(tblTrans[[English]:[Polski]],MATCH(AP1048570,tblTrans[ID],0),LangSelID)</f>
        <v>Q3 2015</v>
      </c>
      <c r="AQ5" s="700" t="str">
        <f>INDEX(tblTrans[[English]:[Polski]],MATCH(AQ1048570,tblTrans[ID],0),LangSelID)</f>
        <v>Q4 2015</v>
      </c>
      <c r="AR5" s="700" t="str">
        <f>INDEX(tblTrans[[English]:[Polski]],MATCH(AR1048570,tblTrans[ID],0),LangSelID)</f>
        <v>Q1 2016</v>
      </c>
      <c r="AS5" s="700" t="str">
        <f>INDEX(tblTrans[[English]:[Polski]],MATCH(AS1048570,tblTrans[ID],0),LangSelID)</f>
        <v>Q2 2016</v>
      </c>
      <c r="AT5" s="700" t="str">
        <f>INDEX(tblTrans[[English]:[Polski]],MATCH(AT1048570,tblTrans[ID],0),LangSelID)</f>
        <v>Q3 2016</v>
      </c>
      <c r="AU5" s="700" t="str">
        <f>INDEX(tblTrans[[English]:[Polski]],MATCH(AU1048570,tblTrans[ID],0),LangSelID)</f>
        <v>Q4 2016</v>
      </c>
    </row>
    <row r="6" spans="1:59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M6" s="260"/>
      <c r="AN6" s="260"/>
      <c r="AO6" s="260"/>
      <c r="AP6" s="260"/>
      <c r="AQ6" s="260"/>
      <c r="AR6" s="260"/>
      <c r="AS6" s="260"/>
      <c r="AT6" s="260"/>
      <c r="AU6" s="260"/>
    </row>
    <row r="7" spans="1:59 16384:16384" s="589" customFormat="1" ht="15" customHeight="1">
      <c r="A7" s="204"/>
      <c r="B7" s="820" t="str">
        <f>INDEX(tblTrans[[English]:[Polski]],MATCH(XFD7,tblTrans[ID],0),LangSelID)</f>
        <v>Net interest income</v>
      </c>
      <c r="C7" s="1271"/>
      <c r="D7" s="1019">
        <v>13382.272493229402</v>
      </c>
      <c r="E7" s="908">
        <v>-14012.517122345515</v>
      </c>
      <c r="F7" s="908">
        <v>1786.965141659646</v>
      </c>
      <c r="G7" s="911">
        <v>2603.5892459567799</v>
      </c>
      <c r="H7" s="907">
        <v>10838.630096291494</v>
      </c>
      <c r="I7" s="908">
        <v>182.46775529325544</v>
      </c>
      <c r="J7" s="908">
        <v>2734.6889403252835</v>
      </c>
      <c r="K7" s="909">
        <v>17323.914094627042</v>
      </c>
      <c r="L7" s="910">
        <v>11770.331426576142</v>
      </c>
      <c r="M7" s="908">
        <v>10464.421672924653</v>
      </c>
      <c r="N7" s="908">
        <v>27578.892708434803</v>
      </c>
      <c r="O7" s="911">
        <v>48041.828153791714</v>
      </c>
      <c r="P7" s="907">
        <v>43654.770572631445</v>
      </c>
      <c r="Q7" s="908">
        <v>56769.635294559623</v>
      </c>
      <c r="R7" s="908">
        <v>56109.176464859978</v>
      </c>
      <c r="S7" s="909">
        <v>59520.92146595208</v>
      </c>
      <c r="T7" s="910">
        <v>44999.108933527248</v>
      </c>
      <c r="U7" s="908">
        <v>58969.321164521651</v>
      </c>
      <c r="V7" s="908">
        <v>66709.116078874125</v>
      </c>
      <c r="W7" s="911">
        <v>69381.82508516981</v>
      </c>
      <c r="X7" s="907">
        <v>72503.846146359429</v>
      </c>
      <c r="Y7" s="908">
        <v>67506.002304354362</v>
      </c>
      <c r="Z7" s="908">
        <v>73116</v>
      </c>
      <c r="AA7" s="909">
        <v>98894.28275980227</v>
      </c>
      <c r="AB7" s="910">
        <v>46892</v>
      </c>
      <c r="AC7" s="908">
        <v>35989</v>
      </c>
      <c r="AD7" s="908">
        <v>27271</v>
      </c>
      <c r="AE7" s="1765">
        <v>23128</v>
      </c>
      <c r="AF7" s="1283">
        <v>1236.7674069034838</v>
      </c>
      <c r="AG7" s="908">
        <v>-258.81680695961404</v>
      </c>
      <c r="AH7" s="908">
        <v>4815.1539201402338</v>
      </c>
      <c r="AI7" s="908">
        <v>2873.6704222853441</v>
      </c>
      <c r="AJ7" s="908">
        <v>21273.595383752159</v>
      </c>
      <c r="AK7" s="908">
        <v>26504.318644583014</v>
      </c>
      <c r="AL7" s="908">
        <v>46930.676306125133</v>
      </c>
      <c r="AM7" s="908">
        <v>44989.540961317245</v>
      </c>
      <c r="AN7" s="908">
        <v>23456</v>
      </c>
      <c r="AO7" s="908">
        <v>43505</v>
      </c>
      <c r="AP7" s="908">
        <v>57797.648809999941</v>
      </c>
      <c r="AQ7" s="908">
        <v>66986.905850000025</v>
      </c>
      <c r="AR7" s="908">
        <v>81832</v>
      </c>
      <c r="AS7" s="908">
        <v>74567</v>
      </c>
      <c r="AT7" s="908">
        <v>71520</v>
      </c>
      <c r="AU7" s="908">
        <v>86617</v>
      </c>
      <c r="AW7" s="1802"/>
      <c r="AX7" s="1802"/>
      <c r="AY7" s="1851"/>
      <c r="AZ7" s="1802"/>
      <c r="BB7" s="1802"/>
      <c r="BC7" s="1802"/>
      <c r="BE7" s="1802"/>
      <c r="BF7" s="1809"/>
      <c r="BG7" s="1807"/>
      <c r="XFD7" s="589">
        <v>529</v>
      </c>
    </row>
    <row r="8" spans="1:59 16384:16384" s="589" customFormat="1" ht="15" customHeight="1">
      <c r="A8" s="204"/>
      <c r="B8" s="828" t="str">
        <f>INDEX(tblTrans[[English]:[Polski]],MATCH(XFD8,tblTrans[ID],0),LangSelID)</f>
        <v>Net fee and commission income</v>
      </c>
      <c r="C8" s="829"/>
      <c r="D8" s="1030">
        <v>-5253</v>
      </c>
      <c r="E8" s="840">
        <v>-3627.8978707832257</v>
      </c>
      <c r="F8" s="840">
        <v>-5988.3841673004863</v>
      </c>
      <c r="G8" s="838">
        <v>-5947.7121096370574</v>
      </c>
      <c r="H8" s="839">
        <v>-4886.5617873627834</v>
      </c>
      <c r="I8" s="840">
        <v>-3048.6368399087064</v>
      </c>
      <c r="J8" s="840">
        <v>-3767.7488859891473</v>
      </c>
      <c r="K8" s="841">
        <v>-5696.8780481963959</v>
      </c>
      <c r="L8" s="842">
        <v>-6264.1827049676376</v>
      </c>
      <c r="M8" s="840">
        <v>-5670.8091764116134</v>
      </c>
      <c r="N8" s="840">
        <v>-5923.728362228765</v>
      </c>
      <c r="O8" s="838">
        <v>-5837.4188414120808</v>
      </c>
      <c r="P8" s="839">
        <v>13346.742165487587</v>
      </c>
      <c r="Q8" s="840">
        <v>20735.399571181966</v>
      </c>
      <c r="R8" s="840">
        <v>19298.979843366804</v>
      </c>
      <c r="S8" s="841">
        <v>22929.778695874444</v>
      </c>
      <c r="T8" s="842">
        <v>19513.390590915387</v>
      </c>
      <c r="U8" s="840">
        <v>18806.588370446811</v>
      </c>
      <c r="V8" s="840">
        <v>20977.342738017462</v>
      </c>
      <c r="W8" s="838">
        <v>25290.173406767895</v>
      </c>
      <c r="X8" s="839">
        <v>17056.772004387767</v>
      </c>
      <c r="Y8" s="840">
        <v>21955.3692994462</v>
      </c>
      <c r="Z8" s="840">
        <v>21755.301560318592</v>
      </c>
      <c r="AA8" s="841">
        <v>2915.8509914243896</v>
      </c>
      <c r="AB8" s="842">
        <v>10646</v>
      </c>
      <c r="AC8" s="840">
        <v>11202</v>
      </c>
      <c r="AD8" s="840">
        <v>8483</v>
      </c>
      <c r="AE8" s="1766">
        <v>7121</v>
      </c>
      <c r="AF8" s="1222">
        <v>-1819.7448800000125</v>
      </c>
      <c r="AG8" s="840">
        <v>-967.34759999994651</v>
      </c>
      <c r="AH8" s="840">
        <v>-1703.3133599998548</v>
      </c>
      <c r="AI8" s="840">
        <v>153.17986800013318</v>
      </c>
      <c r="AJ8" s="840">
        <v>-1544.0839820000006</v>
      </c>
      <c r="AK8" s="840">
        <v>-1517.1221099999998</v>
      </c>
      <c r="AL8" s="840">
        <v>-1039.3291799999997</v>
      </c>
      <c r="AM8" s="840">
        <v>-1888.3670980000011</v>
      </c>
      <c r="AN8" s="840">
        <v>-543</v>
      </c>
      <c r="AO8" s="840">
        <v>-307</v>
      </c>
      <c r="AP8" s="840">
        <v>-195.40229999999997</v>
      </c>
      <c r="AQ8" s="840">
        <v>-758.73266000000012</v>
      </c>
      <c r="AR8" s="840">
        <v>-891</v>
      </c>
      <c r="AS8" s="840">
        <v>-793</v>
      </c>
      <c r="AT8" s="840">
        <v>-1573</v>
      </c>
      <c r="AU8" s="840">
        <v>-1303</v>
      </c>
      <c r="AW8" s="1802"/>
      <c r="AX8" s="1802"/>
      <c r="AY8" s="1851"/>
      <c r="AZ8" s="1802"/>
      <c r="BB8" s="1802"/>
      <c r="BC8" s="1802"/>
      <c r="BE8" s="1802"/>
      <c r="BF8" s="1809"/>
      <c r="BG8" s="1807"/>
      <c r="XFD8" s="589">
        <v>530</v>
      </c>
    </row>
    <row r="9" spans="1:59 16384:16384" s="589" customFormat="1" ht="15" customHeight="1">
      <c r="A9" s="204"/>
      <c r="B9" s="828" t="str">
        <f>INDEX(tblTrans[[English]:[Polski]],MATCH(XFD9,tblTrans[ID],0),LangSelID)</f>
        <v>Dividend income</v>
      </c>
      <c r="C9" s="1272"/>
      <c r="D9" s="1030">
        <v>13.875</v>
      </c>
      <c r="E9" s="840">
        <v>635.16925000000003</v>
      </c>
      <c r="F9" s="840">
        <v>12231.569889999999</v>
      </c>
      <c r="G9" s="838">
        <v>1103.050120000001</v>
      </c>
      <c r="H9" s="839">
        <v>435</v>
      </c>
      <c r="I9" s="840">
        <v>0.28714000000002216</v>
      </c>
      <c r="J9" s="840">
        <v>77.924000000000007</v>
      </c>
      <c r="K9" s="841">
        <v>0</v>
      </c>
      <c r="L9" s="842">
        <v>0</v>
      </c>
      <c r="M9" s="840">
        <v>1881.5818100000001</v>
      </c>
      <c r="N9" s="840">
        <v>0</v>
      </c>
      <c r="O9" s="838">
        <v>0</v>
      </c>
      <c r="P9" s="839">
        <v>0</v>
      </c>
      <c r="Q9" s="840">
        <v>102.31246999999712</v>
      </c>
      <c r="R9" s="840">
        <v>11</v>
      </c>
      <c r="S9" s="841">
        <v>3</v>
      </c>
      <c r="T9" s="842">
        <v>68</v>
      </c>
      <c r="U9" s="840">
        <v>7.489770000000135</v>
      </c>
      <c r="V9" s="840">
        <v>29</v>
      </c>
      <c r="W9" s="838">
        <v>3</v>
      </c>
      <c r="X9" s="839">
        <v>0</v>
      </c>
      <c r="Y9" s="840">
        <v>5.3911900000020978</v>
      </c>
      <c r="Z9" s="840">
        <v>107</v>
      </c>
      <c r="AA9" s="841">
        <v>2</v>
      </c>
      <c r="AB9" s="842">
        <v>0</v>
      </c>
      <c r="AC9" s="840">
        <v>102.55613999999969</v>
      </c>
      <c r="AD9" s="840">
        <v>115.485</v>
      </c>
      <c r="AE9" s="1766">
        <v>5</v>
      </c>
      <c r="AF9" s="1222">
        <v>0</v>
      </c>
      <c r="AG9" s="840">
        <v>0</v>
      </c>
      <c r="AH9" s="840">
        <v>0</v>
      </c>
      <c r="AI9" s="840">
        <v>0</v>
      </c>
      <c r="AJ9" s="840">
        <v>0</v>
      </c>
      <c r="AK9" s="840">
        <v>149.4</v>
      </c>
      <c r="AL9" s="840">
        <v>41.557749999999999</v>
      </c>
      <c r="AM9" s="840">
        <v>0</v>
      </c>
      <c r="AN9" s="840">
        <v>0</v>
      </c>
      <c r="AO9" s="840">
        <v>98</v>
      </c>
      <c r="AP9" s="840">
        <v>41.700000000000017</v>
      </c>
      <c r="AQ9" s="840">
        <v>-0.3</v>
      </c>
      <c r="AR9" s="1224">
        <v>0</v>
      </c>
      <c r="AS9" s="1224">
        <v>17</v>
      </c>
      <c r="AT9" s="1224">
        <v>393</v>
      </c>
      <c r="AU9" s="1224">
        <v>0</v>
      </c>
      <c r="AW9" s="1802"/>
      <c r="AX9" s="1802"/>
      <c r="AY9" s="1851"/>
      <c r="AZ9" s="1802"/>
      <c r="BB9" s="1802"/>
      <c r="BC9" s="1802"/>
      <c r="BE9" s="1802"/>
      <c r="BF9" s="1809"/>
      <c r="BG9" s="1807"/>
      <c r="XFD9" s="589">
        <v>531</v>
      </c>
    </row>
    <row r="10" spans="1:59 16384:16384" s="589" customFormat="1" ht="15" customHeight="1">
      <c r="A10" s="204"/>
      <c r="B10" s="1273" t="str">
        <f>INDEX(tblTrans[[English]:[Polski]],MATCH(XFD10,tblTrans[ID],0),LangSelID)</f>
        <v>Net trading income</v>
      </c>
      <c r="C10" s="829"/>
      <c r="D10" s="1030">
        <v>42437.612162376121</v>
      </c>
      <c r="E10" s="1224">
        <v>48120.48994234579</v>
      </c>
      <c r="F10" s="1224">
        <v>38886.473705111843</v>
      </c>
      <c r="G10" s="1223">
        <v>41293.341744078891</v>
      </c>
      <c r="H10" s="1030">
        <v>49318.869229689633</v>
      </c>
      <c r="I10" s="1224">
        <v>60295.373921496503</v>
      </c>
      <c r="J10" s="1224">
        <v>40704.394652958668</v>
      </c>
      <c r="K10" s="1032">
        <v>44054.39982480889</v>
      </c>
      <c r="L10" s="1222">
        <v>50369.273638570841</v>
      </c>
      <c r="M10" s="1224">
        <v>21047.330476097366</v>
      </c>
      <c r="N10" s="1224">
        <v>43281.915115537573</v>
      </c>
      <c r="O10" s="1223">
        <v>27414.990263795211</v>
      </c>
      <c r="P10" s="1030">
        <v>49422.234897826733</v>
      </c>
      <c r="Q10" s="1224">
        <v>50780.374543949663</v>
      </c>
      <c r="R10" s="1224">
        <v>28405.524600225646</v>
      </c>
      <c r="S10" s="1032">
        <v>13611.596043711736</v>
      </c>
      <c r="T10" s="1222">
        <v>31076.370547798662</v>
      </c>
      <c r="U10" s="1224">
        <v>31305.55663190622</v>
      </c>
      <c r="V10" s="1224">
        <v>18225.77096368721</v>
      </c>
      <c r="W10" s="1223">
        <v>20537.441943940161</v>
      </c>
      <c r="X10" s="1030">
        <v>14723.847125300699</v>
      </c>
      <c r="Y10" s="1224">
        <v>14010</v>
      </c>
      <c r="Z10" s="1224">
        <v>18424</v>
      </c>
      <c r="AA10" s="1032">
        <v>-1815.2970736793409</v>
      </c>
      <c r="AB10" s="1222">
        <v>19221</v>
      </c>
      <c r="AC10" s="1224">
        <v>7258</v>
      </c>
      <c r="AD10" s="1224">
        <v>20652</v>
      </c>
      <c r="AE10" s="1767">
        <v>-9172</v>
      </c>
      <c r="AF10" s="1222">
        <v>-4035.224363693615</v>
      </c>
      <c r="AG10" s="1224">
        <v>13168.944670112403</v>
      </c>
      <c r="AH10" s="1224">
        <v>8341.7775514501336</v>
      </c>
      <c r="AI10" s="1224">
        <v>3127.8642958238443</v>
      </c>
      <c r="AJ10" s="1224">
        <v>19348.604205700005</v>
      </c>
      <c r="AK10" s="1224">
        <v>35442.817591200001</v>
      </c>
      <c r="AL10" s="1224">
        <v>22000.235872500001</v>
      </c>
      <c r="AM10" s="1224">
        <v>-7052.5178093999912</v>
      </c>
      <c r="AN10" s="1224">
        <v>24477</v>
      </c>
      <c r="AO10" s="1224">
        <v>-41344</v>
      </c>
      <c r="AP10" s="1224">
        <v>5710.4261000000042</v>
      </c>
      <c r="AQ10" s="1224">
        <v>-6261.7582199999961</v>
      </c>
      <c r="AR10" s="1224">
        <v>2935</v>
      </c>
      <c r="AS10" s="1224">
        <v>-39435</v>
      </c>
      <c r="AT10" s="1224">
        <v>-7899</v>
      </c>
      <c r="AU10" s="1224">
        <v>-58854</v>
      </c>
      <c r="AW10" s="1802"/>
      <c r="AX10" s="1802"/>
      <c r="AY10" s="1851"/>
      <c r="AZ10" s="1802"/>
      <c r="BB10" s="1802"/>
      <c r="BC10" s="1802"/>
      <c r="BE10" s="1802"/>
      <c r="BF10" s="1809"/>
      <c r="BG10" s="1807"/>
      <c r="XFD10" s="589">
        <v>532</v>
      </c>
    </row>
    <row r="11" spans="1:59 16384:16384" s="589" customFormat="1" ht="15" customHeight="1">
      <c r="A11" s="204"/>
      <c r="B11" s="1274" t="str">
        <f>INDEX(tblTrans[[English]:[Polski]],MATCH(XFD11,tblTrans[ID],0),LangSelID)</f>
        <v xml:space="preserve">    Foreign exchange result</v>
      </c>
      <c r="C11" s="1272"/>
      <c r="D11" s="1030">
        <v>31458.688148539804</v>
      </c>
      <c r="E11" s="1224">
        <v>48584.250603398206</v>
      </c>
      <c r="F11" s="1224">
        <v>29068.505320706743</v>
      </c>
      <c r="G11" s="1223">
        <v>34779.516364478164</v>
      </c>
      <c r="H11" s="1030">
        <v>40995.012919679633</v>
      </c>
      <c r="I11" s="1224">
        <v>48429.056751507531</v>
      </c>
      <c r="J11" s="1224">
        <v>27867.130699230529</v>
      </c>
      <c r="K11" s="1032">
        <v>49502.854540151289</v>
      </c>
      <c r="L11" s="1222">
        <v>46424.585356569696</v>
      </c>
      <c r="M11" s="1224">
        <v>36159.994809098418</v>
      </c>
      <c r="N11" s="1224">
        <v>52345.656231730158</v>
      </c>
      <c r="O11" s="1223">
        <v>44611.279709083159</v>
      </c>
      <c r="P11" s="1030">
        <v>78515.553161387885</v>
      </c>
      <c r="Q11" s="1224">
        <v>40826.126587179126</v>
      </c>
      <c r="R11" s="1224">
        <v>26071.020283342685</v>
      </c>
      <c r="S11" s="1032">
        <v>11552.325253102228</v>
      </c>
      <c r="T11" s="1270">
        <v>17928.704707798934</v>
      </c>
      <c r="U11" s="1275">
        <v>24250.198991905752</v>
      </c>
      <c r="V11" s="1275">
        <v>14177.761073687465</v>
      </c>
      <c r="W11" s="1276">
        <v>18361.99465393004</v>
      </c>
      <c r="X11" s="1277">
        <v>6357.4367553004995</v>
      </c>
      <c r="Y11" s="1275">
        <v>9852.5747774951014</v>
      </c>
      <c r="Z11" s="1275">
        <v>7191</v>
      </c>
      <c r="AA11" s="1278">
        <v>-2536.9014636708448</v>
      </c>
      <c r="AB11" s="1270">
        <v>8129</v>
      </c>
      <c r="AC11" s="1275">
        <v>1581</v>
      </c>
      <c r="AD11" s="1275">
        <v>15470</v>
      </c>
      <c r="AE11" s="1768">
        <v>3472</v>
      </c>
      <c r="AF11" s="1270">
        <v>-3212.7178236940017</v>
      </c>
      <c r="AG11" s="1275">
        <v>-3514.8624298823379</v>
      </c>
      <c r="AH11" s="1275">
        <v>-702.82973855820092</v>
      </c>
      <c r="AI11" s="1275">
        <v>-4427.7156041651051</v>
      </c>
      <c r="AJ11" s="1275">
        <v>1013.0050957000021</v>
      </c>
      <c r="AK11" s="1275">
        <v>2390.4497711999966</v>
      </c>
      <c r="AL11" s="1275">
        <v>-14927.373477500005</v>
      </c>
      <c r="AM11" s="1275">
        <v>-32137.250159399995</v>
      </c>
      <c r="AN11" s="1275">
        <v>8484</v>
      </c>
      <c r="AO11" s="1275">
        <v>-1937</v>
      </c>
      <c r="AP11" s="1275">
        <v>-5959.5558199999978</v>
      </c>
      <c r="AQ11" s="1275">
        <v>3229.8362399999969</v>
      </c>
      <c r="AR11" s="1275">
        <v>-1178</v>
      </c>
      <c r="AS11" s="1275">
        <v>-21178.345206400005</v>
      </c>
      <c r="AT11" s="1275">
        <v>3555</v>
      </c>
      <c r="AU11" s="1275">
        <v>-28401</v>
      </c>
      <c r="AW11" s="1802"/>
      <c r="AX11" s="1802"/>
      <c r="AY11" s="1851"/>
      <c r="AZ11" s="1802"/>
      <c r="BB11" s="1802"/>
      <c r="BC11" s="1802"/>
      <c r="BE11" s="1802"/>
      <c r="BF11" s="1809"/>
      <c r="BG11" s="1807"/>
      <c r="XFD11" s="589">
        <v>533</v>
      </c>
    </row>
    <row r="12" spans="1:59 16384:16384" s="589" customFormat="1" ht="15" customHeight="1">
      <c r="A12" s="204"/>
      <c r="B12" s="1274" t="str">
        <f>INDEX(tblTrans[[English]:[Polski]],MATCH(XFD12,tblTrans[ID],0),LangSelID)</f>
        <v xml:space="preserve">    Other trading income</v>
      </c>
      <c r="C12" s="1272"/>
      <c r="D12" s="1030">
        <v>10978.924013836315</v>
      </c>
      <c r="E12" s="1224">
        <v>-463.76066105242626</v>
      </c>
      <c r="F12" s="1224">
        <v>9817.9683844051033</v>
      </c>
      <c r="G12" s="1223">
        <v>6513.8253796007248</v>
      </c>
      <c r="H12" s="1030">
        <v>8323.8563100100037</v>
      </c>
      <c r="I12" s="1224">
        <v>11866.317169988979</v>
      </c>
      <c r="J12" s="1224">
        <v>12837.263953728143</v>
      </c>
      <c r="K12" s="1032">
        <v>-5448.4547153423991</v>
      </c>
      <c r="L12" s="1222">
        <v>3944.6882820011533</v>
      </c>
      <c r="M12" s="1224">
        <v>-15112.664333001052</v>
      </c>
      <c r="N12" s="1224">
        <v>-9063.7411161925847</v>
      </c>
      <c r="O12" s="1223">
        <v>-17196.289445287945</v>
      </c>
      <c r="P12" s="1030">
        <v>-29093.318263561167</v>
      </c>
      <c r="Q12" s="1224">
        <v>9954.2479567705432</v>
      </c>
      <c r="R12" s="1224">
        <v>2334.5043168829616</v>
      </c>
      <c r="S12" s="1032">
        <v>2059.270790609507</v>
      </c>
      <c r="T12" s="1270">
        <v>13147.665839999727</v>
      </c>
      <c r="U12" s="1275">
        <v>7055.3576400004658</v>
      </c>
      <c r="V12" s="1275">
        <v>4048.0098899997392</v>
      </c>
      <c r="W12" s="1276">
        <v>2175.4472900101246</v>
      </c>
      <c r="X12" s="1277">
        <v>8366.4103700001997</v>
      </c>
      <c r="Y12" s="1275">
        <v>4157</v>
      </c>
      <c r="Z12" s="1275">
        <v>11234</v>
      </c>
      <c r="AA12" s="1278">
        <v>721.60438999150347</v>
      </c>
      <c r="AB12" s="1270">
        <v>11092</v>
      </c>
      <c r="AC12" s="1275">
        <v>5676</v>
      </c>
      <c r="AD12" s="1275">
        <v>5182</v>
      </c>
      <c r="AE12" s="1768">
        <v>-12644</v>
      </c>
      <c r="AF12" s="1270">
        <v>-822.50653999961332</v>
      </c>
      <c r="AG12" s="1275">
        <v>16683.807099994741</v>
      </c>
      <c r="AH12" s="1275">
        <v>9044.6072900083345</v>
      </c>
      <c r="AI12" s="1275">
        <v>7555.5798999889494</v>
      </c>
      <c r="AJ12" s="1275">
        <v>18335.599110000003</v>
      </c>
      <c r="AK12" s="1275">
        <v>33052.367819999999</v>
      </c>
      <c r="AL12" s="1275">
        <v>36927.609350000006</v>
      </c>
      <c r="AM12" s="1275">
        <v>25084.732350000002</v>
      </c>
      <c r="AN12" s="1275">
        <v>15993</v>
      </c>
      <c r="AO12" s="1275">
        <v>-39407</v>
      </c>
      <c r="AP12" s="1275">
        <v>11669.981920000002</v>
      </c>
      <c r="AQ12" s="1275">
        <v>-9491.3346899999997</v>
      </c>
      <c r="AR12" s="1275">
        <v>4113</v>
      </c>
      <c r="AS12" s="1275">
        <v>-18256.0580214</v>
      </c>
      <c r="AT12" s="1275">
        <v>-11454</v>
      </c>
      <c r="AU12" s="1275">
        <v>-30453</v>
      </c>
      <c r="AW12" s="1802"/>
      <c r="AX12" s="1802"/>
      <c r="AY12" s="1851"/>
      <c r="AZ12" s="1802"/>
      <c r="BB12" s="1802"/>
      <c r="BC12" s="1802"/>
      <c r="BE12" s="1802"/>
      <c r="BF12" s="1809"/>
      <c r="BG12" s="1807"/>
      <c r="XFD12" s="589">
        <v>534</v>
      </c>
    </row>
    <row r="13" spans="1:59 16384:16384" s="589" customFormat="1" ht="15" customHeight="1">
      <c r="A13" s="204"/>
      <c r="B13" s="828" t="str">
        <f>INDEX(tblTrans[[English]:[Polski]],MATCH(XFD13,tblTrans[ID],0),LangSelID)</f>
        <v>Gains less losses from investment securities</v>
      </c>
      <c r="C13" s="829"/>
      <c r="D13" s="1030">
        <v>8439.289209999999</v>
      </c>
      <c r="E13" s="1224">
        <v>942.63751999999909</v>
      </c>
      <c r="F13" s="1224">
        <v>1496.7497199999991</v>
      </c>
      <c r="G13" s="1223">
        <v>4870.4174199999998</v>
      </c>
      <c r="H13" s="1030">
        <v>6636.8133199999993</v>
      </c>
      <c r="I13" s="1224">
        <v>89.620870000000622</v>
      </c>
      <c r="J13" s="1224">
        <v>-4312.567790000001</v>
      </c>
      <c r="K13" s="1032">
        <v>-395.13864000000018</v>
      </c>
      <c r="L13" s="1222">
        <v>137548.8805</v>
      </c>
      <c r="M13" s="1224">
        <v>595.59873999999991</v>
      </c>
      <c r="N13" s="1224">
        <v>96.694399999999987</v>
      </c>
      <c r="O13" s="1223">
        <v>-1127.4434499999927</v>
      </c>
      <c r="P13" s="1030">
        <v>769.94513999999322</v>
      </c>
      <c r="Q13" s="1224">
        <v>162.89025000000004</v>
      </c>
      <c r="R13" s="1224">
        <v>53.242370000007448</v>
      </c>
      <c r="S13" s="1032">
        <v>0.26999999999333524</v>
      </c>
      <c r="T13" s="1222">
        <v>0</v>
      </c>
      <c r="U13" s="1224">
        <v>0</v>
      </c>
      <c r="V13" s="1224">
        <v>-810.57580000000291</v>
      </c>
      <c r="W13" s="1223">
        <v>-519.76950999999826</v>
      </c>
      <c r="X13" s="1030">
        <v>44.085669999999865</v>
      </c>
      <c r="Y13" s="1224">
        <v>-828.25760999999807</v>
      </c>
      <c r="Z13" s="1224">
        <v>113.18627000000089</v>
      </c>
      <c r="AA13" s="1032">
        <v>-1251.5291200000038</v>
      </c>
      <c r="AB13" s="1222">
        <v>5643.1389000000017</v>
      </c>
      <c r="AC13" s="1224">
        <v>20572.524159999997</v>
      </c>
      <c r="AD13" s="1224">
        <v>2882.3543099999929</v>
      </c>
      <c r="AE13" s="1767">
        <v>4459</v>
      </c>
      <c r="AF13" s="1222">
        <v>770.95239000000004</v>
      </c>
      <c r="AG13" s="1224">
        <v>22977.412350000006</v>
      </c>
      <c r="AH13" s="1224">
        <v>10700.580369999994</v>
      </c>
      <c r="AI13" s="1224">
        <v>18945.430430000011</v>
      </c>
      <c r="AJ13" s="1224">
        <v>1797.6995400000001</v>
      </c>
      <c r="AK13" s="1224">
        <v>4042.3668200000002</v>
      </c>
      <c r="AL13" s="1224">
        <v>1316.0899099999995</v>
      </c>
      <c r="AM13" s="1224">
        <v>38142.940449999995</v>
      </c>
      <c r="AN13" s="1224">
        <v>3157</v>
      </c>
      <c r="AO13" s="1224">
        <v>677</v>
      </c>
      <c r="AP13" s="1224">
        <v>-3494.6618999999996</v>
      </c>
      <c r="AQ13" s="1224">
        <v>5462.1824699999997</v>
      </c>
      <c r="AR13" s="1224">
        <v>3869</v>
      </c>
      <c r="AS13" s="1224">
        <v>506</v>
      </c>
      <c r="AT13" s="1224">
        <v>2464</v>
      </c>
      <c r="AU13" s="1224">
        <v>10441</v>
      </c>
      <c r="AW13" s="1802"/>
      <c r="AX13" s="1802"/>
      <c r="AY13" s="1851"/>
      <c r="AZ13" s="1802"/>
      <c r="BB13" s="1802"/>
      <c r="BC13" s="1802"/>
      <c r="BE13" s="1802"/>
      <c r="BF13" s="1809"/>
      <c r="BG13" s="1807"/>
      <c r="XFD13" s="589">
        <v>535</v>
      </c>
    </row>
    <row r="14" spans="1:59 16384:16384" s="589" customFormat="1" ht="15" customHeight="1">
      <c r="A14" s="204"/>
      <c r="B14" s="828" t="str">
        <f>INDEX(tblTrans[[English]:[Polski]],MATCH(XFD14,tblTrans[ID],0),LangSelID)</f>
        <v>Other operating income</v>
      </c>
      <c r="C14" s="829"/>
      <c r="D14" s="1030">
        <v>273.00898000000001</v>
      </c>
      <c r="E14" s="1224">
        <v>2973.4127599999993</v>
      </c>
      <c r="F14" s="1224">
        <v>8176.5440900000003</v>
      </c>
      <c r="G14" s="1223">
        <v>262.88912000000016</v>
      </c>
      <c r="H14" s="1030">
        <v>77.430989999999994</v>
      </c>
      <c r="I14" s="1224">
        <v>96.822329999999994</v>
      </c>
      <c r="J14" s="1224">
        <v>142.70554999999999</v>
      </c>
      <c r="K14" s="1032">
        <v>531.53177000000005</v>
      </c>
      <c r="L14" s="1222">
        <v>52.756330000000005</v>
      </c>
      <c r="M14" s="1224">
        <v>4.0212399999999944</v>
      </c>
      <c r="N14" s="1224">
        <v>34.168030000000002</v>
      </c>
      <c r="O14" s="1223">
        <v>2.3203700000000027</v>
      </c>
      <c r="P14" s="1030">
        <v>2218.3475492000753</v>
      </c>
      <c r="Q14" s="1224">
        <v>2760.8154847330516</v>
      </c>
      <c r="R14" s="1224">
        <v>1992.529284048127</v>
      </c>
      <c r="S14" s="1032">
        <v>3212.5964399999998</v>
      </c>
      <c r="T14" s="1222">
        <v>2199.20424</v>
      </c>
      <c r="U14" s="1224">
        <v>4200.3477000000003</v>
      </c>
      <c r="V14" s="1224">
        <v>601.87030000000004</v>
      </c>
      <c r="W14" s="1223">
        <v>831.7265973263784</v>
      </c>
      <c r="X14" s="1030">
        <v>1627.3926900000001</v>
      </c>
      <c r="Y14" s="1224">
        <v>300.9459700000001</v>
      </c>
      <c r="Z14" s="1224">
        <v>1074.7068199999999</v>
      </c>
      <c r="AA14" s="1032">
        <v>2946.2894799999999</v>
      </c>
      <c r="AB14" s="1222">
        <v>203</v>
      </c>
      <c r="AC14" s="1224">
        <v>292</v>
      </c>
      <c r="AD14" s="1224">
        <v>203</v>
      </c>
      <c r="AE14" s="1767">
        <v>4023</v>
      </c>
      <c r="AF14" s="1222">
        <v>115.13976000000001</v>
      </c>
      <c r="AG14" s="1224">
        <v>212.59735000000001</v>
      </c>
      <c r="AH14" s="1224">
        <v>128.43164000000002</v>
      </c>
      <c r="AI14" s="1224">
        <v>232.92966000000001</v>
      </c>
      <c r="AJ14" s="1224">
        <v>216.47282000000001</v>
      </c>
      <c r="AK14" s="1224">
        <v>170.36809999999997</v>
      </c>
      <c r="AL14" s="1224">
        <v>178.5487</v>
      </c>
      <c r="AM14" s="1224">
        <v>299.61996999999997</v>
      </c>
      <c r="AN14" s="1224">
        <v>148</v>
      </c>
      <c r="AO14" s="1224">
        <v>74</v>
      </c>
      <c r="AP14" s="1224">
        <v>392.76258000000001</v>
      </c>
      <c r="AQ14" s="1224">
        <v>93.217819999999961</v>
      </c>
      <c r="AR14" s="1224">
        <v>125</v>
      </c>
      <c r="AS14" s="1224">
        <v>297</v>
      </c>
      <c r="AT14" s="1224">
        <v>-384</v>
      </c>
      <c r="AU14" s="1224">
        <v>45</v>
      </c>
      <c r="AW14" s="1802"/>
      <c r="AX14" s="1802"/>
      <c r="AY14" s="1851"/>
      <c r="AZ14" s="1802"/>
      <c r="BB14" s="1802"/>
      <c r="BC14" s="1802"/>
      <c r="BE14" s="1802"/>
      <c r="BF14" s="1809"/>
      <c r="BG14" s="1807"/>
      <c r="XFD14" s="589">
        <v>536</v>
      </c>
    </row>
    <row r="15" spans="1:59 16384:16384" s="589" customFormat="1" ht="15" customHeight="1">
      <c r="A15" s="204"/>
      <c r="B15" s="828" t="str">
        <f>INDEX(tblTrans[[English]:[Polski]],MATCH(XFD15,tblTrans[ID],0),LangSelID)</f>
        <v>Impairment losses on loans and advances</v>
      </c>
      <c r="C15" s="829"/>
      <c r="D15" s="1030">
        <v>768.37868728353396</v>
      </c>
      <c r="E15" s="1224">
        <v>998.81333044273651</v>
      </c>
      <c r="F15" s="1224">
        <v>-1264.0933371848955</v>
      </c>
      <c r="G15" s="1223">
        <v>-85.01842121063612</v>
      </c>
      <c r="H15" s="1030">
        <v>-592.20545120559439</v>
      </c>
      <c r="I15" s="1224">
        <v>2477.7178731276217</v>
      </c>
      <c r="J15" s="1224">
        <v>-1139.7212402157811</v>
      </c>
      <c r="K15" s="1032">
        <v>-1102.1629750629381</v>
      </c>
      <c r="L15" s="1222">
        <v>-704.79176588364373</v>
      </c>
      <c r="M15" s="1224">
        <v>1313.4120632594609</v>
      </c>
      <c r="N15" s="1224">
        <v>-14772.560816876359</v>
      </c>
      <c r="O15" s="1223">
        <v>-237.76968543409242</v>
      </c>
      <c r="P15" s="1030">
        <v>-6751.0158655442438</v>
      </c>
      <c r="Q15" s="1224">
        <v>-6256.8455398526221</v>
      </c>
      <c r="R15" s="1224">
        <v>-6908.6583626564243</v>
      </c>
      <c r="S15" s="1032">
        <v>-7058.1310673348016</v>
      </c>
      <c r="T15" s="1222">
        <v>-5870.2211427772127</v>
      </c>
      <c r="U15" s="1224">
        <v>-5912.3627572227888</v>
      </c>
      <c r="V15" s="1224">
        <v>1026.7120899999609</v>
      </c>
      <c r="W15" s="1223">
        <v>-4816.1830600000267</v>
      </c>
      <c r="X15" s="1030">
        <v>5822.4495399999996</v>
      </c>
      <c r="Y15" s="1224">
        <v>-4864.932420000001</v>
      </c>
      <c r="Z15" s="1224">
        <v>-2122.9227400000022</v>
      </c>
      <c r="AA15" s="1032">
        <v>-4976.61553</v>
      </c>
      <c r="AB15" s="1222">
        <v>-14</v>
      </c>
      <c r="AC15" s="1224">
        <v>244</v>
      </c>
      <c r="AD15" s="1224">
        <v>-15596</v>
      </c>
      <c r="AE15" s="1767">
        <v>-18</v>
      </c>
      <c r="AF15" s="1222">
        <v>-9.1005900000000395</v>
      </c>
      <c r="AG15" s="1224">
        <v>22.142410000000044</v>
      </c>
      <c r="AH15" s="1224">
        <v>142.55883999999998</v>
      </c>
      <c r="AI15" s="1224">
        <v>-200.96087999999918</v>
      </c>
      <c r="AJ15" s="1224">
        <v>-550.72582999999986</v>
      </c>
      <c r="AK15" s="1224">
        <v>519.28904999999986</v>
      </c>
      <c r="AL15" s="1224">
        <v>-461.45017999999999</v>
      </c>
      <c r="AM15" s="1224">
        <v>-572.02991999999995</v>
      </c>
      <c r="AN15" s="1224">
        <v>-50</v>
      </c>
      <c r="AO15" s="1224">
        <v>-403</v>
      </c>
      <c r="AP15" s="1224">
        <v>-657.85853999999995</v>
      </c>
      <c r="AQ15" s="1224">
        <v>356.69047999999975</v>
      </c>
      <c r="AR15" s="1224">
        <v>-333</v>
      </c>
      <c r="AS15" s="1224">
        <v>599</v>
      </c>
      <c r="AT15" s="1224">
        <v>-252</v>
      </c>
      <c r="AU15" s="1224">
        <v>-1667</v>
      </c>
      <c r="AW15" s="1802"/>
      <c r="AX15" s="1802"/>
      <c r="AY15" s="1851"/>
      <c r="AZ15" s="1802"/>
      <c r="BB15" s="1802"/>
      <c r="BC15" s="1802"/>
      <c r="BE15" s="1802"/>
      <c r="BF15" s="1809"/>
      <c r="BG15" s="1807"/>
      <c r="XFD15" s="589">
        <v>537</v>
      </c>
    </row>
    <row r="16" spans="1:59 16384:16384" s="514" customFormat="1" ht="15" customHeight="1">
      <c r="A16" s="203"/>
      <c r="B16" s="828" t="str">
        <f>INDEX(tblTrans[[English]:[Polski]],MATCH(XFD16,tblTrans[ID],0),LangSelID)</f>
        <v>Overhead costs</v>
      </c>
      <c r="C16" s="829"/>
      <c r="D16" s="1030">
        <v>-4903.7373212495677</v>
      </c>
      <c r="E16" s="1224">
        <v>-6023.690304790869</v>
      </c>
      <c r="F16" s="1224">
        <v>-5216.9021124053261</v>
      </c>
      <c r="G16" s="1223">
        <v>-6431.2473269245502</v>
      </c>
      <c r="H16" s="1030">
        <v>-5096.1733460156074</v>
      </c>
      <c r="I16" s="1224">
        <v>-5962.987439180095</v>
      </c>
      <c r="J16" s="1224">
        <v>-6279.7856697838251</v>
      </c>
      <c r="K16" s="1032">
        <v>-8079.4719117064888</v>
      </c>
      <c r="L16" s="1222">
        <v>-4086.3585800786568</v>
      </c>
      <c r="M16" s="1224">
        <v>-4047.3059365987765</v>
      </c>
      <c r="N16" s="1224">
        <v>-4425.4188396199606</v>
      </c>
      <c r="O16" s="1223">
        <v>-10672.637882442814</v>
      </c>
      <c r="P16" s="1030">
        <v>-26349.517078515819</v>
      </c>
      <c r="Q16" s="1224">
        <v>-30941.955254130607</v>
      </c>
      <c r="R16" s="1224">
        <v>-29184.105678141859</v>
      </c>
      <c r="S16" s="1032">
        <v>-32698.212242489561</v>
      </c>
      <c r="T16" s="1222">
        <v>-28528.080419825146</v>
      </c>
      <c r="U16" s="1224">
        <v>-30679.340552742404</v>
      </c>
      <c r="V16" s="1224">
        <v>-29029.675223105351</v>
      </c>
      <c r="W16" s="1223">
        <v>-29809.220303649039</v>
      </c>
      <c r="X16" s="1030">
        <v>-40144</v>
      </c>
      <c r="Y16" s="1224">
        <v>-44250.32538157198</v>
      </c>
      <c r="Z16" s="1224">
        <v>-43726</v>
      </c>
      <c r="AA16" s="1032">
        <v>-41496.178345972861</v>
      </c>
      <c r="AB16" s="1222">
        <v>-30309</v>
      </c>
      <c r="AC16" s="1224">
        <v>-30987</v>
      </c>
      <c r="AD16" s="1224">
        <v>-31807</v>
      </c>
      <c r="AE16" s="1767">
        <v>-32277</v>
      </c>
      <c r="AF16" s="1222">
        <v>-17444.679797884481</v>
      </c>
      <c r="AG16" s="1224">
        <v>-21626.636043937608</v>
      </c>
      <c r="AH16" s="1224">
        <v>-19125.546910338599</v>
      </c>
      <c r="AI16" s="1224">
        <v>-20777.921158376903</v>
      </c>
      <c r="AJ16" s="1224">
        <v>-20743.063137798003</v>
      </c>
      <c r="AK16" s="1224">
        <v>-23851.385018402998</v>
      </c>
      <c r="AL16" s="1224">
        <v>-21228.146610199001</v>
      </c>
      <c r="AM16" s="1224">
        <v>-21474.167904900005</v>
      </c>
      <c r="AN16" s="1224">
        <v>-22669</v>
      </c>
      <c r="AO16" s="1224">
        <v>-23920</v>
      </c>
      <c r="AP16" s="1224">
        <v>-19861</v>
      </c>
      <c r="AQ16" s="1224">
        <v>-23100</v>
      </c>
      <c r="AR16" s="1224">
        <v>-23241</v>
      </c>
      <c r="AS16" s="1224">
        <v>-22636</v>
      </c>
      <c r="AT16" s="1224">
        <v>-25267</v>
      </c>
      <c r="AU16" s="1224">
        <v>-23796</v>
      </c>
      <c r="AV16" s="589"/>
      <c r="AW16" s="1802"/>
      <c r="AX16" s="1802"/>
      <c r="AY16" s="1851"/>
      <c r="AZ16" s="1803"/>
      <c r="BB16" s="1802"/>
      <c r="BC16" s="1802"/>
      <c r="BE16" s="1802"/>
      <c r="BF16" s="1809"/>
      <c r="BG16" s="1807"/>
      <c r="XFD16" s="589">
        <v>538</v>
      </c>
    </row>
    <row r="17" spans="1:16384" s="514" customFormat="1" ht="15" customHeight="1">
      <c r="A17" s="203"/>
      <c r="B17" s="828" t="str">
        <f>INDEX(tblTrans[[English]:[Polski]],MATCH(XFD17,tblTrans[ID],0),LangSelID)</f>
        <v>Amortization</v>
      </c>
      <c r="C17" s="829"/>
      <c r="D17" s="1030">
        <v>-579.03294857389596</v>
      </c>
      <c r="E17" s="1224">
        <v>-570.06399380601442</v>
      </c>
      <c r="F17" s="1224">
        <v>-600.54126512041012</v>
      </c>
      <c r="G17" s="1223">
        <v>-637.07293687547008</v>
      </c>
      <c r="H17" s="1030">
        <v>-755.64123380299884</v>
      </c>
      <c r="I17" s="1224">
        <v>-1002.4879947239258</v>
      </c>
      <c r="J17" s="1224">
        <v>-1010.9461473894003</v>
      </c>
      <c r="K17" s="1032">
        <v>-441.35025709507255</v>
      </c>
      <c r="L17" s="1222">
        <v>-489.99923364720394</v>
      </c>
      <c r="M17" s="1224">
        <v>-651.45412255522433</v>
      </c>
      <c r="N17" s="1224">
        <v>-614.59989888035693</v>
      </c>
      <c r="O17" s="1223">
        <v>-625.05197648659646</v>
      </c>
      <c r="P17" s="1030">
        <v>-2454.9240885240947</v>
      </c>
      <c r="Q17" s="1224">
        <v>-2356.3893462273491</v>
      </c>
      <c r="R17" s="1224">
        <v>-2307.4324506175817</v>
      </c>
      <c r="S17" s="1032">
        <v>-2345.761735755987</v>
      </c>
      <c r="T17" s="1222">
        <v>-2611.9253043559625</v>
      </c>
      <c r="U17" s="1224">
        <v>-2671.5539124967386</v>
      </c>
      <c r="V17" s="1224">
        <v>-2724.0631319442191</v>
      </c>
      <c r="W17" s="1223">
        <v>-2821.8726733670528</v>
      </c>
      <c r="X17" s="1030">
        <v>-5000</v>
      </c>
      <c r="Y17" s="1224">
        <v>-5615</v>
      </c>
      <c r="Z17" s="1224">
        <v>-5855</v>
      </c>
      <c r="AA17" s="1032">
        <v>-12737.200577027974</v>
      </c>
      <c r="AB17" s="1222">
        <v>-2887</v>
      </c>
      <c r="AC17" s="1224">
        <v>-3008</v>
      </c>
      <c r="AD17" s="1224">
        <v>-2595</v>
      </c>
      <c r="AE17" s="1767">
        <v>-3061</v>
      </c>
      <c r="AF17" s="1222">
        <v>-1540.9726941520612</v>
      </c>
      <c r="AG17" s="1224">
        <v>-1812.1894017504931</v>
      </c>
      <c r="AH17" s="1224">
        <v>-1300.9288261481863</v>
      </c>
      <c r="AI17" s="1224">
        <v>-2004.4970175262424</v>
      </c>
      <c r="AJ17" s="1224">
        <v>-2079.1631248999997</v>
      </c>
      <c r="AK17" s="1224">
        <v>-2131.7982084</v>
      </c>
      <c r="AL17" s="1224">
        <v>-2486.6198427999998</v>
      </c>
      <c r="AM17" s="1224">
        <v>-2116.1234868000001</v>
      </c>
      <c r="AN17" s="1224">
        <v>-2346</v>
      </c>
      <c r="AO17" s="1224">
        <v>-2103</v>
      </c>
      <c r="AP17" s="1224">
        <v>-1914.9134567999997</v>
      </c>
      <c r="AQ17" s="1224">
        <v>-2187.8287384999994</v>
      </c>
      <c r="AR17" s="1224">
        <v>-2147</v>
      </c>
      <c r="AS17" s="1224">
        <v>-2415</v>
      </c>
      <c r="AT17" s="1224">
        <v>-2258</v>
      </c>
      <c r="AU17" s="1224">
        <v>-2660</v>
      </c>
      <c r="AV17" s="589"/>
      <c r="AW17" s="1802"/>
      <c r="AX17" s="1802"/>
      <c r="AY17" s="1851"/>
      <c r="AZ17" s="1803"/>
      <c r="BB17" s="1802"/>
      <c r="BC17" s="1802"/>
      <c r="BE17" s="1802"/>
      <c r="BF17" s="1809"/>
      <c r="BG17" s="1807"/>
      <c r="XFD17" s="589">
        <v>539</v>
      </c>
    </row>
    <row r="18" spans="1:16384" s="514" customFormat="1" ht="15" hidden="1" customHeight="1">
      <c r="A18" s="203"/>
      <c r="B18" s="828" t="str">
        <f>INDEX(tblTrans[[English]:[Polski]],MATCH(XFD18,tblTrans[ID],0),LangSelID)</f>
        <v>Other costs</v>
      </c>
      <c r="C18" s="829"/>
      <c r="D18" s="1030">
        <v>-12248.082745048026</v>
      </c>
      <c r="E18" s="1224">
        <v>-10769.318039100654</v>
      </c>
      <c r="F18" s="1224">
        <v>-11449.300904083397</v>
      </c>
      <c r="G18" s="1223">
        <v>-12573.447072773717</v>
      </c>
      <c r="H18" s="1030">
        <v>-13439.027442456092</v>
      </c>
      <c r="I18" s="1224">
        <v>-12268.890269040161</v>
      </c>
      <c r="J18" s="1224">
        <v>-10858.084341416017</v>
      </c>
      <c r="K18" s="1032">
        <v>-13108.40868117297</v>
      </c>
      <c r="L18" s="1222">
        <v>-10798.789779681403</v>
      </c>
      <c r="M18" s="1224">
        <v>-10985.610568713815</v>
      </c>
      <c r="N18" s="1224">
        <v>-9601.1234775852208</v>
      </c>
      <c r="O18" s="1223">
        <v>-9180.0308458462532</v>
      </c>
      <c r="P18" s="1030">
        <v>-11453.468015500746</v>
      </c>
      <c r="Q18" s="1224">
        <v>-10046.005924600659</v>
      </c>
      <c r="R18" s="1224">
        <v>-11509.854578256985</v>
      </c>
      <c r="S18" s="1032">
        <v>-16477.734886610815</v>
      </c>
      <c r="T18" s="1222">
        <v>-13079.468771018177</v>
      </c>
      <c r="U18" s="1224">
        <v>-13195.44411260468</v>
      </c>
      <c r="V18" s="1224">
        <v>-14678.672591750841</v>
      </c>
      <c r="W18" s="1223">
        <v>-15228.196886529626</v>
      </c>
      <c r="X18" s="1030"/>
      <c r="Y18" s="1224"/>
      <c r="Z18" s="1224"/>
      <c r="AA18" s="1032"/>
      <c r="AB18" s="1222"/>
      <c r="AC18" s="1224"/>
      <c r="AD18" s="1224"/>
      <c r="AE18" s="1767"/>
      <c r="AF18" s="1222"/>
      <c r="AG18" s="1224"/>
      <c r="AH18" s="1224"/>
      <c r="AI18" s="1224"/>
      <c r="AJ18" s="1224"/>
      <c r="AK18" s="1224"/>
      <c r="AL18" s="1224"/>
      <c r="AM18" s="1224"/>
      <c r="AN18" s="1224"/>
      <c r="AO18" s="1224">
        <v>0</v>
      </c>
      <c r="AP18" s="1224"/>
      <c r="AQ18" s="1224"/>
      <c r="AR18" s="1224"/>
      <c r="AS18" s="1224">
        <v>0</v>
      </c>
      <c r="AT18" s="1224"/>
      <c r="AU18" s="1224">
        <v>0</v>
      </c>
      <c r="AV18" s="589"/>
      <c r="AW18" s="1802"/>
      <c r="AX18" s="1802"/>
      <c r="AY18" s="1851"/>
      <c r="BB18" s="1802"/>
      <c r="BC18" s="1802"/>
      <c r="BE18" s="1802"/>
      <c r="BF18" s="1809"/>
      <c r="BG18" s="1807"/>
      <c r="XFD18" s="589">
        <v>540</v>
      </c>
    </row>
    <row r="19" spans="1:16384" s="514" customFormat="1" ht="15" customHeight="1" thickBot="1">
      <c r="A19" s="203"/>
      <c r="B19" s="1279" t="str">
        <f>INDEX(tblTrans[[English]:[Polski]],MATCH(XFD19,tblTrans[ID],0),LangSelID)</f>
        <v>Other operating expenses</v>
      </c>
      <c r="C19" s="935"/>
      <c r="D19" s="1103">
        <v>-412.27701999999999</v>
      </c>
      <c r="E19" s="1104">
        <v>-530.82177000000001</v>
      </c>
      <c r="F19" s="1104">
        <v>-140.41940000000002</v>
      </c>
      <c r="G19" s="1105">
        <v>-181.57964999999984</v>
      </c>
      <c r="H19" s="1103">
        <v>-227.00039999999993</v>
      </c>
      <c r="I19" s="1104">
        <v>-231.79017999999996</v>
      </c>
      <c r="J19" s="1104">
        <v>-171.88283999999999</v>
      </c>
      <c r="K19" s="1106">
        <v>-212.48697000000004</v>
      </c>
      <c r="L19" s="1107">
        <v>-7.3953800000000003</v>
      </c>
      <c r="M19" s="1104">
        <v>-0.35466000000000053</v>
      </c>
      <c r="N19" s="1104">
        <v>1.9915300000000002</v>
      </c>
      <c r="O19" s="1105">
        <v>-1.8619199999999916</v>
      </c>
      <c r="P19" s="1103">
        <v>-139.42028999999999</v>
      </c>
      <c r="Q19" s="1104">
        <v>-1298.0514600000001</v>
      </c>
      <c r="R19" s="1104">
        <v>-284.59859</v>
      </c>
      <c r="S19" s="1106">
        <v>-342.08492000000001</v>
      </c>
      <c r="T19" s="1107">
        <v>-136.95596</v>
      </c>
      <c r="U19" s="1104">
        <v>-896.31043</v>
      </c>
      <c r="V19" s="1104">
        <v>4.2306499999999687</v>
      </c>
      <c r="W19" s="1105">
        <v>-1427.23332</v>
      </c>
      <c r="X19" s="1103">
        <v>-212.57442</v>
      </c>
      <c r="Y19" s="1104">
        <v>-983.32010000000002</v>
      </c>
      <c r="Z19" s="1104">
        <v>-195.42633999999998</v>
      </c>
      <c r="AA19" s="1106">
        <v>-3927.1056399999998</v>
      </c>
      <c r="AB19" s="1107">
        <v>-122</v>
      </c>
      <c r="AC19" s="1104">
        <v>-581</v>
      </c>
      <c r="AD19" s="1104">
        <v>-409</v>
      </c>
      <c r="AE19" s="1315">
        <v>-127</v>
      </c>
      <c r="AF19" s="1107">
        <v>21.818200000000001</v>
      </c>
      <c r="AG19" s="1104">
        <v>-7.5385200000000001</v>
      </c>
      <c r="AH19" s="1104">
        <v>-22.006810000000002</v>
      </c>
      <c r="AI19" s="1104">
        <v>-1.6431800000000001</v>
      </c>
      <c r="AJ19" s="1104">
        <v>-39.026049999999998</v>
      </c>
      <c r="AK19" s="1104">
        <v>-14.84185000000004</v>
      </c>
      <c r="AL19" s="1104">
        <v>-13.449650000000004</v>
      </c>
      <c r="AM19" s="1104">
        <v>340.46673999999996</v>
      </c>
      <c r="AN19" s="1104">
        <v>-30</v>
      </c>
      <c r="AO19" s="1104">
        <v>-84</v>
      </c>
      <c r="AP19" s="1104">
        <v>-15.132259999999992</v>
      </c>
      <c r="AQ19" s="1104">
        <v>-21.096599999999995</v>
      </c>
      <c r="AR19" s="1104">
        <v>-21</v>
      </c>
      <c r="AS19" s="1104">
        <v>-34</v>
      </c>
      <c r="AT19" s="1104">
        <v>-41</v>
      </c>
      <c r="AU19" s="1104">
        <v>-678</v>
      </c>
      <c r="AV19" s="589"/>
      <c r="AW19" s="1802"/>
      <c r="AX19" s="1802"/>
      <c r="AY19" s="1851"/>
      <c r="AZ19" s="1803"/>
      <c r="BB19" s="1802"/>
      <c r="BC19" s="1802"/>
      <c r="BE19" s="1802"/>
      <c r="BF19" s="1809"/>
      <c r="BG19" s="1807"/>
      <c r="XFD19" s="589">
        <v>541</v>
      </c>
    </row>
    <row r="20" spans="1:16384" s="86" customFormat="1" ht="15" customHeight="1" thickBot="1">
      <c r="A20" s="723"/>
      <c r="B20" s="723" t="str">
        <f>INDEX(tblTrans[[English]:[Polski]],MATCH(XFD20,tblTrans[ID],0),LangSelID)</f>
        <v>Operating profit</v>
      </c>
      <c r="C20" s="723"/>
      <c r="D20" s="724">
        <f t="shared" ref="D20:N20" si="0">D7+D8+D9+D10+D13+D14+D15+D16+D17+D18+D19</f>
        <v>41918.306498017562</v>
      </c>
      <c r="E20" s="724">
        <f t="shared" si="0"/>
        <v>18136.213701962246</v>
      </c>
      <c r="F20" s="724">
        <f t="shared" si="0"/>
        <v>37918.661360676982</v>
      </c>
      <c r="G20" s="724">
        <f t="shared" si="0"/>
        <v>24277.210132614233</v>
      </c>
      <c r="H20" s="724">
        <f t="shared" si="0"/>
        <v>42310.133975138058</v>
      </c>
      <c r="I20" s="724">
        <f t="shared" si="0"/>
        <v>40627.497167064503</v>
      </c>
      <c r="J20" s="724">
        <f t="shared" si="0"/>
        <v>16118.976228489781</v>
      </c>
      <c r="K20" s="724">
        <f t="shared" si="0"/>
        <v>32873.948206202069</v>
      </c>
      <c r="L20" s="724">
        <f t="shared" si="0"/>
        <v>177389.72445088843</v>
      </c>
      <c r="M20" s="724">
        <f t="shared" si="0"/>
        <v>13950.83153800205</v>
      </c>
      <c r="N20" s="724">
        <f t="shared" si="0"/>
        <v>35656.230388781718</v>
      </c>
      <c r="O20" s="724">
        <f t="shared" ref="O20:T20" si="1">O7+O8+O9+O10+O13+O14+O15+O16+O17+O18+O19</f>
        <v>47776.924185965108</v>
      </c>
      <c r="P20" s="724">
        <f t="shared" si="1"/>
        <v>62263.694987060924</v>
      </c>
      <c r="Q20" s="724">
        <f t="shared" si="1"/>
        <v>80412.180089613074</v>
      </c>
      <c r="R20" s="724">
        <f t="shared" si="1"/>
        <v>55675.802902827716</v>
      </c>
      <c r="S20" s="724">
        <f t="shared" si="1"/>
        <v>40356.237793347063</v>
      </c>
      <c r="T20" s="724">
        <f t="shared" si="1"/>
        <v>47629.422714264816</v>
      </c>
      <c r="U20" s="724">
        <f t="shared" ref="U20:AA20" si="2">U7+U8+U9+U10+U13+U14+U15+U16+U17+U18+U19</f>
        <v>59934.291871808084</v>
      </c>
      <c r="V20" s="724">
        <f t="shared" si="2"/>
        <v>60331.056073778338</v>
      </c>
      <c r="W20" s="724">
        <f t="shared" si="2"/>
        <v>61421.691279658509</v>
      </c>
      <c r="X20" s="724">
        <f t="shared" si="2"/>
        <v>66421.818756047884</v>
      </c>
      <c r="Y20" s="724">
        <f t="shared" si="2"/>
        <v>47235.873252228586</v>
      </c>
      <c r="Z20" s="724">
        <f t="shared" si="2"/>
        <v>62690.845570318597</v>
      </c>
      <c r="AA20" s="724">
        <f t="shared" si="2"/>
        <v>38554.496944546496</v>
      </c>
      <c r="AB20" s="724">
        <v>49273.574656858073</v>
      </c>
      <c r="AC20" s="724">
        <v>41084.663376762997</v>
      </c>
      <c r="AD20" s="724">
        <v>9200.9868446369655</v>
      </c>
      <c r="AE20" s="1290">
        <v>-5918.9260713339099</v>
      </c>
      <c r="AF20" s="1289">
        <v>-22705.044568826688</v>
      </c>
      <c r="AG20" s="724">
        <v>11708.56840746474</v>
      </c>
      <c r="AH20" s="724">
        <v>1976.7064151037239</v>
      </c>
      <c r="AI20" s="724">
        <v>2348.0524402061924</v>
      </c>
      <c r="AJ20" s="724">
        <f>+AJ7+AJ8+AJ9+AJ10+AJ13+AJ14+AJ15+AJ16+AJ17+AJ19</f>
        <v>17680.309824754164</v>
      </c>
      <c r="AK20" s="724">
        <f>+AK7+AK8+AK9+AK10+AK13+AK14+AK15+AK16+AK17+AK19</f>
        <v>39313.413018980027</v>
      </c>
      <c r="AL20" s="724">
        <f>+AL7+AL8+AL9+AL10+AL13+AL14+AL15+AL16+AL17+AL19</f>
        <v>45238.113075626119</v>
      </c>
      <c r="AM20" s="724">
        <f>+AM7+AM8+AM9+AM10+AM13+AM14+AM15+AM16+AM17+AM19</f>
        <v>50669.361902217235</v>
      </c>
      <c r="AN20" s="724">
        <v>25600</v>
      </c>
      <c r="AO20" s="724">
        <v>-23807</v>
      </c>
      <c r="AP20" s="724">
        <v>37803.437302699938</v>
      </c>
      <c r="AQ20" s="724">
        <v>40569.317033200052</v>
      </c>
      <c r="AR20" s="724">
        <v>62128</v>
      </c>
      <c r="AS20" s="724">
        <v>10673</v>
      </c>
      <c r="AT20" s="724">
        <v>36703</v>
      </c>
      <c r="AU20" s="724">
        <v>8145</v>
      </c>
      <c r="AV20" s="589"/>
      <c r="AW20" s="1802"/>
      <c r="AX20" s="1802"/>
      <c r="AY20" s="1851"/>
      <c r="AZ20" s="1810"/>
      <c r="BA20" s="1663"/>
      <c r="BB20" s="1802"/>
      <c r="BC20" s="1802"/>
      <c r="BD20" s="1663"/>
      <c r="BE20" s="1802"/>
      <c r="BF20" s="1809"/>
      <c r="BG20" s="1807"/>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D20" s="589">
        <v>542</v>
      </c>
    </row>
    <row r="21" spans="1:16384" s="514" customFormat="1" ht="15" customHeight="1">
      <c r="A21" s="208"/>
      <c r="B21" s="763" t="str">
        <f>INDEX(tblTrans[[English]:[Polski]],MATCH(XFD21,tblTrans[ID],0),LangSelID)</f>
        <v>Share of profit of associates</v>
      </c>
      <c r="C21" s="1756"/>
      <c r="D21" s="1757">
        <v>0</v>
      </c>
      <c r="E21" s="469">
        <v>0</v>
      </c>
      <c r="F21" s="469">
        <v>0</v>
      </c>
      <c r="G21" s="1758">
        <v>0</v>
      </c>
      <c r="H21" s="1757">
        <v>0</v>
      </c>
      <c r="I21" s="469">
        <v>0</v>
      </c>
      <c r="J21" s="469">
        <v>0</v>
      </c>
      <c r="K21" s="1147">
        <v>0</v>
      </c>
      <c r="L21" s="1759">
        <v>0</v>
      </c>
      <c r="M21" s="469">
        <v>0</v>
      </c>
      <c r="N21" s="469">
        <v>0</v>
      </c>
      <c r="O21" s="1758">
        <v>0</v>
      </c>
      <c r="P21" s="1757">
        <v>0</v>
      </c>
      <c r="Q21" s="469">
        <v>0</v>
      </c>
      <c r="R21" s="469">
        <v>0</v>
      </c>
      <c r="S21" s="1147">
        <v>0</v>
      </c>
      <c r="T21" s="1759">
        <v>0</v>
      </c>
      <c r="U21" s="469">
        <v>0</v>
      </c>
      <c r="V21" s="469">
        <v>0</v>
      </c>
      <c r="W21" s="1758">
        <v>0</v>
      </c>
      <c r="X21" s="1757">
        <v>0</v>
      </c>
      <c r="Y21" s="469">
        <v>0</v>
      </c>
      <c r="Z21" s="469">
        <v>0</v>
      </c>
      <c r="AA21" s="1147">
        <v>0</v>
      </c>
      <c r="AB21" s="1759">
        <v>0</v>
      </c>
      <c r="AC21" s="469">
        <v>0</v>
      </c>
      <c r="AD21" s="469"/>
      <c r="AE21" s="1770"/>
      <c r="AF21" s="1759"/>
      <c r="AG21" s="469"/>
      <c r="AH21" s="469"/>
      <c r="AI21" s="469"/>
      <c r="AJ21" s="469"/>
      <c r="AK21" s="469"/>
      <c r="AL21" s="469"/>
      <c r="AM21" s="469"/>
      <c r="AN21" s="469"/>
      <c r="AO21" s="469"/>
      <c r="AP21" s="469"/>
      <c r="AQ21" s="469"/>
      <c r="AR21" s="469"/>
      <c r="AS21" s="469">
        <v>0</v>
      </c>
      <c r="AT21" s="469"/>
      <c r="AU21" s="469">
        <v>0</v>
      </c>
      <c r="AV21" s="589"/>
      <c r="AW21" s="1802"/>
      <c r="AX21" s="1802"/>
      <c r="AY21" s="1851"/>
      <c r="BB21" s="1802"/>
      <c r="BC21" s="1802"/>
      <c r="BE21" s="1802"/>
      <c r="BF21" s="1809"/>
      <c r="BG21" s="1807"/>
      <c r="XFD21" s="589">
        <v>543</v>
      </c>
    </row>
    <row r="22" spans="1:16384" s="514" customFormat="1" ht="15" customHeight="1" thickBot="1">
      <c r="A22" s="208"/>
      <c r="B22" s="1773" t="str">
        <f>INDEX(tblTrans[[English]:[Polski]],MATCH(XFD22,tblTrans[ID],0),LangSelID)</f>
        <v>Taxes on bank balance sheet items</v>
      </c>
      <c r="C22" s="1774"/>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7"/>
      <c r="AF22" s="1776"/>
      <c r="AG22" s="1775"/>
      <c r="AH22" s="1775"/>
      <c r="AI22" s="1775"/>
      <c r="AJ22" s="1775"/>
      <c r="AK22" s="1775"/>
      <c r="AL22" s="1775"/>
      <c r="AM22" s="1775"/>
      <c r="AN22" s="1775"/>
      <c r="AO22" s="1775"/>
      <c r="AP22" s="1775"/>
      <c r="AQ22" s="1775"/>
      <c r="AR22" s="1785">
        <v>-4276</v>
      </c>
      <c r="AS22" s="1785">
        <v>-7454</v>
      </c>
      <c r="AT22" s="1785">
        <v>-7019</v>
      </c>
      <c r="AU22" s="1785">
        <v>-8039</v>
      </c>
      <c r="AV22" s="589"/>
      <c r="AW22" s="1802"/>
      <c r="AX22" s="1802"/>
      <c r="AY22" s="1851"/>
      <c r="AZ22" s="1803"/>
      <c r="BB22" s="1802"/>
      <c r="BC22" s="1802"/>
      <c r="BE22" s="1802"/>
      <c r="BF22" s="1809"/>
      <c r="BG22" s="1807"/>
      <c r="XFD22" s="589">
        <v>932</v>
      </c>
    </row>
    <row r="23" spans="1:16384" s="86" customFormat="1" ht="15" customHeight="1" thickBot="1">
      <c r="A23" s="723"/>
      <c r="B23" s="723" t="str">
        <f>INDEX(tblTrans[[English]:[Polski]],MATCH(XFD23,tblTrans[ID],0),LangSelID)</f>
        <v>Profit before tax</v>
      </c>
      <c r="C23" s="723"/>
      <c r="D23" s="724">
        <f t="shared" ref="D23:N23" si="3">D20+D21</f>
        <v>41918.306498017562</v>
      </c>
      <c r="E23" s="724">
        <f t="shared" si="3"/>
        <v>18136.213701962246</v>
      </c>
      <c r="F23" s="724">
        <f t="shared" si="3"/>
        <v>37918.661360676982</v>
      </c>
      <c r="G23" s="724">
        <f t="shared" si="3"/>
        <v>24277.210132614233</v>
      </c>
      <c r="H23" s="724">
        <f t="shared" si="3"/>
        <v>42310.133975138058</v>
      </c>
      <c r="I23" s="724">
        <f t="shared" si="3"/>
        <v>40627.497167064503</v>
      </c>
      <c r="J23" s="724">
        <f t="shared" si="3"/>
        <v>16118.976228489781</v>
      </c>
      <c r="K23" s="724">
        <f t="shared" si="3"/>
        <v>32873.948206202069</v>
      </c>
      <c r="L23" s="724">
        <f t="shared" si="3"/>
        <v>177389.72445088843</v>
      </c>
      <c r="M23" s="724">
        <f t="shared" si="3"/>
        <v>13950.83153800205</v>
      </c>
      <c r="N23" s="724">
        <f t="shared" si="3"/>
        <v>35656.230388781718</v>
      </c>
      <c r="O23" s="724">
        <f t="shared" ref="O23:T23" si="4">O20+O21</f>
        <v>47776.924185965108</v>
      </c>
      <c r="P23" s="724">
        <f t="shared" si="4"/>
        <v>62263.694987060924</v>
      </c>
      <c r="Q23" s="724">
        <f t="shared" si="4"/>
        <v>80412.180089613074</v>
      </c>
      <c r="R23" s="724">
        <f t="shared" si="4"/>
        <v>55675.802902827716</v>
      </c>
      <c r="S23" s="724">
        <f t="shared" si="4"/>
        <v>40356.237793347063</v>
      </c>
      <c r="T23" s="724">
        <f t="shared" si="4"/>
        <v>47629.422714264816</v>
      </c>
      <c r="U23" s="724">
        <f t="shared" ref="U23:AA23" si="5">U20+U21</f>
        <v>59934.291871808084</v>
      </c>
      <c r="V23" s="724">
        <f t="shared" si="5"/>
        <v>60331.056073778338</v>
      </c>
      <c r="W23" s="724">
        <f t="shared" si="5"/>
        <v>61421.691279658509</v>
      </c>
      <c r="X23" s="724">
        <f t="shared" si="5"/>
        <v>66421.818756047884</v>
      </c>
      <c r="Y23" s="724">
        <f t="shared" si="5"/>
        <v>47235.873252228586</v>
      </c>
      <c r="Z23" s="724">
        <f t="shared" si="5"/>
        <v>62690.845570318597</v>
      </c>
      <c r="AA23" s="724">
        <f t="shared" si="5"/>
        <v>38554.496944546496</v>
      </c>
      <c r="AB23" s="724">
        <v>49273.574656858073</v>
      </c>
      <c r="AC23" s="724">
        <v>41084.663376762997</v>
      </c>
      <c r="AD23" s="724">
        <v>9200.9868446369655</v>
      </c>
      <c r="AE23" s="1290">
        <f>AE20+AE21</f>
        <v>-5918.9260713339099</v>
      </c>
      <c r="AF23" s="1289">
        <v>-22705.044568826685</v>
      </c>
      <c r="AG23" s="724">
        <v>11708.568407464742</v>
      </c>
      <c r="AH23" s="724">
        <v>1976.7064151037255</v>
      </c>
      <c r="AI23" s="724">
        <v>2348.0524402061883</v>
      </c>
      <c r="AJ23" s="724">
        <f>AJ20</f>
        <v>17680.309824754164</v>
      </c>
      <c r="AK23" s="724">
        <f>AK20</f>
        <v>39313.413018980027</v>
      </c>
      <c r="AL23" s="724">
        <f>AL20</f>
        <v>45238.113075626119</v>
      </c>
      <c r="AM23" s="724">
        <f>AM20</f>
        <v>50669.361902217235</v>
      </c>
      <c r="AN23" s="724">
        <v>25600</v>
      </c>
      <c r="AO23" s="724">
        <v>-23807</v>
      </c>
      <c r="AP23" s="724">
        <v>37803</v>
      </c>
      <c r="AQ23" s="724">
        <v>40569.317033200052</v>
      </c>
      <c r="AR23" s="724">
        <v>57852</v>
      </c>
      <c r="AS23" s="724">
        <v>3219</v>
      </c>
      <c r="AT23" s="724">
        <v>29684</v>
      </c>
      <c r="AU23" s="724">
        <v>106</v>
      </c>
      <c r="AV23" s="589"/>
      <c r="AW23" s="1802"/>
      <c r="AX23" s="1802"/>
      <c r="AY23" s="1851"/>
      <c r="AZ23" s="1802"/>
      <c r="BA23" s="1663"/>
      <c r="BB23" s="1802"/>
      <c r="BC23" s="1802"/>
      <c r="BD23" s="1663"/>
      <c r="BE23" s="1802"/>
      <c r="BF23" s="1809"/>
      <c r="BG23" s="1807"/>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D23" s="589">
        <v>544</v>
      </c>
    </row>
    <row r="24" spans="1:16384" s="589" customFormat="1" ht="15" customHeight="1" thickBot="1">
      <c r="A24" s="209"/>
      <c r="B24" s="260" t="str">
        <f>INDEX(tblTrans[[English]:[Polski]],MATCH(XFD24,tblTrans[ID],0),LangSelID)</f>
        <v>Income tax expense</v>
      </c>
      <c r="C24" s="460"/>
      <c r="D24" s="422">
        <v>-8179.4403360790839</v>
      </c>
      <c r="E24" s="303">
        <v>-3722.4606033728273</v>
      </c>
      <c r="F24" s="303">
        <v>-7350.4328385286244</v>
      </c>
      <c r="G24" s="417">
        <v>-4728.4399251967006</v>
      </c>
      <c r="H24" s="422">
        <v>-8059.7354552762308</v>
      </c>
      <c r="I24" s="303">
        <v>-7966.5044617422518</v>
      </c>
      <c r="J24" s="303">
        <v>-3175.6854834130595</v>
      </c>
      <c r="K24" s="423">
        <v>-6343.9601591783958</v>
      </c>
      <c r="L24" s="424">
        <v>-7545.3212795688032</v>
      </c>
      <c r="M24" s="303">
        <v>-2678.96799222039</v>
      </c>
      <c r="N24" s="303">
        <v>-6788.7437738685239</v>
      </c>
      <c r="O24" s="417">
        <v>-9087.8755953333675</v>
      </c>
      <c r="P24" s="422">
        <v>-12761.122047541578</v>
      </c>
      <c r="Q24" s="303">
        <v>-18602.97421702648</v>
      </c>
      <c r="R24" s="303">
        <v>-10840.102551537268</v>
      </c>
      <c r="S24" s="423">
        <v>-9466.5851807359504</v>
      </c>
      <c r="T24" s="424">
        <v>-9225.0803157103146</v>
      </c>
      <c r="U24" s="303">
        <v>-13184.235455643531</v>
      </c>
      <c r="V24" s="303">
        <v>-11700.056654017882</v>
      </c>
      <c r="W24" s="417">
        <v>-12600.425343135115</v>
      </c>
      <c r="X24" s="422">
        <v>-13665</v>
      </c>
      <c r="Y24" s="303">
        <v>-13829.978012519248</v>
      </c>
      <c r="Z24" s="303">
        <v>-13469.57087902021</v>
      </c>
      <c r="AA24" s="423">
        <v>-6304.584419463803</v>
      </c>
      <c r="AB24" s="424">
        <v>-9138</v>
      </c>
      <c r="AC24" s="303">
        <v>-9141</v>
      </c>
      <c r="AD24" s="303">
        <v>-1661</v>
      </c>
      <c r="AE24" s="1291">
        <v>-18</v>
      </c>
      <c r="AF24" s="424"/>
      <c r="AG24" s="303"/>
      <c r="AH24" s="303"/>
      <c r="AI24" s="303"/>
      <c r="AJ24" s="303"/>
      <c r="AK24" s="303"/>
      <c r="AL24" s="303"/>
      <c r="AM24" s="303"/>
      <c r="AN24" s="303"/>
      <c r="AO24" s="303"/>
      <c r="AP24" s="303"/>
      <c r="AQ24" s="303"/>
      <c r="AR24" s="303"/>
      <c r="AS24" s="303"/>
      <c r="AT24" s="303"/>
      <c r="AU24" s="303"/>
      <c r="XFD24" s="589">
        <v>545</v>
      </c>
    </row>
    <row r="25" spans="1:16384" s="86" customFormat="1" ht="15" customHeight="1" thickBot="1">
      <c r="A25" s="723"/>
      <c r="B25" s="723" t="str">
        <f>INDEX(tblTrans[[English]:[Polski]],MATCH(XFD25,tblTrans[ID],0),LangSelID)</f>
        <v>Net profit (loss) including minority interest</v>
      </c>
      <c r="C25" s="723"/>
      <c r="D25" s="724">
        <f t="shared" ref="D25:N25" si="6">D23+D24</f>
        <v>33738.86616193848</v>
      </c>
      <c r="E25" s="724">
        <f t="shared" si="6"/>
        <v>14413.753098589419</v>
      </c>
      <c r="F25" s="724">
        <f t="shared" si="6"/>
        <v>30568.228522148358</v>
      </c>
      <c r="G25" s="724">
        <f t="shared" si="6"/>
        <v>19548.770207417532</v>
      </c>
      <c r="H25" s="724">
        <f t="shared" si="6"/>
        <v>34250.398519861825</v>
      </c>
      <c r="I25" s="724">
        <f t="shared" si="6"/>
        <v>32660.992705322249</v>
      </c>
      <c r="J25" s="724">
        <f t="shared" si="6"/>
        <v>12943.290745076722</v>
      </c>
      <c r="K25" s="724">
        <f t="shared" si="6"/>
        <v>26529.988047023675</v>
      </c>
      <c r="L25" s="724">
        <f t="shared" si="6"/>
        <v>169844.40317131963</v>
      </c>
      <c r="M25" s="724">
        <f t="shared" si="6"/>
        <v>11271.86354578166</v>
      </c>
      <c r="N25" s="724">
        <f t="shared" si="6"/>
        <v>28867.486614913192</v>
      </c>
      <c r="O25" s="724">
        <f t="shared" ref="O25:T25" si="7">O23+O24</f>
        <v>38689.048590631741</v>
      </c>
      <c r="P25" s="724">
        <f t="shared" si="7"/>
        <v>49502.572939519348</v>
      </c>
      <c r="Q25" s="724">
        <f t="shared" si="7"/>
        <v>61809.205872586594</v>
      </c>
      <c r="R25" s="724">
        <f t="shared" si="7"/>
        <v>44835.700351290448</v>
      </c>
      <c r="S25" s="724">
        <f t="shared" si="7"/>
        <v>30889.652612611113</v>
      </c>
      <c r="T25" s="724">
        <f t="shared" si="7"/>
        <v>38404.342398554501</v>
      </c>
      <c r="U25" s="724">
        <f t="shared" ref="U25:AA25" si="8">U23+U24</f>
        <v>46750.056416164553</v>
      </c>
      <c r="V25" s="724">
        <f t="shared" si="8"/>
        <v>48630.999419760454</v>
      </c>
      <c r="W25" s="724">
        <f t="shared" si="8"/>
        <v>48821.265936523392</v>
      </c>
      <c r="X25" s="724">
        <f t="shared" si="8"/>
        <v>52756.818756047884</v>
      </c>
      <c r="Y25" s="724">
        <f t="shared" si="8"/>
        <v>33405.895239709338</v>
      </c>
      <c r="Z25" s="724">
        <f t="shared" si="8"/>
        <v>49221.274691298386</v>
      </c>
      <c r="AA25" s="724">
        <f t="shared" si="8"/>
        <v>32249.912525082691</v>
      </c>
      <c r="AB25" s="724">
        <v>40135.574656858073</v>
      </c>
      <c r="AC25" s="724">
        <v>31943.663376762997</v>
      </c>
      <c r="AD25" s="724">
        <v>7539.9868446369655</v>
      </c>
      <c r="AE25" s="1290">
        <f>AE23+AE24</f>
        <v>-5936.9260713339099</v>
      </c>
      <c r="AF25" s="1289"/>
      <c r="AG25" s="724"/>
      <c r="AH25" s="724"/>
      <c r="AI25" s="724"/>
      <c r="AJ25" s="724"/>
      <c r="AK25" s="724"/>
      <c r="AL25" s="724"/>
      <c r="AM25" s="724"/>
      <c r="AN25" s="724"/>
      <c r="AO25" s="724"/>
      <c r="AP25" s="724"/>
      <c r="AQ25" s="724"/>
      <c r="AR25" s="724"/>
      <c r="AS25" s="724"/>
      <c r="AT25" s="724"/>
      <c r="AU25" s="724"/>
      <c r="AV25" s="589"/>
      <c r="AW25" s="1663"/>
      <c r="AX25" s="1663"/>
      <c r="AY25" s="1663"/>
      <c r="AZ25" s="1663"/>
      <c r="BA25" s="1663"/>
      <c r="BB25" s="1663"/>
      <c r="BC25" s="1663"/>
      <c r="BD25" s="1663"/>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89">
        <v>546</v>
      </c>
    </row>
    <row r="26" spans="1:16384" s="589" customFormat="1" ht="15" customHeight="1" thickBot="1">
      <c r="A26" s="209"/>
      <c r="B26" s="259" t="str">
        <f>INDEX(tblTrans[[English]:[Polski]],MATCH(XFD26,tblTrans[ID],0),LangSelID)</f>
        <v>Net profit (loss) attributable to minority interest</v>
      </c>
      <c r="C26" s="460"/>
      <c r="D26" s="422">
        <v>-95</v>
      </c>
      <c r="E26" s="303">
        <v>0</v>
      </c>
      <c r="F26" s="303">
        <v>0</v>
      </c>
      <c r="G26" s="417">
        <v>0</v>
      </c>
      <c r="H26" s="422">
        <v>0</v>
      </c>
      <c r="I26" s="303">
        <v>0</v>
      </c>
      <c r="J26" s="303">
        <v>0</v>
      </c>
      <c r="K26" s="423">
        <v>0</v>
      </c>
      <c r="L26" s="424">
        <v>0</v>
      </c>
      <c r="M26" s="303">
        <v>0</v>
      </c>
      <c r="N26" s="303">
        <v>0</v>
      </c>
      <c r="O26" s="417">
        <v>0</v>
      </c>
      <c r="P26" s="422">
        <v>0</v>
      </c>
      <c r="Q26" s="303">
        <v>0</v>
      </c>
      <c r="R26" s="303">
        <v>0</v>
      </c>
      <c r="S26" s="423">
        <v>0</v>
      </c>
      <c r="T26" s="424">
        <v>0</v>
      </c>
      <c r="U26" s="303">
        <v>0</v>
      </c>
      <c r="V26" s="303">
        <v>0</v>
      </c>
      <c r="W26" s="417">
        <v>0</v>
      </c>
      <c r="X26" s="422">
        <v>0</v>
      </c>
      <c r="Y26" s="303">
        <v>0</v>
      </c>
      <c r="Z26" s="303">
        <v>0</v>
      </c>
      <c r="AA26" s="423">
        <v>0</v>
      </c>
      <c r="AB26" s="424">
        <v>0</v>
      </c>
      <c r="AC26" s="303">
        <v>0</v>
      </c>
      <c r="AD26" s="303"/>
      <c r="AE26" s="1291"/>
      <c r="AF26" s="424"/>
      <c r="AG26" s="303"/>
      <c r="AH26" s="303"/>
      <c r="AI26" s="303"/>
      <c r="AJ26" s="303"/>
      <c r="AK26" s="303"/>
      <c r="AL26" s="303"/>
      <c r="AM26" s="303"/>
      <c r="AN26" s="303"/>
      <c r="AO26" s="303"/>
      <c r="AP26" s="303"/>
      <c r="AQ26" s="303"/>
      <c r="AR26" s="303"/>
      <c r="AS26" s="303"/>
      <c r="AT26" s="303"/>
      <c r="AU26" s="303"/>
      <c r="XFD26" s="589">
        <v>547</v>
      </c>
    </row>
    <row r="27" spans="1:16384" s="86" customFormat="1" ht="15" customHeight="1" thickBot="1">
      <c r="A27" s="723"/>
      <c r="B27" s="723" t="str">
        <f>INDEX(tblTrans[[English]:[Polski]],MATCH(XFD27,tblTrans[ID],0),LangSelID)</f>
        <v>Net profit (loss)</v>
      </c>
      <c r="C27" s="723"/>
      <c r="D27" s="724">
        <f t="shared" ref="D27:N27" si="9">D25-D26</f>
        <v>33833.86616193848</v>
      </c>
      <c r="E27" s="724">
        <f t="shared" si="9"/>
        <v>14413.753098589419</v>
      </c>
      <c r="F27" s="724">
        <f t="shared" si="9"/>
        <v>30568.228522148358</v>
      </c>
      <c r="G27" s="724">
        <f t="shared" si="9"/>
        <v>19548.770207417532</v>
      </c>
      <c r="H27" s="724">
        <f t="shared" si="9"/>
        <v>34250.398519861825</v>
      </c>
      <c r="I27" s="724">
        <f t="shared" si="9"/>
        <v>32660.992705322249</v>
      </c>
      <c r="J27" s="724">
        <f t="shared" si="9"/>
        <v>12943.290745076722</v>
      </c>
      <c r="K27" s="724">
        <f t="shared" si="9"/>
        <v>26529.988047023675</v>
      </c>
      <c r="L27" s="724">
        <f t="shared" si="9"/>
        <v>169844.40317131963</v>
      </c>
      <c r="M27" s="724">
        <f t="shared" si="9"/>
        <v>11271.86354578166</v>
      </c>
      <c r="N27" s="724">
        <f t="shared" si="9"/>
        <v>28867.486614913192</v>
      </c>
      <c r="O27" s="724">
        <f t="shared" ref="O27:T27" si="10">O25-O26</f>
        <v>38689.048590631741</v>
      </c>
      <c r="P27" s="724">
        <f t="shared" si="10"/>
        <v>49502.572939519348</v>
      </c>
      <c r="Q27" s="724">
        <f t="shared" si="10"/>
        <v>61809.205872586594</v>
      </c>
      <c r="R27" s="724">
        <f t="shared" si="10"/>
        <v>44835.700351290448</v>
      </c>
      <c r="S27" s="724">
        <f t="shared" si="10"/>
        <v>30889.652612611113</v>
      </c>
      <c r="T27" s="724">
        <f t="shared" si="10"/>
        <v>38404.342398554501</v>
      </c>
      <c r="U27" s="724">
        <f t="shared" ref="U27:AA27" si="11">U25-U26</f>
        <v>46750.056416164553</v>
      </c>
      <c r="V27" s="724">
        <f t="shared" si="11"/>
        <v>48630.999419760454</v>
      </c>
      <c r="W27" s="724">
        <f t="shared" si="11"/>
        <v>48821.265936523392</v>
      </c>
      <c r="X27" s="724">
        <f t="shared" si="11"/>
        <v>52756.818756047884</v>
      </c>
      <c r="Y27" s="724">
        <f t="shared" si="11"/>
        <v>33405.895239709338</v>
      </c>
      <c r="Z27" s="724">
        <f t="shared" si="11"/>
        <v>49221.274691298386</v>
      </c>
      <c r="AA27" s="724">
        <f t="shared" si="11"/>
        <v>32249.912525082691</v>
      </c>
      <c r="AB27" s="724">
        <v>40135.574656858073</v>
      </c>
      <c r="AC27" s="724">
        <v>31943.663376762997</v>
      </c>
      <c r="AD27" s="724">
        <v>7539.9868446369655</v>
      </c>
      <c r="AE27" s="1290">
        <f>AE25-AE26</f>
        <v>-5936.9260713339099</v>
      </c>
      <c r="AF27" s="1289"/>
      <c r="AG27" s="724"/>
      <c r="AH27" s="724"/>
      <c r="AI27" s="724"/>
      <c r="AJ27" s="724"/>
      <c r="AK27" s="724"/>
      <c r="AL27" s="724"/>
      <c r="AM27" s="724"/>
      <c r="AN27" s="724"/>
      <c r="AO27" s="724"/>
      <c r="AP27" s="724"/>
      <c r="AQ27" s="724"/>
      <c r="AR27" s="724"/>
      <c r="AS27" s="724"/>
      <c r="AT27" s="724"/>
      <c r="AU27" s="724"/>
      <c r="AV27" s="1663"/>
      <c r="AW27" s="1663"/>
      <c r="AX27" s="1663"/>
      <c r="AY27" s="1663"/>
      <c r="AZ27" s="1663"/>
      <c r="BA27" s="1663"/>
      <c r="BB27" s="1663"/>
      <c r="BC27" s="1663"/>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89">
        <v>548</v>
      </c>
    </row>
    <row r="28" spans="1:16384" ht="15">
      <c r="A28" s="10"/>
      <c r="B28" s="210"/>
      <c r="C28" s="171"/>
      <c r="D28" s="1"/>
      <c r="E28" s="1"/>
      <c r="F28" s="1"/>
      <c r="G28" s="1"/>
      <c r="H28" s="1"/>
      <c r="W28" s="47"/>
      <c r="X28" s="47"/>
      <c r="Y28" s="47"/>
      <c r="AS28" s="1852"/>
      <c r="AT28" s="1852"/>
      <c r="AU28" s="1852"/>
      <c r="AV28" s="6"/>
      <c r="AW28" s="6"/>
      <c r="AX28" s="1851"/>
    </row>
    <row r="29" spans="1:16384" ht="22.5">
      <c r="A29" s="10"/>
      <c r="B29" s="1312" t="str">
        <f>INDEX(tblTrans[[English]:[Polski]],MATCH(XFD29,tblTrans[ID],0),LangSelID)</f>
        <v>* Net interest income including cost of capital, fixed assets financing, investment yield and cost of long-term financing</v>
      </c>
      <c r="C29" s="171"/>
      <c r="D29" s="11"/>
      <c r="E29" s="11"/>
      <c r="F29" s="11"/>
      <c r="G29" s="8"/>
      <c r="AS29" s="1852"/>
      <c r="AT29" s="1852"/>
      <c r="AU29" s="1804"/>
      <c r="AV29" s="6"/>
      <c r="AW29" s="6"/>
      <c r="AX29" s="1851"/>
      <c r="XFD29" s="1">
        <v>549</v>
      </c>
    </row>
    <row r="30" spans="1:16384" ht="12.75">
      <c r="A30" s="10"/>
      <c r="B30" s="171"/>
      <c r="C30" s="171"/>
      <c r="D30" s="11"/>
      <c r="E30" s="11"/>
      <c r="F30" s="11"/>
      <c r="G30" s="8"/>
      <c r="AS30" s="1852"/>
      <c r="AT30" s="1852"/>
      <c r="AU30" s="1804"/>
      <c r="AV30" s="6"/>
      <c r="AW30" s="6"/>
      <c r="AX30" s="1851"/>
    </row>
    <row r="31" spans="1:16384">
      <c r="A31" s="10"/>
      <c r="B31" s="294"/>
      <c r="C31" s="171"/>
      <c r="D31" s="11"/>
      <c r="E31" s="11"/>
      <c r="F31" s="11"/>
      <c r="G31" s="8"/>
    </row>
    <row r="32" spans="1:16384">
      <c r="A32" s="10"/>
      <c r="B32" s="1"/>
      <c r="C32" s="1"/>
      <c r="D32" s="11"/>
      <c r="E32" s="11"/>
      <c r="F32" s="11"/>
      <c r="G32" s="8"/>
    </row>
    <row r="33" spans="1:7 16384:16384" ht="12" thickBot="1">
      <c r="A33" s="10"/>
      <c r="B33" s="2"/>
      <c r="C33" s="11"/>
      <c r="D33" s="11"/>
      <c r="E33" s="11"/>
      <c r="F33" s="11"/>
      <c r="G33" s="8"/>
    </row>
    <row r="34" spans="1:7 16384:16384" ht="262.5" customHeight="1" thickTop="1" thickBot="1">
      <c r="A34" s="10"/>
      <c r="B34" s="1987"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1988" t="e">
        <f>INDEX(tblTrans[[English]:[Polski]],MATCH(#REF!,tblTrans[ID],0),LangSelID)</f>
        <v>#REF!</v>
      </c>
      <c r="D34" s="11"/>
      <c r="E34" s="11"/>
      <c r="F34" s="11"/>
      <c r="G34" s="8"/>
      <c r="XFD34" s="1">
        <v>550</v>
      </c>
    </row>
    <row r="35" spans="1:7 16384:16384" ht="12" thickTop="1">
      <c r="A35" s="10"/>
      <c r="B35" s="2"/>
      <c r="C35" s="11"/>
      <c r="D35" s="11"/>
      <c r="E35" s="11"/>
      <c r="F35" s="11"/>
      <c r="G35" s="8"/>
    </row>
    <row r="36" spans="1:7 16384:16384">
      <c r="A36" s="10"/>
      <c r="B36" s="2"/>
      <c r="C36" s="11"/>
      <c r="D36" s="11"/>
      <c r="E36" s="11"/>
      <c r="F36" s="11"/>
      <c r="G36" s="8"/>
    </row>
    <row r="37" spans="1:7 16384:16384">
      <c r="A37" s="10"/>
      <c r="B37" s="2"/>
      <c r="C37" s="11"/>
      <c r="D37" s="11"/>
      <c r="E37" s="11"/>
      <c r="F37" s="11"/>
      <c r="G37" s="8"/>
    </row>
    <row r="38" spans="1:7 16384:16384">
      <c r="A38" s="10"/>
      <c r="B38" s="2"/>
      <c r="C38" s="11"/>
      <c r="D38" s="11"/>
      <c r="E38" s="11"/>
      <c r="F38" s="11"/>
      <c r="G38" s="8"/>
    </row>
    <row r="39" spans="1:7 16384:16384">
      <c r="B39" s="2"/>
      <c r="C39" s="11"/>
      <c r="D39" s="11"/>
      <c r="E39" s="11"/>
      <c r="F39" s="11"/>
      <c r="G39" s="8"/>
    </row>
    <row r="40" spans="1:7 16384:16384">
      <c r="B40" s="2"/>
      <c r="C40" s="11"/>
      <c r="D40" s="11"/>
      <c r="E40" s="11"/>
      <c r="F40" s="11"/>
      <c r="G40" s="8"/>
    </row>
    <row r="41" spans="1:7 16384:16384">
      <c r="B41" s="2"/>
      <c r="C41" s="11"/>
      <c r="D41" s="11"/>
      <c r="E41" s="11"/>
      <c r="F41" s="11"/>
      <c r="G41" s="8"/>
    </row>
    <row r="42" spans="1:7 16384:16384">
      <c r="B42" s="2"/>
      <c r="C42" s="11"/>
      <c r="D42" s="11"/>
      <c r="E42" s="11"/>
      <c r="F42" s="11"/>
      <c r="G42" s="8"/>
    </row>
    <row r="43" spans="1:7 16384:16384">
      <c r="B43" s="2"/>
      <c r="C43" s="11"/>
      <c r="D43" s="11"/>
      <c r="E43" s="11"/>
      <c r="F43" s="11"/>
      <c r="G43" s="8"/>
    </row>
    <row r="44" spans="1:7 16384:16384">
      <c r="B44" s="2"/>
      <c r="C44" s="11"/>
      <c r="D44" s="11"/>
      <c r="E44" s="11"/>
      <c r="F44" s="11"/>
      <c r="G44" s="8"/>
    </row>
    <row r="45" spans="1:7 16384:16384">
      <c r="B45" s="2"/>
      <c r="C45" s="11"/>
      <c r="D45" s="11"/>
      <c r="E45" s="11"/>
      <c r="F45" s="11"/>
      <c r="G45" s="8"/>
    </row>
    <row r="46" spans="1:7 16384:16384">
      <c r="B46" s="2"/>
      <c r="C46" s="11"/>
      <c r="D46" s="11"/>
      <c r="E46" s="11"/>
      <c r="F46" s="11"/>
      <c r="G46" s="8"/>
    </row>
    <row r="47" spans="1:7 16384:16384">
      <c r="B47" s="2"/>
      <c r="C47" s="11"/>
      <c r="D47" s="11"/>
      <c r="E47" s="11"/>
      <c r="F47" s="11"/>
      <c r="G47" s="8"/>
    </row>
    <row r="48" spans="1:7 16384:16384">
      <c r="B48" s="2"/>
      <c r="C48" s="11"/>
      <c r="D48" s="11"/>
      <c r="E48" s="11"/>
      <c r="F48" s="11"/>
      <c r="G48" s="8"/>
    </row>
    <row r="49" spans="2:7">
      <c r="B49" s="2"/>
      <c r="C49" s="11"/>
      <c r="D49" s="11"/>
      <c r="E49" s="11"/>
      <c r="F49" s="11"/>
      <c r="G49" s="8"/>
    </row>
    <row r="50" spans="2:7">
      <c r="B50" s="2"/>
      <c r="C50" s="11"/>
      <c r="D50" s="11"/>
      <c r="E50" s="11"/>
      <c r="F50" s="11"/>
      <c r="G50" s="8"/>
    </row>
    <row r="51" spans="2:7">
      <c r="B51" s="2"/>
      <c r="C51" s="11"/>
      <c r="D51" s="11"/>
      <c r="E51" s="11"/>
      <c r="F51" s="11"/>
      <c r="G51" s="8"/>
    </row>
    <row r="52" spans="2:7">
      <c r="C52" s="11"/>
      <c r="D52" s="11"/>
      <c r="E52" s="11"/>
      <c r="F52" s="11"/>
      <c r="G52" s="8"/>
    </row>
    <row r="53" spans="2:7">
      <c r="C53" s="11"/>
      <c r="D53" s="11"/>
      <c r="E53" s="11"/>
      <c r="F53" s="11"/>
      <c r="G53" s="8"/>
    </row>
    <row r="54" spans="2:7">
      <c r="C54" s="11"/>
      <c r="D54" s="11"/>
      <c r="E54" s="11"/>
      <c r="F54" s="11"/>
      <c r="G54" s="8"/>
    </row>
    <row r="55" spans="2:7">
      <c r="C55" s="11"/>
      <c r="D55" s="11"/>
      <c r="E55" s="11"/>
      <c r="F55" s="11"/>
      <c r="G55" s="8"/>
    </row>
    <row r="56" spans="2:7">
      <c r="C56" s="11"/>
      <c r="D56" s="11"/>
      <c r="E56" s="11"/>
      <c r="F56" s="11"/>
      <c r="G56" s="8"/>
    </row>
    <row r="57" spans="2:7">
      <c r="C57" s="11"/>
      <c r="D57" s="11"/>
      <c r="E57" s="11"/>
      <c r="F57" s="11"/>
      <c r="G57" s="8"/>
    </row>
    <row r="58" spans="2:7">
      <c r="C58" s="11"/>
      <c r="D58" s="11"/>
      <c r="E58" s="11"/>
      <c r="F58" s="11"/>
      <c r="G58" s="8"/>
    </row>
    <row r="59" spans="2:7">
      <c r="C59" s="11"/>
      <c r="D59" s="11"/>
      <c r="E59" s="11"/>
      <c r="F59" s="11"/>
      <c r="G59" s="8"/>
    </row>
    <row r="60" spans="2:7">
      <c r="C60" s="11"/>
      <c r="D60" s="11"/>
      <c r="E60" s="11"/>
      <c r="F60" s="11"/>
      <c r="G60" s="8"/>
    </row>
    <row r="61" spans="2:7">
      <c r="C61" s="11"/>
      <c r="D61" s="11"/>
      <c r="E61" s="11"/>
      <c r="F61" s="11"/>
      <c r="G61" s="8"/>
    </row>
    <row r="62" spans="2:7">
      <c r="C62" s="11"/>
      <c r="D62" s="11"/>
      <c r="E62" s="11"/>
      <c r="F62" s="11"/>
      <c r="G62" s="8"/>
    </row>
    <row r="63" spans="2:7">
      <c r="C63" s="11"/>
      <c r="D63" s="11"/>
      <c r="E63" s="11"/>
      <c r="F63" s="11"/>
      <c r="G63" s="8"/>
    </row>
    <row r="64" spans="2:7">
      <c r="C64" s="11"/>
      <c r="D64" s="11"/>
      <c r="E64" s="11"/>
      <c r="F64" s="11"/>
      <c r="G64" s="8"/>
    </row>
    <row r="65" spans="3:7">
      <c r="C65" s="11"/>
      <c r="D65" s="11"/>
      <c r="E65" s="11"/>
      <c r="F65" s="11"/>
      <c r="G65" s="8"/>
    </row>
    <row r="66" spans="3:7">
      <c r="C66" s="11"/>
      <c r="D66" s="11"/>
      <c r="E66" s="11"/>
      <c r="F66" s="11"/>
      <c r="G66" s="8"/>
    </row>
    <row r="67" spans="3:7">
      <c r="C67" s="11"/>
      <c r="D67" s="11"/>
      <c r="E67" s="11"/>
      <c r="F67" s="11"/>
      <c r="G67" s="8"/>
    </row>
    <row r="68" spans="3:7">
      <c r="C68" s="11"/>
      <c r="D68" s="11"/>
      <c r="E68" s="11"/>
      <c r="F68" s="11"/>
      <c r="G68" s="8"/>
    </row>
    <row r="69" spans="3:7">
      <c r="C69" s="11"/>
      <c r="D69" s="11"/>
      <c r="E69" s="11"/>
      <c r="F69" s="11"/>
      <c r="G69" s="8"/>
    </row>
    <row r="70" spans="3:7">
      <c r="C70" s="11"/>
      <c r="D70" s="11"/>
      <c r="E70" s="11"/>
      <c r="F70" s="11"/>
      <c r="G70" s="8"/>
    </row>
    <row r="71" spans="3:7">
      <c r="C71" s="11"/>
      <c r="D71" s="11"/>
      <c r="E71" s="11"/>
      <c r="F71" s="11"/>
      <c r="G71" s="8"/>
    </row>
    <row r="72" spans="3:7">
      <c r="C72" s="11"/>
      <c r="D72" s="11"/>
      <c r="E72" s="11"/>
      <c r="F72" s="11"/>
      <c r="G72" s="8"/>
    </row>
    <row r="73" spans="3:7">
      <c r="C73" s="11"/>
      <c r="D73" s="11"/>
      <c r="E73" s="11"/>
      <c r="F73" s="11"/>
      <c r="G73" s="8"/>
    </row>
    <row r="74" spans="3:7">
      <c r="C74" s="11"/>
      <c r="D74" s="11"/>
      <c r="E74" s="11"/>
      <c r="F74" s="11"/>
      <c r="G74" s="8"/>
    </row>
    <row r="75" spans="3:7">
      <c r="C75" s="11"/>
      <c r="D75" s="11"/>
      <c r="E75" s="11"/>
      <c r="F75" s="11"/>
      <c r="G75" s="8"/>
    </row>
    <row r="76" spans="3:7">
      <c r="C76" s="11"/>
      <c r="D76" s="11"/>
      <c r="E76" s="11"/>
      <c r="F76" s="11"/>
      <c r="G76" s="8"/>
    </row>
    <row r="77" spans="3:7">
      <c r="C77" s="11"/>
      <c r="D77" s="11"/>
      <c r="E77" s="11"/>
      <c r="F77" s="11"/>
      <c r="G77" s="8"/>
    </row>
    <row r="78" spans="3:7">
      <c r="C78" s="11"/>
      <c r="D78" s="11"/>
      <c r="E78" s="11"/>
      <c r="F78" s="11"/>
      <c r="G78" s="8"/>
    </row>
    <row r="79" spans="3:7">
      <c r="C79" s="11"/>
      <c r="D79" s="11"/>
      <c r="E79" s="11"/>
      <c r="F79" s="11"/>
      <c r="G79" s="8"/>
    </row>
    <row r="80" spans="3: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3"/>
      <c r="D231" s="13"/>
      <c r="E231" s="13"/>
      <c r="F231" s="13"/>
      <c r="G231" s="14"/>
    </row>
    <row r="232" spans="3:7">
      <c r="C232" s="13"/>
      <c r="D232" s="13"/>
      <c r="E232" s="13"/>
      <c r="F232" s="13"/>
      <c r="G232" s="14"/>
    </row>
    <row r="233" spans="3:7">
      <c r="C233" s="13"/>
      <c r="D233" s="13"/>
      <c r="E233" s="13"/>
      <c r="F233" s="13"/>
      <c r="G233" s="14"/>
    </row>
    <row r="234" spans="3:7">
      <c r="C234" s="13"/>
      <c r="D234" s="13"/>
      <c r="E234" s="13"/>
      <c r="F234" s="13"/>
      <c r="G234" s="14"/>
    </row>
    <row r="235" spans="3:7">
      <c r="C235" s="13"/>
      <c r="D235" s="13"/>
      <c r="E235" s="13"/>
      <c r="F235" s="13"/>
      <c r="G235" s="14"/>
    </row>
    <row r="236" spans="3:7">
      <c r="C236" s="13"/>
      <c r="D236" s="13"/>
      <c r="E236" s="13"/>
      <c r="F236" s="13"/>
      <c r="G236" s="14"/>
    </row>
    <row r="237" spans="3:7">
      <c r="C237" s="13"/>
      <c r="D237" s="13"/>
      <c r="E237" s="13"/>
      <c r="F237" s="13"/>
      <c r="G237" s="14"/>
    </row>
    <row r="238" spans="3:7">
      <c r="C238" s="13"/>
      <c r="D238" s="13"/>
      <c r="E238" s="13"/>
      <c r="F238" s="13"/>
      <c r="G238" s="14"/>
    </row>
    <row r="239" spans="3:7">
      <c r="C239" s="13"/>
      <c r="D239" s="13"/>
      <c r="E239" s="13"/>
      <c r="F239" s="13"/>
      <c r="G239" s="14"/>
    </row>
    <row r="240" spans="3:7">
      <c r="C240" s="13"/>
      <c r="D240" s="13"/>
      <c r="E240" s="13"/>
      <c r="F240" s="13"/>
      <c r="G240" s="14"/>
    </row>
    <row r="241" spans="3:7">
      <c r="C241" s="13"/>
      <c r="D241" s="13"/>
      <c r="E241" s="13"/>
      <c r="F241" s="13"/>
      <c r="G241" s="14"/>
    </row>
    <row r="242" spans="3:7">
      <c r="C242" s="13"/>
      <c r="D242" s="13"/>
      <c r="E242" s="13"/>
      <c r="F242" s="13"/>
      <c r="G242" s="14"/>
    </row>
    <row r="243" spans="3:7">
      <c r="C243" s="13"/>
      <c r="D243" s="13"/>
      <c r="E243" s="13"/>
      <c r="F243" s="13"/>
      <c r="G243" s="14"/>
    </row>
    <row r="244" spans="3:7">
      <c r="C244" s="13"/>
      <c r="D244" s="13"/>
      <c r="E244" s="13"/>
      <c r="F244" s="13"/>
      <c r="G244" s="14"/>
    </row>
    <row r="245" spans="3:7">
      <c r="C245" s="13"/>
      <c r="D245" s="13"/>
      <c r="E245" s="13"/>
      <c r="F245" s="13"/>
      <c r="G245" s="14"/>
    </row>
    <row r="246" spans="3:7">
      <c r="C246" s="13"/>
      <c r="D246" s="13"/>
      <c r="E246" s="13"/>
      <c r="F246" s="13"/>
      <c r="G246" s="14"/>
    </row>
    <row r="247" spans="3:7">
      <c r="C247" s="13"/>
      <c r="D247" s="13"/>
      <c r="E247" s="13"/>
      <c r="F247" s="13"/>
      <c r="G247" s="14"/>
    </row>
    <row r="248" spans="3:7">
      <c r="C248" s="13"/>
      <c r="D248" s="13"/>
      <c r="E248" s="13"/>
      <c r="F248" s="13"/>
      <c r="G248" s="14"/>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048568" spans="4:47">
      <c r="AB1048568" s="1">
        <v>927</v>
      </c>
    </row>
    <row r="1048569" spans="4:47">
      <c r="L1048569" s="1">
        <v>925</v>
      </c>
      <c r="P1048569" s="1">
        <v>928</v>
      </c>
      <c r="X1048569" s="1">
        <v>926</v>
      </c>
      <c r="AB1048569" s="1">
        <v>929</v>
      </c>
    </row>
    <row r="1048570" spans="4:47" hidden="1">
      <c r="D1048570" s="7">
        <v>886</v>
      </c>
      <c r="E1048570" s="7">
        <v>887</v>
      </c>
      <c r="F1048570" s="7">
        <v>888</v>
      </c>
      <c r="G1048570" s="7">
        <v>889</v>
      </c>
      <c r="H1048570" s="7">
        <v>890</v>
      </c>
      <c r="I1048570" s="7">
        <v>891</v>
      </c>
      <c r="J1048570" s="7">
        <v>892</v>
      </c>
      <c r="K1048570" s="7">
        <v>893</v>
      </c>
      <c r="L1048570" s="7">
        <v>894</v>
      </c>
      <c r="M1048570" s="7">
        <v>895</v>
      </c>
      <c r="N1048570" s="7">
        <v>896</v>
      </c>
      <c r="O1048570" s="7">
        <v>897</v>
      </c>
      <c r="P1048570" s="7">
        <v>898</v>
      </c>
      <c r="Q1048570" s="7">
        <v>899</v>
      </c>
      <c r="R1048570" s="7">
        <v>900</v>
      </c>
      <c r="S1048570" s="7">
        <v>901</v>
      </c>
      <c r="T1048570" s="7">
        <v>902</v>
      </c>
      <c r="U1048570" s="7">
        <v>903</v>
      </c>
      <c r="V1048570" s="7">
        <v>904</v>
      </c>
      <c r="W1048570" s="7">
        <v>905</v>
      </c>
      <c r="X1048570" s="7">
        <v>906</v>
      </c>
      <c r="Y1048570" s="7">
        <v>907</v>
      </c>
      <c r="Z1048570" s="7">
        <v>908</v>
      </c>
      <c r="AA1048570" s="7">
        <v>909</v>
      </c>
      <c r="AB1048570" s="7">
        <v>910</v>
      </c>
      <c r="AC1048570" s="7">
        <v>911</v>
      </c>
      <c r="AD1048570" s="7">
        <v>912</v>
      </c>
      <c r="AE1048570" s="7">
        <v>913</v>
      </c>
      <c r="AF1048570" s="7">
        <v>914</v>
      </c>
      <c r="AG1048570" s="7">
        <v>915</v>
      </c>
      <c r="AH1048570" s="7">
        <v>916</v>
      </c>
      <c r="AI1048570" s="7">
        <v>917</v>
      </c>
      <c r="AJ1048570" s="7">
        <v>918</v>
      </c>
      <c r="AK1048570" s="7">
        <v>919</v>
      </c>
      <c r="AL1048570" s="7">
        <v>920</v>
      </c>
      <c r="AM1048570" s="7">
        <v>921</v>
      </c>
      <c r="AN1048570" s="7">
        <v>922</v>
      </c>
      <c r="AO1048570" s="7">
        <v>923</v>
      </c>
      <c r="AP1048570" s="7">
        <v>924</v>
      </c>
      <c r="AQ1048570" s="7">
        <v>930</v>
      </c>
      <c r="AR1048570" s="7">
        <v>931</v>
      </c>
      <c r="AS1048570" s="7">
        <v>933</v>
      </c>
      <c r="AT1048570" s="7">
        <v>942</v>
      </c>
      <c r="AU1048570" s="7">
        <v>947</v>
      </c>
    </row>
    <row r="1048571" spans="4:47" hidden="1"/>
    <row r="1048572" spans="4:47" hidden="1"/>
    <row r="1048573" spans="4:47" hidden="1"/>
    <row r="1048574" spans="4:47" hidden="1"/>
    <row r="1048575" spans="4:47" hidden="1"/>
    <row r="1048576" spans="4:47" hidden="1"/>
  </sheetData>
  <mergeCells count="7">
    <mergeCell ref="B2:AM2"/>
    <mergeCell ref="AB3:AH3"/>
    <mergeCell ref="B34:C34"/>
    <mergeCell ref="L4:O4"/>
    <mergeCell ref="P4:U4"/>
    <mergeCell ref="X4:AA4"/>
    <mergeCell ref="AB4:AE4"/>
  </mergeCells>
  <phoneticPr fontId="2"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topLeftCell="B1" zoomScale="80" zoomScaleNormal="80" workbookViewId="0">
      <pane xSplit="1" ySplit="5" topLeftCell="C6" activePane="bottomRight" state="frozen"/>
      <selection activeCell="B1" sqref="B1"/>
      <selection pane="topRight" activeCell="C1" sqref="C1"/>
      <selection pane="bottomLeft" activeCell="B6" sqref="B6"/>
      <selection pane="bottomRight" activeCell="AU1" sqref="AU1"/>
    </sheetView>
  </sheetViews>
  <sheetFormatPr defaultColWidth="4" defaultRowHeight="11.25" outlineLevelCol="1"/>
  <cols>
    <col min="1" max="1" width="4.42578125" style="5" hidden="1" customWidth="1"/>
    <col min="2" max="2" width="57.140625" style="202" customWidth="1"/>
    <col min="3" max="3" width="1.42578125" style="5" customWidth="1"/>
    <col min="4" max="6" width="13.42578125" style="5" hidden="1" customWidth="1" outlineLevel="1"/>
    <col min="7" max="7" width="13.42578125" style="202" hidden="1" customWidth="1" outlineLevel="1"/>
    <col min="8" max="8" width="13.42578125" style="283" hidden="1" customWidth="1" outlineLevel="1"/>
    <col min="9" max="35" width="13.42578125" style="202" hidden="1" customWidth="1" outlineLevel="1"/>
    <col min="36" max="36" width="13.42578125" style="202" customWidth="1" collapsed="1"/>
    <col min="37" max="37" width="13.42578125" style="202" customWidth="1"/>
    <col min="38" max="38" width="14.28515625" style="202" customWidth="1"/>
    <col min="39" max="41" width="13.42578125" style="202" customWidth="1"/>
    <col min="42" max="42" width="14.28515625" style="202" customWidth="1"/>
    <col min="43" max="47" width="13.42578125" style="202" customWidth="1"/>
    <col min="48" max="55" width="11.42578125" style="202" customWidth="1"/>
    <col min="56" max="152" width="13.42578125" style="202" customWidth="1"/>
    <col min="153" max="16381" width="4" style="202"/>
    <col min="16382" max="16383" width="9.140625" style="202"/>
    <col min="16384" max="16384" width="4" style="1" hidden="1" customWidth="1"/>
  </cols>
  <sheetData>
    <row r="1" spans="1:57 16384:16384" ht="12" customHeight="1">
      <c r="B1" s="295"/>
      <c r="C1" s="243"/>
      <c r="D1" s="243"/>
      <c r="E1" s="243"/>
      <c r="F1" s="243"/>
      <c r="G1" s="295"/>
      <c r="H1" s="296"/>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row>
    <row r="2" spans="1:57 16384:16384" ht="45.75" customHeight="1">
      <c r="B2" s="2003" t="str">
        <f>INDEX(tblTrans[[English]:[Polski]],MATCH(XFD2,tblTrans[ID],0),LangSelID)</f>
        <v>Others</v>
      </c>
      <c r="C2" s="2004"/>
      <c r="D2" s="2004"/>
      <c r="E2" s="2004"/>
      <c r="F2" s="2004"/>
      <c r="G2" s="2004"/>
      <c r="H2" s="2004"/>
      <c r="I2" s="2004"/>
      <c r="J2" s="2004"/>
      <c r="K2" s="2004"/>
      <c r="L2" s="2004"/>
      <c r="M2" s="2004"/>
      <c r="N2" s="2004"/>
      <c r="O2" s="2004"/>
      <c r="P2" s="2004"/>
      <c r="Q2" s="2004"/>
      <c r="R2" s="2004"/>
      <c r="S2" s="2004"/>
      <c r="T2" s="2004"/>
      <c r="U2" s="2004"/>
      <c r="V2" s="2004"/>
      <c r="W2" s="2004"/>
      <c r="X2" s="2004"/>
      <c r="Y2" s="2004"/>
      <c r="Z2" s="2004"/>
      <c r="AA2" s="2004"/>
      <c r="AB2" s="2004"/>
      <c r="AC2" s="2004"/>
      <c r="AD2" s="2004"/>
      <c r="AE2" s="2004"/>
      <c r="AF2" s="2004"/>
      <c r="AG2" s="2004"/>
      <c r="AH2" s="2004"/>
      <c r="AI2" s="2004"/>
      <c r="AJ2" s="509"/>
      <c r="AK2" s="508"/>
      <c r="AL2" s="508"/>
      <c r="AM2" s="508"/>
      <c r="AN2" s="508"/>
      <c r="AO2" s="508"/>
      <c r="AP2" s="508"/>
      <c r="AQ2" s="508"/>
      <c r="AR2" s="508"/>
      <c r="AS2" s="508"/>
      <c r="AT2" s="508"/>
      <c r="AU2" s="508"/>
      <c r="XFD2" s="1">
        <v>575</v>
      </c>
    </row>
    <row r="3" spans="1:57 16384:16384" s="283" customFormat="1" ht="31.5" customHeight="1">
      <c r="A3" s="15"/>
      <c r="B3" s="297"/>
      <c r="C3" s="297"/>
      <c r="D3" s="297"/>
      <c r="E3" s="297"/>
      <c r="F3" s="297"/>
      <c r="G3" s="297"/>
      <c r="H3" s="297"/>
      <c r="I3" s="297"/>
      <c r="J3" s="297"/>
      <c r="K3" s="297"/>
      <c r="L3" s="297"/>
      <c r="M3" s="297"/>
      <c r="N3" s="297"/>
      <c r="O3" s="297"/>
      <c r="P3" s="447"/>
      <c r="Q3" s="305"/>
      <c r="R3" s="305"/>
      <c r="S3" s="305"/>
      <c r="T3" s="305"/>
      <c r="U3" s="305"/>
      <c r="V3" s="305"/>
      <c r="W3" s="305"/>
      <c r="X3" s="305"/>
      <c r="Y3" s="305"/>
      <c r="Z3" s="305"/>
      <c r="AA3" s="305"/>
      <c r="AB3" s="1997" t="str">
        <f>INDEX(tblTrans[[English]:[Polski]],MATCH(AB1048568,tblTrans[ID],0),LangSelID)</f>
        <v>2012 and 2013 results were restated due to the adjustments in booking of bancassurance related income in line with KNF guidance</v>
      </c>
      <c r="AC3" s="1998" t="e">
        <f>INDEX(tblTrans[[English]:[Polski]],MATCH(AC1048568,tblTrans[ID],0),LangSelID)</f>
        <v>#N/A</v>
      </c>
      <c r="AD3" s="1998" t="e">
        <f>INDEX(tblTrans[[English]:[Polski]],MATCH(AD1048568,tblTrans[ID],0),LangSelID)</f>
        <v>#N/A</v>
      </c>
      <c r="AE3" s="1998" t="e">
        <f>INDEX(tblTrans[[English]:[Polski]],MATCH(AE1048568,tblTrans[ID],0),LangSelID)</f>
        <v>#N/A</v>
      </c>
      <c r="AF3" s="1998" t="e">
        <f>INDEX(tblTrans[[English]:[Polski]],MATCH(AF1048568,tblTrans[ID],0),LangSelID)</f>
        <v>#N/A</v>
      </c>
      <c r="AG3" s="1998" t="e">
        <f>INDEX(tblTrans[[English]:[Polski]],MATCH(AG1048568,tblTrans[ID],0),LangSelID)</f>
        <v>#N/A</v>
      </c>
      <c r="AH3" s="1999" t="e">
        <f>INDEX(tblTrans[[English]:[Polski]],MATCH(AH1048568,tblTrans[ID],0),LangSelID)</f>
        <v>#N/A</v>
      </c>
      <c r="AI3" s="448"/>
      <c r="AJ3" s="704"/>
      <c r="XFD3" s="1">
        <v>552</v>
      </c>
    </row>
    <row r="4" spans="1:57 16384:16384" ht="52.5" customHeight="1">
      <c r="B4" s="257"/>
      <c r="C4" s="241"/>
      <c r="D4" s="241"/>
      <c r="E4" s="241"/>
      <c r="F4" s="241"/>
      <c r="G4" s="298"/>
      <c r="H4" s="260"/>
      <c r="I4" s="298"/>
      <c r="J4" s="298"/>
      <c r="K4" s="298"/>
      <c r="L4" s="1990" t="str">
        <f>INDEX(tblTrans[[English]:[Polski]],MATCH(L1048569,tblTrans[ID],0),LangSelID)</f>
        <v>Results of Q1-Q4 2008 adjusted for the impact of consolidation of BRE Insurance</v>
      </c>
      <c r="M4" s="1990" t="e">
        <f>INDEX(tblTrans[[English]:[Polski]],MATCH(M1048569,tblTrans[ID],0),LangSelID)</f>
        <v>#N/A</v>
      </c>
      <c r="N4" s="1990" t="e">
        <f>INDEX(tblTrans[[English]:[Polski]],MATCH(N1048569,tblTrans[ID],0),LangSelID)</f>
        <v>#N/A</v>
      </c>
      <c r="O4" s="1990" t="e">
        <f>INDEX(tblTrans[[English]:[Polski]],MATCH(O1048569,tblTrans[ID],0),LangSelID)</f>
        <v>#N/A</v>
      </c>
      <c r="P4" s="2000" t="str">
        <f>INDEX(tblTrans[[English]:[Polski]],MATCH(P1048569,tblTrans[ID],0),LangSelID)</f>
        <v>Results of Q1-4 2009 and Q1-2 2010 adjusted for the impact of new assignment of subsidiaries: BBH, DI BRE and BCF</v>
      </c>
      <c r="Q4" s="1990" t="e">
        <f>INDEX(tblTrans[[English]:[Polski]],MATCH(Q1048569,tblTrans[ID],0),LangSelID)</f>
        <v>#N/A</v>
      </c>
      <c r="R4" s="1990" t="e">
        <f>INDEX(tblTrans[[English]:[Polski]],MATCH(R1048569,tblTrans[ID],0),LangSelID)</f>
        <v>#N/A</v>
      </c>
      <c r="S4" s="1990" t="e">
        <f>INDEX(tblTrans[[English]:[Polski]],MATCH(S1048569,tblTrans[ID],0),LangSelID)</f>
        <v>#N/A</v>
      </c>
      <c r="T4" s="1990" t="e">
        <f>INDEX(tblTrans[[English]:[Polski]],MATCH(T1048569,tblTrans[ID],0),LangSelID)</f>
        <v>#N/A</v>
      </c>
      <c r="U4" s="1990" t="e">
        <f>INDEX(tblTrans[[English]:[Polski]],MATCH(U1048569,tblTrans[ID],0),LangSelID)</f>
        <v>#N/A</v>
      </c>
      <c r="V4" s="268"/>
      <c r="W4" s="268"/>
      <c r="X4" s="1992" t="str">
        <f>INDEX(tblTrans[[English]:[Polski]],MATCH(X1048569,tblTrans[ID],0),LangSelID)</f>
        <v>2011 results adjusted to reflect new presentation of SWAP points and operating leasing</v>
      </c>
      <c r="Y4" s="1992" t="e">
        <f>INDEX(tblTrans[[English]:[Polski]],MATCH(Y1048569,tblTrans[ID],0),LangSelID)</f>
        <v>#N/A</v>
      </c>
      <c r="Z4" s="1992" t="e">
        <f>INDEX(tblTrans[[English]:[Polski]],MATCH(Z1048569,tblTrans[ID],0),LangSelID)</f>
        <v>#N/A</v>
      </c>
      <c r="AA4" s="1992" t="e">
        <f>INDEX(tblTrans[[English]:[Polski]],MATCH(AA1048569,tblTrans[ID],0),LangSelID)</f>
        <v>#N/A</v>
      </c>
      <c r="AB4" s="1993" t="str">
        <f>INDEX(tblTrans[[English]:[Polski]],MATCH(AB1048569,tblTrans[ID],0),LangSelID)</f>
        <v>Segmental data for 2012 adjusted to reflect the shift of BRE Bank Hipoteczny (BBH) from Corporates &amp; Financial Markets to Retail Banking as of January 1, 2013</v>
      </c>
      <c r="AC4" s="1990" t="e">
        <f>INDEX(tblTrans[[English]:[Polski]],MATCH(AC1048569,tblTrans[ID],0),LangSelID)</f>
        <v>#N/A</v>
      </c>
      <c r="AD4" s="1990" t="e">
        <f>INDEX(tblTrans[[English]:[Polski]],MATCH(AD1048569,tblTrans[ID],0),LangSelID)</f>
        <v>#N/A</v>
      </c>
      <c r="AE4" s="1994" t="e">
        <f>INDEX(tblTrans[[English]:[Polski]],MATCH(AE1048569,tblTrans[ID],0),LangSelID)</f>
        <v>#N/A</v>
      </c>
      <c r="AF4" s="1313"/>
      <c r="AG4" s="1314"/>
      <c r="AH4" s="1314"/>
      <c r="AI4" s="705"/>
      <c r="AJ4" s="706"/>
      <c r="AK4" s="295"/>
      <c r="AL4" s="295"/>
      <c r="AM4" s="295"/>
      <c r="AN4" s="295"/>
      <c r="AO4" s="295"/>
      <c r="AP4" s="295"/>
      <c r="AQ4" s="295"/>
      <c r="AR4" s="295"/>
      <c r="AS4" s="295"/>
      <c r="AT4" s="295"/>
      <c r="AU4" s="295"/>
      <c r="XFD4" s="178"/>
    </row>
    <row r="5" spans="1:57 16384:16384" s="589" customFormat="1" ht="18" customHeight="1">
      <c r="A5" s="204"/>
      <c r="B5" s="697" t="s">
        <v>40</v>
      </c>
      <c r="C5" s="698"/>
      <c r="D5" s="699" t="str">
        <f>INDEX(tblTrans[[English]:[Polski]],MATCH(D1048570,tblTrans[ID],0),LangSelID)</f>
        <v>Q1 2006</v>
      </c>
      <c r="E5" s="700" t="str">
        <f>INDEX(tblTrans[[English]:[Polski]],MATCH(E1048570,tblTrans[ID],0),LangSelID)</f>
        <v>Q2 2006</v>
      </c>
      <c r="F5" s="700" t="str">
        <f>INDEX(tblTrans[[English]:[Polski]],MATCH(F1048570,tblTrans[ID],0),LangSelID)</f>
        <v>Q3 2006</v>
      </c>
      <c r="G5" s="701" t="str">
        <f>INDEX(tblTrans[[English]:[Polski]],MATCH(G1048570,tblTrans[ID],0),LangSelID)</f>
        <v>Q4 2006</v>
      </c>
      <c r="H5" s="699" t="str">
        <f>INDEX(tblTrans[[English]:[Polski]],MATCH(H1048570,tblTrans[ID],0),LangSelID)</f>
        <v>Q1 2007</v>
      </c>
      <c r="I5" s="700" t="str">
        <f>INDEX(tblTrans[[English]:[Polski]],MATCH(I1048570,tblTrans[ID],0),LangSelID)</f>
        <v>Q2 2007</v>
      </c>
      <c r="J5" s="700" t="str">
        <f>INDEX(tblTrans[[English]:[Polski]],MATCH(J1048570,tblTrans[ID],0),LangSelID)</f>
        <v>Q3 2007</v>
      </c>
      <c r="K5" s="702" t="str">
        <f>INDEX(tblTrans[[English]:[Polski]],MATCH(K1048570,tblTrans[ID],0),LangSelID)</f>
        <v>Q4 2007</v>
      </c>
      <c r="L5" s="703" t="str">
        <f>INDEX(tblTrans[[English]:[Polski]],MATCH(L1048570,tblTrans[ID],0),LangSelID)</f>
        <v>Q1 2008</v>
      </c>
      <c r="M5" s="700" t="str">
        <f>INDEX(tblTrans[[English]:[Polski]],MATCH(M1048570,tblTrans[ID],0),LangSelID)</f>
        <v>Q2 2008</v>
      </c>
      <c r="N5" s="700" t="str">
        <f>INDEX(tblTrans[[English]:[Polski]],MATCH(N1048570,tblTrans[ID],0),LangSelID)</f>
        <v>Q3 2008</v>
      </c>
      <c r="O5" s="701" t="str">
        <f>INDEX(tblTrans[[English]:[Polski]],MATCH(O1048570,tblTrans[ID],0),LangSelID)</f>
        <v>Q4 2008</v>
      </c>
      <c r="P5" s="699" t="str">
        <f>INDEX(tblTrans[[English]:[Polski]],MATCH(P1048570,tblTrans[ID],0),LangSelID)</f>
        <v>Q1 2009</v>
      </c>
      <c r="Q5" s="700" t="str">
        <f>INDEX(tblTrans[[English]:[Polski]],MATCH(Q1048570,tblTrans[ID],0),LangSelID)</f>
        <v>Q2 2009</v>
      </c>
      <c r="R5" s="700" t="str">
        <f>INDEX(tblTrans[[English]:[Polski]],MATCH(R1048570,tblTrans[ID],0),LangSelID)</f>
        <v>Q3 2009</v>
      </c>
      <c r="S5" s="702" t="str">
        <f>INDEX(tblTrans[[English]:[Polski]],MATCH(S1048570,tblTrans[ID],0),LangSelID)</f>
        <v>Q4 2009</v>
      </c>
      <c r="T5" s="703" t="str">
        <f>INDEX(tblTrans[[English]:[Polski]],MATCH(T1048570,tblTrans[ID],0),LangSelID)</f>
        <v>Q1 2010</v>
      </c>
      <c r="U5" s="700" t="str">
        <f>INDEX(tblTrans[[English]:[Polski]],MATCH(U1048570,tblTrans[ID],0),LangSelID)</f>
        <v>Q2 2010</v>
      </c>
      <c r="V5" s="700" t="str">
        <f>INDEX(tblTrans[[English]:[Polski]],MATCH(V1048570,tblTrans[ID],0),LangSelID)</f>
        <v>Q3 2010</v>
      </c>
      <c r="W5" s="701" t="str">
        <f>INDEX(tblTrans[[English]:[Polski]],MATCH(W1048570,tblTrans[ID],0),LangSelID)</f>
        <v>Q4 2010</v>
      </c>
      <c r="X5" s="699" t="str">
        <f>INDEX(tblTrans[[English]:[Polski]],MATCH(X1048570,tblTrans[ID],0),LangSelID)</f>
        <v>Q1 2011</v>
      </c>
      <c r="Y5" s="700" t="str">
        <f>INDEX(tblTrans[[English]:[Polski]],MATCH(Y1048570,tblTrans[ID],0),LangSelID)</f>
        <v>Q2 2011</v>
      </c>
      <c r="Z5" s="700" t="str">
        <f>INDEX(tblTrans[[English]:[Polski]],MATCH(Z1048570,tblTrans[ID],0),LangSelID)</f>
        <v>Q3 2011</v>
      </c>
      <c r="AA5" s="702" t="str">
        <f>INDEX(tblTrans[[English]:[Polski]],MATCH(AA1048570,tblTrans[ID],0),LangSelID)</f>
        <v>Q4 2011</v>
      </c>
      <c r="AB5" s="703" t="str">
        <f>INDEX(tblTrans[[English]:[Polski]],MATCH(AB1048570,tblTrans[ID],0),LangSelID)</f>
        <v>Q1 2012</v>
      </c>
      <c r="AC5" s="700" t="str">
        <f>INDEX(tblTrans[[English]:[Polski]],MATCH(AC1048570,tblTrans[ID],0),LangSelID)</f>
        <v>Q2 2012</v>
      </c>
      <c r="AD5" s="700" t="str">
        <f>INDEX(tblTrans[[English]:[Polski]],MATCH(AD1048570,tblTrans[ID],0),LangSelID)</f>
        <v>Q3 2012</v>
      </c>
      <c r="AE5" s="1763" t="str">
        <f>INDEX(tblTrans[[English]:[Polski]],MATCH(AE1048570,tblTrans[ID],0),LangSelID)</f>
        <v>Q4 2012</v>
      </c>
      <c r="AF5" s="703" t="str">
        <f>INDEX(tblTrans[[English]:[Polski]],MATCH(AF1048570,tblTrans[ID],0),LangSelID)</f>
        <v>Q1 2013</v>
      </c>
      <c r="AG5" s="700" t="str">
        <f>INDEX(tblTrans[[English]:[Polski]],MATCH(AG1048570,tblTrans[ID],0),LangSelID)</f>
        <v>Q2 2013</v>
      </c>
      <c r="AH5" s="700" t="str">
        <f>INDEX(tblTrans[[English]:[Polski]],MATCH(AH1048570,tblTrans[ID],0),LangSelID)</f>
        <v>Q3 2013</v>
      </c>
      <c r="AI5" s="700" t="str">
        <f>INDEX(tblTrans[[English]:[Polski]],MATCH(AI1048570,tblTrans[ID],0),LangSelID)</f>
        <v>Q4 2013</v>
      </c>
      <c r="AJ5" s="700" t="str">
        <f>INDEX(tblTrans[[English]:[Polski]],MATCH(AJ1048570,tblTrans[ID],0),LangSelID)</f>
        <v>Q1 2014</v>
      </c>
      <c r="AK5" s="700" t="str">
        <f>INDEX(tblTrans[[English]:[Polski]],MATCH(AK1048570,tblTrans[ID],0),LangSelID)</f>
        <v>Q2 2014</v>
      </c>
      <c r="AL5" s="700" t="str">
        <f>INDEX(tblTrans[[English]:[Polski]],MATCH(AL1048570,tblTrans[ID],0),LangSelID)</f>
        <v>Q3 2014</v>
      </c>
      <c r="AM5" s="700" t="str">
        <f>INDEX(tblTrans[[English]:[Polski]],MATCH(AM1048570,tblTrans[ID],0),LangSelID)</f>
        <v>Q4 2014</v>
      </c>
      <c r="AN5" s="700" t="str">
        <f>INDEX(tblTrans[[English]:[Polski]],MATCH(AN1048570,tblTrans[ID],0),LangSelID)</f>
        <v>Q1 2015</v>
      </c>
      <c r="AO5" s="700" t="str">
        <f>INDEX(tblTrans[[English]:[Polski]],MATCH(AO1048570,tblTrans[ID],0),LangSelID)</f>
        <v>Q2 2015</v>
      </c>
      <c r="AP5" s="700" t="str">
        <f>INDEX(tblTrans[[English]:[Polski]],MATCH(AP1048570,tblTrans[ID],0),LangSelID)</f>
        <v>Q3 2015</v>
      </c>
      <c r="AQ5" s="700" t="str">
        <f>INDEX(tblTrans[[English]:[Polski]],MATCH(AQ1048570,tblTrans[ID],0),LangSelID)</f>
        <v>Q4 2015</v>
      </c>
      <c r="AR5" s="700" t="str">
        <f>INDEX(tblTrans[[English]:[Polski]],MATCH(AR1048570,tblTrans[ID],0),LangSelID)</f>
        <v>Q1 2016</v>
      </c>
      <c r="AS5" s="700" t="str">
        <f>INDEX(tblTrans[[English]:[Polski]],MATCH(AS1048570,tblTrans[ID],0),LangSelID)</f>
        <v>Q2 2016</v>
      </c>
      <c r="AT5" s="700" t="str">
        <f>INDEX(tblTrans[[English]:[Polski]],MATCH(AT1048570,tblTrans[ID],0),LangSelID)</f>
        <v>Q3 2016</v>
      </c>
      <c r="AU5" s="700" t="str">
        <f>INDEX(tblTrans[[English]:[Polski]],MATCH(AU1048570,tblTrans[ID],0),LangSelID)</f>
        <v>Q4 2016</v>
      </c>
      <c r="XFD5" s="202"/>
    </row>
    <row r="6" spans="1:57 16384:16384" s="589" customFormat="1" ht="15" customHeight="1">
      <c r="A6" s="204"/>
      <c r="B6" s="300"/>
      <c r="C6" s="457"/>
      <c r="D6" s="456"/>
      <c r="E6" s="302"/>
      <c r="F6" s="302"/>
      <c r="G6" s="455"/>
      <c r="H6" s="456"/>
      <c r="I6" s="301"/>
      <c r="J6" s="298"/>
      <c r="K6" s="454"/>
      <c r="L6" s="358"/>
      <c r="M6" s="298"/>
      <c r="N6" s="260"/>
      <c r="O6" s="364"/>
      <c r="P6" s="372"/>
      <c r="Q6" s="260"/>
      <c r="R6" s="260"/>
      <c r="S6" s="454"/>
      <c r="T6" s="359"/>
      <c r="U6" s="260"/>
      <c r="V6" s="260"/>
      <c r="W6" s="353"/>
      <c r="X6" s="361"/>
      <c r="Y6" s="260"/>
      <c r="Z6" s="260"/>
      <c r="AA6" s="362"/>
      <c r="AB6" s="359"/>
      <c r="AC6" s="260"/>
      <c r="AD6" s="260"/>
      <c r="AE6" s="1764"/>
      <c r="AF6" s="358"/>
      <c r="AG6" s="260"/>
      <c r="AH6" s="260"/>
      <c r="AI6" s="260"/>
      <c r="AJ6" s="260"/>
      <c r="AK6" s="260"/>
      <c r="AL6" s="260"/>
      <c r="AM6" s="260"/>
      <c r="AN6" s="260"/>
      <c r="AO6" s="260"/>
      <c r="AP6" s="260"/>
      <c r="AQ6" s="260"/>
      <c r="AR6" s="260"/>
      <c r="AS6" s="260"/>
      <c r="AT6" s="260"/>
      <c r="AU6" s="260"/>
      <c r="XFD6" s="202"/>
    </row>
    <row r="7" spans="1:57 16384:16384" s="589" customFormat="1" ht="15" customHeight="1">
      <c r="A7" s="204"/>
      <c r="B7" s="820" t="str">
        <f>INDEX(tblTrans[[English]:[Polski]],MATCH(XFD7,tblTrans[ID],0),LangSelID)</f>
        <v>Net interest income</v>
      </c>
      <c r="C7" s="1271"/>
      <c r="D7" s="1019">
        <v>707.73578269506504</v>
      </c>
      <c r="E7" s="908">
        <v>-2740.6763927571556</v>
      </c>
      <c r="F7" s="908">
        <v>44.803424076485953</v>
      </c>
      <c r="G7" s="911">
        <v>-838.72718312568861</v>
      </c>
      <c r="H7" s="907">
        <v>63.812211940452443</v>
      </c>
      <c r="I7" s="908">
        <v>-242.44589048747139</v>
      </c>
      <c r="J7" s="908">
        <v>-229.72491178970793</v>
      </c>
      <c r="K7" s="909">
        <v>-7832.4114062709677</v>
      </c>
      <c r="L7" s="910">
        <v>-2043.9500007576823</v>
      </c>
      <c r="M7" s="908">
        <v>-3068.5642792014851</v>
      </c>
      <c r="N7" s="908">
        <v>-3404.1714304669122</v>
      </c>
      <c r="O7" s="911">
        <v>-4340.9247953518452</v>
      </c>
      <c r="P7" s="907">
        <v>-325.61611264980729</v>
      </c>
      <c r="Q7" s="908">
        <v>-6451.2967195022193</v>
      </c>
      <c r="R7" s="908">
        <v>-881.89240294420483</v>
      </c>
      <c r="S7" s="909">
        <v>-2128.3242307573155</v>
      </c>
      <c r="T7" s="910">
        <v>-2428.2855721240926</v>
      </c>
      <c r="U7" s="908">
        <v>-1374.4609135632222</v>
      </c>
      <c r="V7" s="908">
        <v>-3383.4790257447698</v>
      </c>
      <c r="W7" s="911">
        <v>-2636.6351472293582</v>
      </c>
      <c r="X7" s="907">
        <v>-2647.0882035079408</v>
      </c>
      <c r="Y7" s="908">
        <v>-2953.6162928480844</v>
      </c>
      <c r="Z7" s="908">
        <v>-3382.7510077531406</v>
      </c>
      <c r="AA7" s="909">
        <v>-5286.350441844118</v>
      </c>
      <c r="AB7" s="910">
        <v>-2826.702155150876</v>
      </c>
      <c r="AC7" s="908">
        <v>-3351.3609900258816</v>
      </c>
      <c r="AD7" s="908">
        <v>-6100.757321061049</v>
      </c>
      <c r="AE7" s="1765">
        <v>-694.12823188188713</v>
      </c>
      <c r="AF7" s="1283">
        <v>-2890.8806674199018</v>
      </c>
      <c r="AG7" s="908">
        <v>-3146.0702327809267</v>
      </c>
      <c r="AH7" s="908">
        <v>-2320.1953003993744</v>
      </c>
      <c r="AI7" s="908">
        <v>-2104.589498867942</v>
      </c>
      <c r="AJ7" s="908">
        <v>-2196.1265977887142</v>
      </c>
      <c r="AK7" s="908">
        <v>-1838.5781887518438</v>
      </c>
      <c r="AL7" s="908">
        <v>-13.712785525005756</v>
      </c>
      <c r="AM7" s="908">
        <v>-2771.7472859097315</v>
      </c>
      <c r="AN7" s="908">
        <v>-871</v>
      </c>
      <c r="AO7" s="908">
        <v>-777</v>
      </c>
      <c r="AP7" s="908">
        <v>-740</v>
      </c>
      <c r="AQ7" s="908">
        <v>1258</v>
      </c>
      <c r="AR7" s="908">
        <v>1404</v>
      </c>
      <c r="AS7" s="908">
        <v>1320</v>
      </c>
      <c r="AT7" s="908">
        <v>1375</v>
      </c>
      <c r="AU7" s="908">
        <v>1246</v>
      </c>
      <c r="AW7" s="1802"/>
      <c r="AX7" s="1802"/>
      <c r="AY7" s="1851"/>
      <c r="AZ7" s="1802"/>
      <c r="BB7" s="1802"/>
      <c r="BC7" s="1802"/>
      <c r="BD7" s="1724"/>
      <c r="BE7" s="1807"/>
      <c r="XFD7" s="202">
        <v>553</v>
      </c>
    </row>
    <row r="8" spans="1:57 16384:16384" s="589" customFormat="1" ht="15" customHeight="1">
      <c r="A8" s="204"/>
      <c r="B8" s="828" t="str">
        <f>INDEX(tblTrans[[English]:[Polski]],MATCH(XFD8,tblTrans[ID],0),LangSelID)</f>
        <v>Net fee and commission income</v>
      </c>
      <c r="C8" s="829"/>
      <c r="D8" s="1030">
        <v>-536</v>
      </c>
      <c r="E8" s="840">
        <v>-527.38412000000005</v>
      </c>
      <c r="F8" s="840">
        <v>-409.07747999999469</v>
      </c>
      <c r="G8" s="838">
        <v>-4368.4901600000003</v>
      </c>
      <c r="H8" s="839">
        <v>-121.74065999999999</v>
      </c>
      <c r="I8" s="840">
        <v>437.4144</v>
      </c>
      <c r="J8" s="840">
        <v>-415.85648999999984</v>
      </c>
      <c r="K8" s="841">
        <v>-379.41957000000008</v>
      </c>
      <c r="L8" s="842">
        <v>8403.5165899999993</v>
      </c>
      <c r="M8" s="840">
        <v>9420.3672399999996</v>
      </c>
      <c r="N8" s="840">
        <v>6950.0989999999993</v>
      </c>
      <c r="O8" s="838">
        <v>11120.834049999999</v>
      </c>
      <c r="P8" s="839">
        <v>9838</v>
      </c>
      <c r="Q8" s="840">
        <v>12737</v>
      </c>
      <c r="R8" s="840">
        <v>4616</v>
      </c>
      <c r="S8" s="841">
        <v>8580.33</v>
      </c>
      <c r="T8" s="842">
        <v>8309.2603429999999</v>
      </c>
      <c r="U8" s="840">
        <v>7693.9839205999988</v>
      </c>
      <c r="V8" s="840">
        <v>9603.4953779999996</v>
      </c>
      <c r="W8" s="838">
        <v>5476.5151276000024</v>
      </c>
      <c r="X8" s="839">
        <v>6589.9577828000001</v>
      </c>
      <c r="Y8" s="840">
        <v>1370.5610253999989</v>
      </c>
      <c r="Z8" s="840">
        <v>7980</v>
      </c>
      <c r="AA8" s="841">
        <v>5870.1915410000001</v>
      </c>
      <c r="AB8" s="842">
        <v>5619.681673000001</v>
      </c>
      <c r="AC8" s="840">
        <v>4571.3098799999989</v>
      </c>
      <c r="AD8" s="840">
        <v>4244.6499290000002</v>
      </c>
      <c r="AE8" s="1766">
        <v>-1131.4689400000002</v>
      </c>
      <c r="AF8" s="1222">
        <v>3483.3805300000004</v>
      </c>
      <c r="AG8" s="840">
        <v>4041.0974499999993</v>
      </c>
      <c r="AH8" s="840">
        <v>2578.1109099999985</v>
      </c>
      <c r="AI8" s="840">
        <v>3057.6869500000007</v>
      </c>
      <c r="AJ8" s="840">
        <v>3509.1126525000122</v>
      </c>
      <c r="AK8" s="840">
        <v>4520.8363675000164</v>
      </c>
      <c r="AL8" s="840">
        <v>1070.3383055999664</v>
      </c>
      <c r="AM8" s="840">
        <v>4658.7020443999772</v>
      </c>
      <c r="AN8" s="840">
        <v>4077</v>
      </c>
      <c r="AO8" s="840">
        <v>4188</v>
      </c>
      <c r="AP8" s="840">
        <v>5266</v>
      </c>
      <c r="AQ8" s="840">
        <v>1441</v>
      </c>
      <c r="AR8" s="840">
        <v>4227</v>
      </c>
      <c r="AS8" s="840">
        <v>2212</v>
      </c>
      <c r="AT8" s="840">
        <v>5513</v>
      </c>
      <c r="AU8" s="840">
        <v>2591</v>
      </c>
      <c r="AW8" s="1802"/>
      <c r="AX8" s="1802"/>
      <c r="AY8" s="1851"/>
      <c r="AZ8" s="1802"/>
      <c r="BB8" s="1802"/>
      <c r="BC8" s="1802"/>
      <c r="BD8" s="1724"/>
      <c r="BE8" s="1807"/>
      <c r="XFD8" s="202">
        <v>554</v>
      </c>
    </row>
    <row r="9" spans="1:57 16384:16384" s="589" customFormat="1" ht="15" customHeight="1">
      <c r="A9" s="204"/>
      <c r="B9" s="828" t="str">
        <f>INDEX(tblTrans[[English]:[Polski]],MATCH(XFD9,tblTrans[ID],0),LangSelID)</f>
        <v>Dividend income</v>
      </c>
      <c r="C9" s="1272"/>
      <c r="D9" s="1030">
        <v>63.348089999999999</v>
      </c>
      <c r="E9" s="840">
        <v>2682.6416799999997</v>
      </c>
      <c r="F9" s="840">
        <v>133.67920000000029</v>
      </c>
      <c r="G9" s="838">
        <v>0</v>
      </c>
      <c r="H9" s="839">
        <v>-434.71043000000009</v>
      </c>
      <c r="I9" s="840">
        <v>2156.4620199999999</v>
      </c>
      <c r="J9" s="840">
        <v>0.34092000000009648</v>
      </c>
      <c r="K9" s="841">
        <v>89.628667911001685</v>
      </c>
      <c r="L9" s="842">
        <v>-0.19940999999926134</v>
      </c>
      <c r="M9" s="840">
        <v>1850.3161599999985</v>
      </c>
      <c r="N9" s="840">
        <v>0.27001999999629334</v>
      </c>
      <c r="O9" s="838">
        <v>0</v>
      </c>
      <c r="P9" s="839">
        <v>0.44117000000000001</v>
      </c>
      <c r="Q9" s="840">
        <v>2712.375</v>
      </c>
      <c r="R9" s="840">
        <v>0</v>
      </c>
      <c r="S9" s="841">
        <v>0.27000000000043656</v>
      </c>
      <c r="T9" s="842">
        <v>254.6925</v>
      </c>
      <c r="U9" s="840">
        <v>2595</v>
      </c>
      <c r="V9" s="840">
        <v>45.359999999999673</v>
      </c>
      <c r="W9" s="838">
        <v>0</v>
      </c>
      <c r="X9" s="839">
        <v>0</v>
      </c>
      <c r="Y9" s="840">
        <v>2639.1817299999998</v>
      </c>
      <c r="Z9" s="840">
        <v>67</v>
      </c>
      <c r="AA9" s="841">
        <v>0</v>
      </c>
      <c r="AB9" s="842">
        <v>0</v>
      </c>
      <c r="AC9" s="840">
        <v>2540.634</v>
      </c>
      <c r="AD9" s="840">
        <v>30.239999999999782</v>
      </c>
      <c r="AE9" s="1766">
        <v>0.1</v>
      </c>
      <c r="AF9" s="1222">
        <v>4.2794999999999996</v>
      </c>
      <c r="AG9" s="840">
        <v>2195.3552</v>
      </c>
      <c r="AH9" s="840">
        <v>16.380000000000109</v>
      </c>
      <c r="AI9" s="840">
        <v>0</v>
      </c>
      <c r="AJ9" s="840">
        <v>0</v>
      </c>
      <c r="AK9" s="840">
        <v>2475.581049999988</v>
      </c>
      <c r="AL9" s="840">
        <v>24.662250000011682</v>
      </c>
      <c r="AM9" s="840">
        <v>-0.25039999998989515</v>
      </c>
      <c r="AN9" s="840">
        <v>0</v>
      </c>
      <c r="AO9" s="840">
        <v>3046</v>
      </c>
      <c r="AP9" s="840">
        <v>51</v>
      </c>
      <c r="AQ9" s="840">
        <v>1</v>
      </c>
      <c r="AR9" s="1224">
        <v>0</v>
      </c>
      <c r="AS9" s="1224">
        <v>2564</v>
      </c>
      <c r="AT9" s="1224">
        <v>49</v>
      </c>
      <c r="AU9" s="1224">
        <v>299</v>
      </c>
      <c r="AW9" s="1802"/>
      <c r="AX9" s="1802"/>
      <c r="AY9" s="1851"/>
      <c r="AZ9" s="1802"/>
      <c r="BB9" s="1802"/>
      <c r="BC9" s="1802"/>
      <c r="BD9" s="1724"/>
      <c r="BE9" s="1807"/>
      <c r="XFD9" s="202">
        <v>555</v>
      </c>
    </row>
    <row r="10" spans="1:57 16384:16384" s="589" customFormat="1" ht="15" customHeight="1">
      <c r="A10" s="204"/>
      <c r="B10" s="1273" t="str">
        <f>INDEX(tblTrans[[English]:[Polski]],MATCH(XFD10,tblTrans[ID],0),LangSelID)</f>
        <v>Net trading income</v>
      </c>
      <c r="C10" s="829"/>
      <c r="D10" s="1030">
        <v>-174.05593647999999</v>
      </c>
      <c r="E10" s="1224">
        <v>137.36088768378977</v>
      </c>
      <c r="F10" s="1224">
        <v>-29.894440000000095</v>
      </c>
      <c r="G10" s="1223">
        <v>106.56133000000038</v>
      </c>
      <c r="H10" s="1030">
        <v>-19.179390000000097</v>
      </c>
      <c r="I10" s="1224">
        <v>-68.319009999999906</v>
      </c>
      <c r="J10" s="1224">
        <v>-94.028399999999991</v>
      </c>
      <c r="K10" s="1032">
        <v>-145.46783000000096</v>
      </c>
      <c r="L10" s="1222">
        <v>-31.888880000000007</v>
      </c>
      <c r="M10" s="1224">
        <v>-18.44162</v>
      </c>
      <c r="N10" s="1224">
        <v>68.537149999999997</v>
      </c>
      <c r="O10" s="1223">
        <v>8.0132099999999973</v>
      </c>
      <c r="P10" s="1030">
        <v>-18.323999999999998</v>
      </c>
      <c r="Q10" s="1224">
        <v>-284.77193999999997</v>
      </c>
      <c r="R10" s="1224">
        <v>-73.253469999999822</v>
      </c>
      <c r="S10" s="1032">
        <v>3451.0904599999999</v>
      </c>
      <c r="T10" s="1222">
        <v>-2356.30089</v>
      </c>
      <c r="U10" s="1224">
        <v>1835.2451600000002</v>
      </c>
      <c r="V10" s="1224">
        <v>-1824.9811599999998</v>
      </c>
      <c r="W10" s="1223">
        <v>-730.00809999999979</v>
      </c>
      <c r="X10" s="1030">
        <v>-314.73595</v>
      </c>
      <c r="Y10" s="1224">
        <v>132</v>
      </c>
      <c r="Z10" s="1224">
        <v>1191</v>
      </c>
      <c r="AA10" s="1032">
        <v>113.83932999999169</v>
      </c>
      <c r="AB10" s="1222">
        <v>28.722554514666491</v>
      </c>
      <c r="AC10" s="1224">
        <v>184.78327399600008</v>
      </c>
      <c r="AD10" s="1224">
        <v>-470.02042052633419</v>
      </c>
      <c r="AE10" s="1767">
        <v>-259.97484209415705</v>
      </c>
      <c r="AF10" s="1222">
        <v>42.809445160028297</v>
      </c>
      <c r="AG10" s="1224">
        <v>1081.2449251818039</v>
      </c>
      <c r="AH10" s="1224">
        <v>-478.32119324120271</v>
      </c>
      <c r="AI10" s="1224">
        <v>-713.18716533529391</v>
      </c>
      <c r="AJ10" s="1224">
        <v>-116.31232260000581</v>
      </c>
      <c r="AK10" s="1224">
        <v>37.393018099992233</v>
      </c>
      <c r="AL10" s="1224">
        <v>-1559.9710730999609</v>
      </c>
      <c r="AM10" s="1224">
        <v>1826.9717276000188</v>
      </c>
      <c r="AN10" s="1224">
        <v>-721</v>
      </c>
      <c r="AO10" s="1224">
        <v>125</v>
      </c>
      <c r="AP10" s="1224">
        <v>-114</v>
      </c>
      <c r="AQ10" s="1224">
        <v>-376</v>
      </c>
      <c r="AR10" s="1224">
        <v>-98</v>
      </c>
      <c r="AS10" s="1224">
        <v>3743</v>
      </c>
      <c r="AT10" s="1224">
        <v>1703</v>
      </c>
      <c r="AU10" s="1224">
        <v>-1377</v>
      </c>
      <c r="AW10" s="1802"/>
      <c r="AX10" s="1802"/>
      <c r="AY10" s="1851"/>
      <c r="AZ10" s="1802"/>
      <c r="BB10" s="1802"/>
      <c r="BC10" s="1802"/>
      <c r="BD10" s="1724"/>
      <c r="BE10" s="1807"/>
      <c r="XFD10" s="202">
        <v>556</v>
      </c>
    </row>
    <row r="11" spans="1:57 16384:16384" s="589" customFormat="1" ht="15" customHeight="1">
      <c r="A11" s="204"/>
      <c r="B11" s="1274" t="str">
        <f>INDEX(tblTrans[[English]:[Polski]],MATCH(XFD11,tblTrans[ID],0),LangSelID)</f>
        <v xml:space="preserve">    Foreign exchange result</v>
      </c>
      <c r="C11" s="1272"/>
      <c r="D11" s="1030">
        <v>-174.05593647999999</v>
      </c>
      <c r="E11" s="1224">
        <v>127.78412768378975</v>
      </c>
      <c r="F11" s="1224">
        <v>-30.535390000000099</v>
      </c>
      <c r="G11" s="1223">
        <v>-26.992979999999633</v>
      </c>
      <c r="H11" s="1030">
        <v>-19.396600000000095</v>
      </c>
      <c r="I11" s="1224">
        <v>-92.782449999999912</v>
      </c>
      <c r="J11" s="1224">
        <v>-91.860590000000002</v>
      </c>
      <c r="K11" s="1032">
        <v>-145.46783000000096</v>
      </c>
      <c r="L11" s="1222">
        <v>-31.888880000000007</v>
      </c>
      <c r="M11" s="1224">
        <v>-18.54513</v>
      </c>
      <c r="N11" s="1224">
        <v>-15.287849999999999</v>
      </c>
      <c r="O11" s="1223">
        <v>8.0132099999999973</v>
      </c>
      <c r="P11" s="1030">
        <v>-37.062019999999997</v>
      </c>
      <c r="Q11" s="1224">
        <v>-36.56983000000001</v>
      </c>
      <c r="R11" s="1224">
        <v>-30.867900000000006</v>
      </c>
      <c r="S11" s="1032">
        <v>-7.212829999999995</v>
      </c>
      <c r="T11" s="1270">
        <v>59.018100000000004</v>
      </c>
      <c r="U11" s="1275">
        <v>1870.6417799999999</v>
      </c>
      <c r="V11" s="1275">
        <v>-418.98115999999993</v>
      </c>
      <c r="W11" s="1276">
        <v>-1302.0080999999998</v>
      </c>
      <c r="X11" s="1277">
        <v>-318.87115</v>
      </c>
      <c r="Y11" s="1275">
        <v>132.36921000000001</v>
      </c>
      <c r="Z11" s="1275">
        <v>1191</v>
      </c>
      <c r="AA11" s="1278">
        <v>113.83932999999169</v>
      </c>
      <c r="AB11" s="1270">
        <v>28.722554514666491</v>
      </c>
      <c r="AC11" s="1275">
        <v>184.78327399600008</v>
      </c>
      <c r="AD11" s="1275">
        <v>-470.43605052633416</v>
      </c>
      <c r="AE11" s="1768">
        <v>-250.82756209415706</v>
      </c>
      <c r="AF11" s="1270">
        <v>38.632045160028298</v>
      </c>
      <c r="AG11" s="1275">
        <v>1050.3226251818039</v>
      </c>
      <c r="AH11" s="1275">
        <v>-443.22149324120272</v>
      </c>
      <c r="AI11" s="1275">
        <v>-713.18716533529391</v>
      </c>
      <c r="AJ11" s="1275">
        <v>-116.12826260000622</v>
      </c>
      <c r="AK11" s="1275">
        <v>37.332128099992829</v>
      </c>
      <c r="AL11" s="1275">
        <v>-17.880453099952774</v>
      </c>
      <c r="AM11" s="1275">
        <v>284.3535175999836</v>
      </c>
      <c r="AN11" s="1275">
        <v>-779</v>
      </c>
      <c r="AO11" s="1275">
        <v>181</v>
      </c>
      <c r="AP11" s="1275">
        <v>-113.61292000000002</v>
      </c>
      <c r="AQ11" s="1275">
        <v>-378.43012000000004</v>
      </c>
      <c r="AR11" s="1275">
        <v>-83.178413600004262</v>
      </c>
      <c r="AS11" s="1275">
        <v>3745</v>
      </c>
      <c r="AT11" s="1275">
        <v>1703</v>
      </c>
      <c r="AU11" s="1275">
        <v>-1375</v>
      </c>
      <c r="AW11" s="1802"/>
      <c r="AX11" s="1802"/>
      <c r="AY11" s="1851"/>
      <c r="AZ11" s="1802"/>
      <c r="BB11" s="1802"/>
      <c r="BC11" s="1802"/>
      <c r="BD11" s="1724"/>
      <c r="BE11" s="1807"/>
      <c r="XFD11" s="202">
        <v>557</v>
      </c>
    </row>
    <row r="12" spans="1:57 16384:16384" s="589" customFormat="1" ht="15" customHeight="1">
      <c r="A12" s="204"/>
      <c r="B12" s="1274" t="str">
        <f>INDEX(tblTrans[[English]:[Polski]],MATCH(XFD12,tblTrans[ID],0),LangSelID)</f>
        <v xml:space="preserve">    Other trading income</v>
      </c>
      <c r="C12" s="1272"/>
      <c r="D12" s="1030">
        <v>0</v>
      </c>
      <c r="E12" s="1224">
        <v>9.5767600000000002</v>
      </c>
      <c r="F12" s="1224">
        <v>0.64094999999999924</v>
      </c>
      <c r="G12" s="1223">
        <v>133.55431000000002</v>
      </c>
      <c r="H12" s="1030">
        <v>0.21721000000000001</v>
      </c>
      <c r="I12" s="1224">
        <v>24.463440000000002</v>
      </c>
      <c r="J12" s="1224">
        <v>-2.1678099999999993</v>
      </c>
      <c r="K12" s="1032">
        <v>0</v>
      </c>
      <c r="L12" s="1222">
        <v>0</v>
      </c>
      <c r="M12" s="1224">
        <v>0.10351</v>
      </c>
      <c r="N12" s="1224">
        <v>83.825000000000003</v>
      </c>
      <c r="O12" s="1223">
        <v>0</v>
      </c>
      <c r="P12" s="1030">
        <v>18.738019999999999</v>
      </c>
      <c r="Q12" s="1224">
        <v>-248.20210999999995</v>
      </c>
      <c r="R12" s="1224">
        <v>-42.385569999999916</v>
      </c>
      <c r="S12" s="1032">
        <v>3458.3032899999998</v>
      </c>
      <c r="T12" s="1270">
        <v>-2415.3189899999998</v>
      </c>
      <c r="U12" s="1275">
        <v>-35.396620000000013</v>
      </c>
      <c r="V12" s="1275">
        <v>-1406</v>
      </c>
      <c r="W12" s="1276">
        <v>572</v>
      </c>
      <c r="X12" s="1277">
        <v>4.1352000000000002</v>
      </c>
      <c r="Y12" s="1275"/>
      <c r="Z12" s="1275"/>
      <c r="AA12" s="1278">
        <v>0</v>
      </c>
      <c r="AB12" s="1270">
        <v>0</v>
      </c>
      <c r="AC12" s="1275">
        <v>0</v>
      </c>
      <c r="AD12" s="1275">
        <v>0</v>
      </c>
      <c r="AE12" s="1768">
        <v>-9.1472800000000003</v>
      </c>
      <c r="AF12" s="1270">
        <v>4.1773999999999996</v>
      </c>
      <c r="AG12" s="1275">
        <v>30.9223</v>
      </c>
      <c r="AH12" s="1275">
        <v>-35.099699999999999</v>
      </c>
      <c r="AI12" s="1275">
        <v>0</v>
      </c>
      <c r="AJ12" s="1275">
        <v>-0.18405999999959022</v>
      </c>
      <c r="AK12" s="1275">
        <v>6.0889999999403699E-2</v>
      </c>
      <c r="AL12" s="1275">
        <v>-1542.0906200000081</v>
      </c>
      <c r="AM12" s="1275">
        <v>1542.6182100000351</v>
      </c>
      <c r="AN12" s="1275">
        <v>58</v>
      </c>
      <c r="AO12" s="1275">
        <v>-56</v>
      </c>
      <c r="AP12" s="1275">
        <v>0.85928000000522742</v>
      </c>
      <c r="AQ12" s="1275">
        <v>0.67347000000000001</v>
      </c>
      <c r="AR12" s="1275">
        <v>-13.933569999996573</v>
      </c>
      <c r="AS12" s="1275">
        <v>-3</v>
      </c>
      <c r="AT12" s="1275">
        <v>0</v>
      </c>
      <c r="AU12" s="1275">
        <v>-2</v>
      </c>
      <c r="AW12" s="1802"/>
      <c r="AX12" s="1802"/>
      <c r="AY12" s="1851"/>
      <c r="AZ12" s="1802"/>
      <c r="BB12" s="1802"/>
      <c r="BC12" s="1802"/>
      <c r="BD12" s="1724"/>
      <c r="BE12" s="1807"/>
      <c r="XFD12" s="202">
        <v>558</v>
      </c>
    </row>
    <row r="13" spans="1:57 16384:16384" s="589" customFormat="1" ht="15" customHeight="1">
      <c r="A13" s="204"/>
      <c r="B13" s="828" t="str">
        <f>INDEX(tblTrans[[English]:[Polski]],MATCH(XFD13,tblTrans[ID],0),LangSelID)</f>
        <v>Gains less losses from investment securities</v>
      </c>
      <c r="C13" s="829"/>
      <c r="D13" s="1030">
        <v>0</v>
      </c>
      <c r="E13" s="1224">
        <v>814</v>
      </c>
      <c r="F13" s="1224">
        <v>-311</v>
      </c>
      <c r="G13" s="1223">
        <v>5953.7425700000013</v>
      </c>
      <c r="H13" s="1030">
        <v>378.51589999999999</v>
      </c>
      <c r="I13" s="1224">
        <v>-233</v>
      </c>
      <c r="J13" s="1224">
        <v>1063.81297</v>
      </c>
      <c r="K13" s="1032">
        <v>317</v>
      </c>
      <c r="L13" s="1222">
        <v>0</v>
      </c>
      <c r="M13" s="1224">
        <v>0</v>
      </c>
      <c r="N13" s="1224">
        <v>0</v>
      </c>
      <c r="O13" s="1223">
        <v>-54</v>
      </c>
      <c r="P13" s="1030">
        <v>-238</v>
      </c>
      <c r="Q13" s="1224">
        <v>0</v>
      </c>
      <c r="R13" s="1224">
        <v>19794</v>
      </c>
      <c r="S13" s="1032">
        <v>0</v>
      </c>
      <c r="T13" s="1222">
        <v>0</v>
      </c>
      <c r="U13" s="1224">
        <v>0</v>
      </c>
      <c r="V13" s="1224">
        <v>-1769</v>
      </c>
      <c r="W13" s="1223">
        <v>0</v>
      </c>
      <c r="X13" s="1030">
        <v>140</v>
      </c>
      <c r="Y13" s="1224">
        <v>0</v>
      </c>
      <c r="Z13" s="1224">
        <v>0</v>
      </c>
      <c r="AA13" s="1032">
        <v>0</v>
      </c>
      <c r="AB13" s="1222">
        <v>10375</v>
      </c>
      <c r="AC13" s="1224">
        <v>0</v>
      </c>
      <c r="AD13" s="1224">
        <v>0</v>
      </c>
      <c r="AE13" s="1767">
        <v>0</v>
      </c>
      <c r="AF13" s="1222">
        <v>0</v>
      </c>
      <c r="AG13" s="1224">
        <v>0</v>
      </c>
      <c r="AH13" s="1224">
        <v>0</v>
      </c>
      <c r="AI13" s="1224">
        <v>0</v>
      </c>
      <c r="AJ13" s="1224">
        <v>-0.61797000000066238</v>
      </c>
      <c r="AK13" s="1224">
        <v>0.63778000000044177</v>
      </c>
      <c r="AL13" s="1224">
        <v>-8.0835900000001857</v>
      </c>
      <c r="AM13" s="1224">
        <v>-2738.8938999999991</v>
      </c>
      <c r="AN13" s="1224">
        <v>-3014</v>
      </c>
      <c r="AO13" s="1224">
        <v>-885</v>
      </c>
      <c r="AP13" s="1224">
        <v>-1</v>
      </c>
      <c r="AQ13" s="1224">
        <v>99336</v>
      </c>
      <c r="AR13" s="1224">
        <v>0</v>
      </c>
      <c r="AS13" s="1224">
        <v>-7677</v>
      </c>
      <c r="AT13" s="1224">
        <v>3</v>
      </c>
      <c r="AU13" s="1224">
        <v>247</v>
      </c>
      <c r="AW13" s="1802"/>
      <c r="AX13" s="1802"/>
      <c r="AY13" s="1851"/>
      <c r="AZ13" s="1802"/>
      <c r="BB13" s="1802"/>
      <c r="BC13" s="1802"/>
      <c r="BD13" s="1724"/>
      <c r="BE13" s="1807"/>
      <c r="XFD13" s="202">
        <v>559</v>
      </c>
    </row>
    <row r="14" spans="1:57 16384:16384" s="589" customFormat="1" ht="15" customHeight="1">
      <c r="A14" s="204"/>
      <c r="B14" s="828" t="str">
        <f>INDEX(tblTrans[[English]:[Polski]],MATCH(XFD14,tblTrans[ID],0),LangSelID)</f>
        <v>Other operating income</v>
      </c>
      <c r="C14" s="829"/>
      <c r="D14" s="1030">
        <v>41154.132899999997</v>
      </c>
      <c r="E14" s="1224">
        <v>78662.23361000001</v>
      </c>
      <c r="F14" s="1224">
        <v>25073.07242</v>
      </c>
      <c r="G14" s="1223">
        <v>16641.488380000003</v>
      </c>
      <c r="H14" s="1030">
        <v>26436.186320000001</v>
      </c>
      <c r="I14" s="1224">
        <v>19797.011459999998</v>
      </c>
      <c r="J14" s="1224">
        <v>22167.529140000002</v>
      </c>
      <c r="K14" s="1032">
        <v>114666.36188</v>
      </c>
      <c r="L14" s="1222">
        <v>108776.53446</v>
      </c>
      <c r="M14" s="1224">
        <v>26944.393650000002</v>
      </c>
      <c r="N14" s="1224">
        <v>15476.42871</v>
      </c>
      <c r="O14" s="1223">
        <v>16198.282000000001</v>
      </c>
      <c r="P14" s="1030">
        <v>47527.409623754058</v>
      </c>
      <c r="Q14" s="1224">
        <v>19411.200012736517</v>
      </c>
      <c r="R14" s="1224">
        <v>15434.71248</v>
      </c>
      <c r="S14" s="1032">
        <v>15120.126750000001</v>
      </c>
      <c r="T14" s="1222">
        <v>17221.7523</v>
      </c>
      <c r="U14" s="1224">
        <v>53590.419450000001</v>
      </c>
      <c r="V14" s="1224">
        <v>23641.55846</v>
      </c>
      <c r="W14" s="1223">
        <v>43321.714999999997</v>
      </c>
      <c r="X14" s="1030">
        <v>21373.489419999998</v>
      </c>
      <c r="Y14" s="1224">
        <v>28339.890149999999</v>
      </c>
      <c r="Z14" s="1224">
        <v>26457</v>
      </c>
      <c r="AA14" s="1032">
        <v>55569.167049999996</v>
      </c>
      <c r="AB14" s="1222">
        <v>25566.374750000003</v>
      </c>
      <c r="AC14" s="1224">
        <v>21712.330479999997</v>
      </c>
      <c r="AD14" s="1224">
        <v>15465.339550000002</v>
      </c>
      <c r="AE14" s="1767">
        <v>29032.95638</v>
      </c>
      <c r="AF14" s="1222">
        <v>37544.039770000003</v>
      </c>
      <c r="AG14" s="1224">
        <v>26374.936249999999</v>
      </c>
      <c r="AH14" s="1224">
        <v>37664.199489999999</v>
      </c>
      <c r="AI14" s="1224">
        <v>40171.427129999996</v>
      </c>
      <c r="AJ14" s="1224">
        <v>31243.539429999993</v>
      </c>
      <c r="AK14" s="1224">
        <v>52773.688489999986</v>
      </c>
      <c r="AL14" s="1224">
        <v>30397.407690000029</v>
      </c>
      <c r="AM14" s="1224">
        <v>19037.348070000007</v>
      </c>
      <c r="AN14" s="1224">
        <v>40880</v>
      </c>
      <c r="AO14" s="1224">
        <v>25625</v>
      </c>
      <c r="AP14" s="1224">
        <v>38525</v>
      </c>
      <c r="AQ14" s="1224">
        <v>22699</v>
      </c>
      <c r="AR14" s="1224">
        <v>56598</v>
      </c>
      <c r="AS14" s="1224">
        <v>35344</v>
      </c>
      <c r="AT14" s="1224">
        <v>27490</v>
      </c>
      <c r="AU14" s="1224">
        <v>26812</v>
      </c>
      <c r="AW14" s="1802"/>
      <c r="AX14" s="1802"/>
      <c r="AY14" s="1851"/>
      <c r="AZ14" s="1802"/>
      <c r="BB14" s="1802"/>
      <c r="BC14" s="1802"/>
      <c r="BD14" s="1724"/>
      <c r="BE14" s="1807"/>
      <c r="XFD14" s="202">
        <v>560</v>
      </c>
    </row>
    <row r="15" spans="1:57 16384:16384" s="589" customFormat="1" ht="15" customHeight="1">
      <c r="A15" s="204"/>
      <c r="B15" s="828" t="str">
        <f>INDEX(tblTrans[[English]:[Polski]],MATCH(XFD15,tblTrans[ID],0),LangSelID)</f>
        <v>Impairment losses on loans and advances</v>
      </c>
      <c r="C15" s="829"/>
      <c r="D15" s="1030">
        <v>-384.20035623451918</v>
      </c>
      <c r="E15" s="1224">
        <v>387.30981480540544</v>
      </c>
      <c r="F15" s="1224">
        <v>108.66713910387631</v>
      </c>
      <c r="G15" s="1223">
        <v>-830.99729605752191</v>
      </c>
      <c r="H15" s="1030">
        <v>644.72731455099824</v>
      </c>
      <c r="I15" s="1224">
        <v>163.31368933322815</v>
      </c>
      <c r="J15" s="1224">
        <v>226.15442569911283</v>
      </c>
      <c r="K15" s="1032">
        <v>-357.30285252993355</v>
      </c>
      <c r="L15" s="1222">
        <v>49.99821917602884</v>
      </c>
      <c r="M15" s="1224">
        <v>7.4528167415372906</v>
      </c>
      <c r="N15" s="1224">
        <v>-0.56316683504802434</v>
      </c>
      <c r="O15" s="1223">
        <v>13.723328819999239</v>
      </c>
      <c r="P15" s="1030">
        <v>-0.12015055968969039</v>
      </c>
      <c r="Q15" s="1224">
        <v>-30.213707673555746</v>
      </c>
      <c r="R15" s="1224">
        <v>26.963948381096454</v>
      </c>
      <c r="S15" s="1032">
        <v>6.896997026770296</v>
      </c>
      <c r="T15" s="1222">
        <v>-0.17804015148020827</v>
      </c>
      <c r="U15" s="1224">
        <v>-0.44783984851979175</v>
      </c>
      <c r="V15" s="1224">
        <v>3.1499999999999775E-3</v>
      </c>
      <c r="W15" s="1223">
        <v>-1.29871</v>
      </c>
      <c r="X15" s="1030">
        <v>4.1299999999999991E-3</v>
      </c>
      <c r="Y15" s="1224">
        <v>5.0000000000000565E-5</v>
      </c>
      <c r="Z15" s="1224">
        <v>1.7999999999999982E-4</v>
      </c>
      <c r="AA15" s="1032">
        <v>-3.5246399999999998</v>
      </c>
      <c r="AB15" s="1222">
        <v>-2.7159</v>
      </c>
      <c r="AC15" s="1224">
        <v>-1.9609599999999994</v>
      </c>
      <c r="AD15" s="1224">
        <v>-0.9332600000000002</v>
      </c>
      <c r="AE15" s="1767">
        <v>-1</v>
      </c>
      <c r="AF15" s="1222">
        <v>-3.4383199999999992</v>
      </c>
      <c r="AG15" s="1224">
        <v>-4.9859799999999996</v>
      </c>
      <c r="AH15" s="1224">
        <v>9.2132299999999976</v>
      </c>
      <c r="AI15" s="1224">
        <v>-49.141500000000008</v>
      </c>
      <c r="AJ15" s="1224">
        <v>30.476980000006805</v>
      </c>
      <c r="AK15" s="1224">
        <v>-4.8228699999927613</v>
      </c>
      <c r="AL15" s="1224">
        <v>1.9339499999421292</v>
      </c>
      <c r="AM15" s="1224">
        <v>3.2496200000272673</v>
      </c>
      <c r="AN15" s="1224">
        <v>-6010</v>
      </c>
      <c r="AO15" s="1224">
        <v>4</v>
      </c>
      <c r="AP15" s="1224">
        <v>-20099</v>
      </c>
      <c r="AQ15" s="1224">
        <v>7682</v>
      </c>
      <c r="AR15" s="1224">
        <v>193</v>
      </c>
      <c r="AS15" s="1224">
        <v>884</v>
      </c>
      <c r="AT15" s="1224">
        <v>-3949</v>
      </c>
      <c r="AU15" s="1224">
        <v>601</v>
      </c>
      <c r="AW15" s="1802"/>
      <c r="AX15" s="1802"/>
      <c r="AY15" s="1851"/>
      <c r="AZ15" s="1802"/>
      <c r="BB15" s="1802"/>
      <c r="BC15" s="1802"/>
      <c r="BD15" s="1724"/>
      <c r="BE15" s="1807"/>
      <c r="XFD15" s="202">
        <v>561</v>
      </c>
    </row>
    <row r="16" spans="1:57 16384:16384" s="514" customFormat="1" ht="15" customHeight="1">
      <c r="A16" s="203"/>
      <c r="B16" s="828" t="str">
        <f>INDEX(tblTrans[[English]:[Polski]],MATCH(XFD16,tblTrans[ID],0),LangSelID)</f>
        <v>Overhead costs</v>
      </c>
      <c r="C16" s="829"/>
      <c r="D16" s="1030">
        <v>-84788.271627505004</v>
      </c>
      <c r="E16" s="1224">
        <v>-72765.791434547922</v>
      </c>
      <c r="F16" s="1224">
        <v>-80567.785453789606</v>
      </c>
      <c r="G16" s="1223">
        <v>-78849.992749408906</v>
      </c>
      <c r="H16" s="1030">
        <v>-97681.979265944101</v>
      </c>
      <c r="I16" s="1224">
        <v>-91136.005268873065</v>
      </c>
      <c r="J16" s="1224">
        <v>-75173.997870909036</v>
      </c>
      <c r="K16" s="1032">
        <v>-102805.23334166373</v>
      </c>
      <c r="L16" s="1222">
        <v>-103383.06238188744</v>
      </c>
      <c r="M16" s="1224">
        <v>-106426.32402576976</v>
      </c>
      <c r="N16" s="1224">
        <v>-97986.217700533191</v>
      </c>
      <c r="O16" s="1223">
        <v>-140671.18588498881</v>
      </c>
      <c r="P16" s="1030">
        <v>-99070.644963052619</v>
      </c>
      <c r="Q16" s="1224">
        <v>-86028.083744849398</v>
      </c>
      <c r="R16" s="1224">
        <v>-97555.554443909699</v>
      </c>
      <c r="S16" s="1032">
        <v>-128967.69421882674</v>
      </c>
      <c r="T16" s="1222">
        <v>-99040.087612810108</v>
      </c>
      <c r="U16" s="1224">
        <v>-107979.81640459737</v>
      </c>
      <c r="V16" s="1224">
        <v>-123363.77911212803</v>
      </c>
      <c r="W16" s="1223">
        <v>-119560.41031663529</v>
      </c>
      <c r="X16" s="1030">
        <v>-8499.5115339172444</v>
      </c>
      <c r="Y16" s="1224">
        <v>-15482.139729498667</v>
      </c>
      <c r="Z16" s="1224">
        <v>-12993</v>
      </c>
      <c r="AA16" s="1032">
        <v>-44924.057238894937</v>
      </c>
      <c r="AB16" s="1222">
        <v>-8590.4676155595644</v>
      </c>
      <c r="AC16" s="1224">
        <v>-7976.713463607668</v>
      </c>
      <c r="AD16" s="1224">
        <v>-5913.2468120362209</v>
      </c>
      <c r="AE16" s="1767">
        <v>-3630.5072535234613</v>
      </c>
      <c r="AF16" s="1222">
        <v>-8353.003830855705</v>
      </c>
      <c r="AG16" s="1224">
        <v>-8131.5508895202893</v>
      </c>
      <c r="AH16" s="1224">
        <v>-9717.2078342843524</v>
      </c>
      <c r="AI16" s="1224">
        <v>-2459.0260657852486</v>
      </c>
      <c r="AJ16" s="1224">
        <v>-7627.9211314340391</v>
      </c>
      <c r="AK16" s="1224">
        <v>-10523.198838560951</v>
      </c>
      <c r="AL16" s="1224">
        <v>-7510.9155194019404</v>
      </c>
      <c r="AM16" s="1224">
        <v>-10511.615828301929</v>
      </c>
      <c r="AN16" s="1224">
        <v>-7399</v>
      </c>
      <c r="AO16" s="1224">
        <v>-10839</v>
      </c>
      <c r="AP16" s="1224">
        <v>-8785</v>
      </c>
      <c r="AQ16" s="1224">
        <v>-148800</v>
      </c>
      <c r="AR16" s="1224">
        <v>-8851</v>
      </c>
      <c r="AS16" s="1224">
        <v>-9128</v>
      </c>
      <c r="AT16" s="1224">
        <v>-7173</v>
      </c>
      <c r="AU16" s="1224">
        <v>-4917</v>
      </c>
      <c r="AV16" s="589"/>
      <c r="AW16" s="1802"/>
      <c r="AX16" s="1802"/>
      <c r="AY16" s="1851"/>
      <c r="AZ16" s="1803"/>
      <c r="BB16" s="1802"/>
      <c r="BC16" s="1802"/>
      <c r="BD16" s="1724"/>
      <c r="BE16" s="1807"/>
      <c r="XFD16" s="202">
        <v>562</v>
      </c>
    </row>
    <row r="17" spans="1:115 16384:16384" s="514" customFormat="1" ht="15" customHeight="1">
      <c r="A17" s="203"/>
      <c r="B17" s="828" t="str">
        <f>INDEX(tblTrans[[English]:[Polski]],MATCH(XFD17,tblTrans[ID],0),LangSelID)</f>
        <v>Amortization</v>
      </c>
      <c r="C17" s="829"/>
      <c r="D17" s="1030">
        <v>-15245.281931460451</v>
      </c>
      <c r="E17" s="1224">
        <v>-14793.524524396929</v>
      </c>
      <c r="F17" s="1224">
        <v>-15288.318123122228</v>
      </c>
      <c r="G17" s="1223">
        <v>-16048.686730465924</v>
      </c>
      <c r="H17" s="1030">
        <v>-14989.97661724759</v>
      </c>
      <c r="I17" s="1224">
        <v>-15543.511378630967</v>
      </c>
      <c r="J17" s="1224">
        <v>-16017.858471753001</v>
      </c>
      <c r="K17" s="1032">
        <v>-11514.750782432075</v>
      </c>
      <c r="L17" s="1222">
        <v>-16699.693454443164</v>
      </c>
      <c r="M17" s="1224">
        <v>-18380.118134623353</v>
      </c>
      <c r="N17" s="1224">
        <v>-18681.451313895093</v>
      </c>
      <c r="O17" s="1223">
        <v>-21654.15344563056</v>
      </c>
      <c r="P17" s="1030">
        <v>-20621.398386612898</v>
      </c>
      <c r="Q17" s="1224">
        <v>-20727.702099187736</v>
      </c>
      <c r="R17" s="1224">
        <v>-20437.534389187782</v>
      </c>
      <c r="S17" s="1032">
        <v>-30235.520459187763</v>
      </c>
      <c r="T17" s="1222">
        <v>-21402.494664744027</v>
      </c>
      <c r="U17" s="1224">
        <v>-19693.611618966883</v>
      </c>
      <c r="V17" s="1224">
        <v>-19685.262265052494</v>
      </c>
      <c r="W17" s="1223">
        <v>-21470.879960721366</v>
      </c>
      <c r="X17" s="1030">
        <v>-940.29509533147575</v>
      </c>
      <c r="Y17" s="1224">
        <v>-975.74373981204917</v>
      </c>
      <c r="Z17" s="1224">
        <v>-918</v>
      </c>
      <c r="AA17" s="1032">
        <v>40636.231164863893</v>
      </c>
      <c r="AB17" s="1222">
        <v>-786.54015275383495</v>
      </c>
      <c r="AC17" s="1224">
        <v>-766.22006358390468</v>
      </c>
      <c r="AD17" s="1224">
        <v>-768.16920717117137</v>
      </c>
      <c r="AE17" s="1767">
        <v>-769</v>
      </c>
      <c r="AF17" s="1222">
        <v>-788.4156829233184</v>
      </c>
      <c r="AG17" s="1224">
        <v>-770.21472798538946</v>
      </c>
      <c r="AH17" s="1224">
        <v>-719.64900644425381</v>
      </c>
      <c r="AI17" s="1224">
        <v>-913.75838617021418</v>
      </c>
      <c r="AJ17" s="1224">
        <v>-762.58348620000436</v>
      </c>
      <c r="AK17" s="1224">
        <v>-790.51381019899975</v>
      </c>
      <c r="AL17" s="1224">
        <v>-825.4879918009724</v>
      </c>
      <c r="AM17" s="1224">
        <v>-821.87295340006949</v>
      </c>
      <c r="AN17" s="1224">
        <v>-827</v>
      </c>
      <c r="AO17" s="1224">
        <v>-864</v>
      </c>
      <c r="AP17" s="1224">
        <v>-1021</v>
      </c>
      <c r="AQ17" s="1224">
        <v>-809</v>
      </c>
      <c r="AR17" s="1224">
        <v>-754</v>
      </c>
      <c r="AS17" s="1224">
        <v>-763</v>
      </c>
      <c r="AT17" s="1224">
        <v>-787</v>
      </c>
      <c r="AU17" s="1224">
        <v>-842</v>
      </c>
      <c r="AV17" s="589"/>
      <c r="AW17" s="1802"/>
      <c r="AX17" s="1802"/>
      <c r="AY17" s="1851"/>
      <c r="AZ17" s="1803"/>
      <c r="BB17" s="1802"/>
      <c r="BC17" s="1802"/>
      <c r="BD17" s="1724"/>
      <c r="BE17" s="1807"/>
      <c r="XFD17" s="202">
        <v>563</v>
      </c>
    </row>
    <row r="18" spans="1:115 16384:16384" s="514" customFormat="1" ht="15" hidden="1" customHeight="1">
      <c r="A18" s="203"/>
      <c r="B18" s="828" t="str">
        <f>INDEX(tblTrans[[English]:[Polski]],MATCH(XFD18,tblTrans[ID],0),LangSelID)</f>
        <v>Other costs</v>
      </c>
      <c r="C18" s="829"/>
      <c r="D18" s="1030">
        <v>97156.39837266886</v>
      </c>
      <c r="E18" s="1224">
        <v>84862.365043318656</v>
      </c>
      <c r="F18" s="1224">
        <v>92719.381836910616</v>
      </c>
      <c r="G18" s="1223">
        <v>91715.636440249247</v>
      </c>
      <c r="H18" s="1030">
        <v>107927.52122169094</v>
      </c>
      <c r="I18" s="1224">
        <v>101783.43645551935</v>
      </c>
      <c r="J18" s="1224">
        <v>89242.872714891273</v>
      </c>
      <c r="K18" s="1032">
        <v>108441.60855281977</v>
      </c>
      <c r="L18" s="1222">
        <v>108829.01571337777</v>
      </c>
      <c r="M18" s="1224">
        <v>115996.64443386707</v>
      </c>
      <c r="N18" s="1224">
        <v>105906.39264858497</v>
      </c>
      <c r="O18" s="1223">
        <v>151982.68048408549</v>
      </c>
      <c r="P18" s="1030">
        <v>108430.17424211153</v>
      </c>
      <c r="Q18" s="1224">
        <v>98949.749948505603</v>
      </c>
      <c r="R18" s="1224">
        <v>108002.06935501061</v>
      </c>
      <c r="S18" s="1032">
        <v>151921.85261618774</v>
      </c>
      <c r="T18" s="1222">
        <v>113385.47325063261</v>
      </c>
      <c r="U18" s="1224">
        <v>119120.2928064914</v>
      </c>
      <c r="V18" s="1224">
        <v>133929.66639092041</v>
      </c>
      <c r="W18" s="1223">
        <v>132442.82134155685</v>
      </c>
      <c r="X18" s="1030"/>
      <c r="Y18" s="1224"/>
      <c r="Z18" s="1224"/>
      <c r="AA18" s="1032"/>
      <c r="AB18" s="1222">
        <v>0</v>
      </c>
      <c r="AC18" s="1224"/>
      <c r="AD18" s="1224"/>
      <c r="AE18" s="1767"/>
      <c r="AF18" s="1222"/>
      <c r="AG18" s="1224"/>
      <c r="AH18" s="1224"/>
      <c r="AI18" s="1224"/>
      <c r="AJ18" s="1224"/>
      <c r="AK18" s="1224"/>
      <c r="AL18" s="1224"/>
      <c r="AM18" s="1224"/>
      <c r="AN18" s="1224"/>
      <c r="AO18" s="1224">
        <v>0</v>
      </c>
      <c r="AP18" s="1224">
        <v>0</v>
      </c>
      <c r="AQ18" s="1224">
        <v>0</v>
      </c>
      <c r="AR18" s="1224"/>
      <c r="AS18" s="1224">
        <v>0</v>
      </c>
      <c r="AT18" s="1224"/>
      <c r="AU18" s="1224">
        <v>0</v>
      </c>
      <c r="AV18" s="589"/>
      <c r="AW18" s="1802"/>
      <c r="AX18" s="1802"/>
      <c r="AY18" s="1851"/>
      <c r="BB18" s="1802"/>
      <c r="BC18" s="1802"/>
      <c r="BD18" s="1724"/>
      <c r="BE18" s="1807"/>
      <c r="XFD18" s="202">
        <v>564</v>
      </c>
    </row>
    <row r="19" spans="1:115 16384:16384" s="514" customFormat="1" ht="15" customHeight="1" thickBot="1">
      <c r="A19" s="203"/>
      <c r="B19" s="845" t="str">
        <f>INDEX(tblTrans[[English]:[Polski]],MATCH(XFD19,tblTrans[ID],0),LangSelID)</f>
        <v>Other operating expenses</v>
      </c>
      <c r="C19" s="846"/>
      <c r="D19" s="1037">
        <v>-38456.094590000001</v>
      </c>
      <c r="E19" s="1280">
        <v>-67570.502309999996</v>
      </c>
      <c r="F19" s="1280">
        <v>-31305.507950000007</v>
      </c>
      <c r="G19" s="1281">
        <v>-23504.611800000002</v>
      </c>
      <c r="H19" s="1037">
        <v>-19558.458839999999</v>
      </c>
      <c r="I19" s="1280">
        <v>-15318.00059</v>
      </c>
      <c r="J19" s="1280">
        <v>-12384.967889999998</v>
      </c>
      <c r="K19" s="1039">
        <v>-54527.102620000005</v>
      </c>
      <c r="L19" s="1282">
        <v>-73909.517820000008</v>
      </c>
      <c r="M19" s="1280">
        <v>-17661.494440000002</v>
      </c>
      <c r="N19" s="1280">
        <v>-10566.60857</v>
      </c>
      <c r="O19" s="1281">
        <v>-17585.612669999999</v>
      </c>
      <c r="P19" s="1037">
        <v>-30221.295188008</v>
      </c>
      <c r="Q19" s="1280">
        <v>-14967.608356503999</v>
      </c>
      <c r="R19" s="1280">
        <v>-13901.237415488</v>
      </c>
      <c r="S19" s="1039">
        <v>-30451.968270000005</v>
      </c>
      <c r="T19" s="1282">
        <v>-14390.879130000001</v>
      </c>
      <c r="U19" s="1280">
        <v>-47342.674239999993</v>
      </c>
      <c r="V19" s="1280">
        <v>-25491.455349999997</v>
      </c>
      <c r="W19" s="1281">
        <v>-29868.51844</v>
      </c>
      <c r="X19" s="1037">
        <v>-21160.49382</v>
      </c>
      <c r="Y19" s="1280">
        <v>-15408.769609999999</v>
      </c>
      <c r="Z19" s="1280">
        <v>-29258.738730000005</v>
      </c>
      <c r="AA19" s="1039">
        <v>-43418.901410000006</v>
      </c>
      <c r="AB19" s="1282">
        <v>-23339.066879999998</v>
      </c>
      <c r="AC19" s="1280">
        <v>-12968.404699999997</v>
      </c>
      <c r="AD19" s="1280">
        <v>-5478.5990100000035</v>
      </c>
      <c r="AE19" s="1769">
        <v>-34520</v>
      </c>
      <c r="AF19" s="1282">
        <v>-22723.277109999999</v>
      </c>
      <c r="AG19" s="1280">
        <v>-18405.895380000002</v>
      </c>
      <c r="AH19" s="1280">
        <v>-24485.847099999999</v>
      </c>
      <c r="AI19" s="1280">
        <v>-32469.114459999997</v>
      </c>
      <c r="AJ19" s="1104">
        <v>-31978.437350000004</v>
      </c>
      <c r="AK19" s="1104">
        <v>-59076.031009999977</v>
      </c>
      <c r="AL19" s="1104">
        <v>-24646.70812000001</v>
      </c>
      <c r="AM19" s="1104">
        <v>-21949.145900000018</v>
      </c>
      <c r="AN19" s="1280">
        <v>-30234</v>
      </c>
      <c r="AO19" s="1280">
        <v>-18774</v>
      </c>
      <c r="AP19" s="1280">
        <v>-25053</v>
      </c>
      <c r="AQ19" s="1280">
        <v>-27455</v>
      </c>
      <c r="AR19" s="1104">
        <v>-41551</v>
      </c>
      <c r="AS19" s="1104">
        <v>-26943</v>
      </c>
      <c r="AT19" s="1104">
        <v>-14504</v>
      </c>
      <c r="AU19" s="1104">
        <v>-19115</v>
      </c>
      <c r="AV19" s="589"/>
      <c r="AW19" s="1802"/>
      <c r="AX19" s="1802"/>
      <c r="AY19" s="1851"/>
      <c r="AZ19" s="1803"/>
      <c r="BB19" s="1802"/>
      <c r="BC19" s="1802"/>
      <c r="BD19" s="1724"/>
      <c r="BE19" s="1807"/>
      <c r="XFD19" s="202">
        <v>565</v>
      </c>
    </row>
    <row r="20" spans="1:115 16384:16384" s="86" customFormat="1" ht="15" customHeight="1" thickBot="1">
      <c r="A20" s="723"/>
      <c r="B20" s="723" t="str">
        <f>INDEX(tblTrans[[English]:[Polski]],MATCH(XFD20,tblTrans[ID],0),LangSelID)</f>
        <v>Operating profit</v>
      </c>
      <c r="C20" s="723"/>
      <c r="D20" s="724">
        <f t="shared" ref="D20:M20" si="0">D7+D8+D9+D10+D13+D14+D15+D16+D17+D18+D19</f>
        <v>-502.28929631604842</v>
      </c>
      <c r="E20" s="724">
        <f t="shared" si="0"/>
        <v>9148.0322541058704</v>
      </c>
      <c r="F20" s="724">
        <f t="shared" si="0"/>
        <v>-9831.979426820857</v>
      </c>
      <c r="G20" s="724">
        <f t="shared" si="0"/>
        <v>-10024.077198808798</v>
      </c>
      <c r="H20" s="724">
        <f t="shared" si="0"/>
        <v>2644.7177649907026</v>
      </c>
      <c r="I20" s="724">
        <f t="shared" si="0"/>
        <v>1796.3558868610671</v>
      </c>
      <c r="J20" s="724">
        <f t="shared" si="0"/>
        <v>8384.2761361386529</v>
      </c>
      <c r="K20" s="724">
        <f t="shared" si="0"/>
        <v>45952.910697834057</v>
      </c>
      <c r="L20" s="724">
        <f t="shared" si="0"/>
        <v>29990.753035465488</v>
      </c>
      <c r="M20" s="724">
        <f t="shared" si="0"/>
        <v>8664.2318010140079</v>
      </c>
      <c r="N20" s="724">
        <f t="shared" ref="N20:V20" si="1">N7+N8+N9+N10+N13+N14+N15+N16+N17+N18+N19</f>
        <v>-2237.2846531452851</v>
      </c>
      <c r="O20" s="724">
        <f t="shared" si="1"/>
        <v>-4982.3437230657109</v>
      </c>
      <c r="P20" s="724">
        <f t="shared" si="1"/>
        <v>15300.626234982577</v>
      </c>
      <c r="Q20" s="724">
        <f t="shared" si="1"/>
        <v>5320.6483935252072</v>
      </c>
      <c r="R20" s="724">
        <f t="shared" si="1"/>
        <v>15024.27366186202</v>
      </c>
      <c r="S20" s="724">
        <f t="shared" si="1"/>
        <v>-12702.94035555733</v>
      </c>
      <c r="T20" s="724">
        <f t="shared" si="1"/>
        <v>-447.04751619709714</v>
      </c>
      <c r="U20" s="724">
        <f t="shared" si="1"/>
        <v>8443.9303201154107</v>
      </c>
      <c r="V20" s="724">
        <f t="shared" si="1"/>
        <v>-8297.8735340048952</v>
      </c>
      <c r="W20" s="724">
        <f>W7+W8+W9+W10+W13+W14+W15+W16+W17+W18+W19</f>
        <v>6973.3007945708378</v>
      </c>
      <c r="X20" s="724">
        <f>X7+X8+X9+X10+X13+X14+X15+X16+X17+X18+X19</f>
        <v>-5458.6732699566601</v>
      </c>
      <c r="Y20" s="724">
        <f>Y7+Y8+Y9+Y10+Y13+Y14+Y15+Y16+Y17+Y18+Y19</f>
        <v>-2338.6364167588035</v>
      </c>
      <c r="Z20" s="724">
        <f>Z7+Z8+Z9+Z10+Z13+Z14+Z15+Z16+Z17+Z18+Z19</f>
        <v>-10857.489557753146</v>
      </c>
      <c r="AA20" s="724">
        <f>AA7+AA8+AA9+AA10+AA13+AA14+AA15+AA16+AA17+AA18+AA19</f>
        <v>8556.5953551248167</v>
      </c>
      <c r="AB20" s="724">
        <v>6044.2862740503915</v>
      </c>
      <c r="AC20" s="724">
        <v>3944.3974567785426</v>
      </c>
      <c r="AD20" s="724">
        <v>1008.5034482052233</v>
      </c>
      <c r="AE20" s="1290">
        <f>AE7+AE8+AE9+AE10+AE13+AE14+AE15+AE16+AE17+AE18+AE19</f>
        <v>-11973.022887499505</v>
      </c>
      <c r="AF20" s="1289">
        <v>6315.4936339611058</v>
      </c>
      <c r="AG20" s="724">
        <v>3233.9166148951945</v>
      </c>
      <c r="AH20" s="724">
        <v>2546.683195630816</v>
      </c>
      <c r="AI20" s="724">
        <v>4520.2970038413032</v>
      </c>
      <c r="AJ20" s="724">
        <f>+AJ7+AJ8+AJ9+AJ10+AJ13+AJ14+AJ15+AJ16+AJ17+AJ19</f>
        <v>-7898.8697955227544</v>
      </c>
      <c r="AK20" s="724">
        <f>+AK7+AK8+AK9+AK10+AK13+AK14+AK15+AK16+AK17+AK19</f>
        <v>-12425.008011911785</v>
      </c>
      <c r="AL20" s="724">
        <f>+AL7+AL8+AL9+AL10+AL13+AL14+AL15+AL16+AL17+AL19</f>
        <v>-3070.5368842279422</v>
      </c>
      <c r="AM20" s="724">
        <f>+AM7+AM8+AM9+AM10+AM13+AM14+AM15+AM16+AM17+AM19</f>
        <v>-13267.254805611705</v>
      </c>
      <c r="AN20" s="724">
        <v>-4119</v>
      </c>
      <c r="AO20" s="724">
        <v>849</v>
      </c>
      <c r="AP20" s="724">
        <v>-11971</v>
      </c>
      <c r="AQ20" s="724">
        <v>-45023</v>
      </c>
      <c r="AR20" s="724">
        <v>11168</v>
      </c>
      <c r="AS20" s="724">
        <v>1556</v>
      </c>
      <c r="AT20" s="724">
        <v>9720</v>
      </c>
      <c r="AU20" s="724">
        <v>5545</v>
      </c>
      <c r="AV20" s="589"/>
      <c r="AW20" s="1802"/>
      <c r="AX20" s="1802"/>
      <c r="AY20" s="1851"/>
      <c r="AZ20" s="1810"/>
      <c r="BA20" s="1"/>
      <c r="BB20" s="1802"/>
      <c r="BC20" s="1802"/>
      <c r="BD20" s="1724"/>
      <c r="BE20" s="1807"/>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XFD20" s="202">
        <v>566</v>
      </c>
    </row>
    <row r="21" spans="1:115 16384:16384" s="514" customFormat="1" ht="15" customHeight="1">
      <c r="A21" s="208"/>
      <c r="B21" s="763" t="str">
        <f>INDEX(tblTrans[[English]:[Polski]],MATCH(XFD21,tblTrans[ID],0),LangSelID)</f>
        <v>Share of profit of associates</v>
      </c>
      <c r="C21" s="1756"/>
      <c r="D21" s="1757">
        <v>-87</v>
      </c>
      <c r="E21" s="469">
        <v>-25</v>
      </c>
      <c r="F21" s="469">
        <v>0</v>
      </c>
      <c r="G21" s="1758">
        <v>0</v>
      </c>
      <c r="H21" s="1757">
        <v>0</v>
      </c>
      <c r="I21" s="469">
        <v>0</v>
      </c>
      <c r="J21" s="469">
        <v>0</v>
      </c>
      <c r="K21" s="1147">
        <v>0</v>
      </c>
      <c r="L21" s="1759">
        <v>0</v>
      </c>
      <c r="M21" s="469">
        <v>0</v>
      </c>
      <c r="N21" s="469">
        <v>0</v>
      </c>
      <c r="O21" s="1758">
        <v>0</v>
      </c>
      <c r="P21" s="1757">
        <v>0</v>
      </c>
      <c r="Q21" s="1757">
        <v>0</v>
      </c>
      <c r="R21" s="1757">
        <v>0</v>
      </c>
      <c r="S21" s="1757">
        <v>0</v>
      </c>
      <c r="T21" s="1757">
        <v>0</v>
      </c>
      <c r="U21" s="1757">
        <v>0</v>
      </c>
      <c r="V21" s="1757">
        <v>0</v>
      </c>
      <c r="W21" s="1757">
        <v>0</v>
      </c>
      <c r="X21" s="1757"/>
      <c r="Y21" s="1757">
        <v>0</v>
      </c>
      <c r="Z21" s="1757">
        <v>0</v>
      </c>
      <c r="AA21" s="1757">
        <v>0</v>
      </c>
      <c r="AB21" s="1757">
        <v>0</v>
      </c>
      <c r="AC21" s="1757">
        <v>0</v>
      </c>
      <c r="AD21" s="1757"/>
      <c r="AE21" s="1778"/>
      <c r="AF21" s="1759"/>
      <c r="AG21" s="1757"/>
      <c r="AH21" s="1757"/>
      <c r="AI21" s="1757"/>
      <c r="AJ21" s="469"/>
      <c r="AK21" s="469"/>
      <c r="AL21" s="469"/>
      <c r="AM21" s="469"/>
      <c r="AN21" s="1757"/>
      <c r="AO21" s="469">
        <v>-15</v>
      </c>
      <c r="AP21" s="469">
        <v>-57</v>
      </c>
      <c r="AQ21" s="469">
        <v>-69</v>
      </c>
      <c r="AR21" s="469">
        <v>-40</v>
      </c>
      <c r="AS21" s="469">
        <v>-48</v>
      </c>
      <c r="AT21" s="469">
        <v>-19</v>
      </c>
      <c r="AU21" s="469">
        <v>0</v>
      </c>
      <c r="AV21" s="589"/>
      <c r="AW21" s="1802"/>
      <c r="AX21" s="1802"/>
      <c r="AY21" s="1851"/>
      <c r="AZ21" s="1803"/>
      <c r="BB21" s="1802"/>
      <c r="BC21" s="1802"/>
      <c r="BD21" s="1724"/>
      <c r="BE21" s="1807"/>
      <c r="XFD21" s="202">
        <v>567</v>
      </c>
    </row>
    <row r="22" spans="1:115 16384:16384" s="514" customFormat="1" ht="15" customHeight="1" thickBot="1">
      <c r="A22" s="208"/>
      <c r="B22" s="1773" t="str">
        <f>INDEX(tblTrans[[English]:[Polski]],MATCH(XFD22,tblTrans[ID],0),LangSelID)</f>
        <v>Taxes on bank balance sheet items</v>
      </c>
      <c r="C22" s="1774"/>
      <c r="D22" s="1775"/>
      <c r="E22" s="1775"/>
      <c r="F22" s="1775"/>
      <c r="G22" s="1775"/>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7"/>
      <c r="AF22" s="1776"/>
      <c r="AG22" s="1775"/>
      <c r="AH22" s="1775"/>
      <c r="AI22" s="1775"/>
      <c r="AJ22" s="1775"/>
      <c r="AK22" s="1775"/>
      <c r="AL22" s="1775"/>
      <c r="AM22" s="1775"/>
      <c r="AN22" s="1775"/>
      <c r="AO22" s="1775"/>
      <c r="AP22" s="1775"/>
      <c r="AQ22" s="1775"/>
      <c r="AR22" s="1785">
        <v>-372</v>
      </c>
      <c r="AS22" s="1785">
        <v>-761</v>
      </c>
      <c r="AT22" s="1785">
        <v>-814</v>
      </c>
      <c r="AU22" s="1785">
        <v>-1552</v>
      </c>
      <c r="AV22" s="589"/>
      <c r="AW22" s="1802"/>
      <c r="AX22" s="1802"/>
      <c r="AY22" s="1851"/>
      <c r="AZ22" s="1803"/>
      <c r="BB22" s="1802"/>
      <c r="BC22" s="1802"/>
      <c r="BD22" s="1724"/>
      <c r="BE22" s="1807"/>
      <c r="XFD22" s="202">
        <v>932</v>
      </c>
    </row>
    <row r="23" spans="1:115 16384:16384" s="86" customFormat="1" ht="15" customHeight="1" thickBot="1">
      <c r="A23" s="723"/>
      <c r="B23" s="723" t="str">
        <f>INDEX(tblTrans[[English]:[Polski]],MATCH(XFD23,tblTrans[ID],0),LangSelID)</f>
        <v>Profit before tax</v>
      </c>
      <c r="C23" s="723"/>
      <c r="D23" s="724">
        <f t="shared" ref="D23:M23" si="2">D20+D21</f>
        <v>-589.28929631604842</v>
      </c>
      <c r="E23" s="724">
        <f t="shared" si="2"/>
        <v>9123.0322541058704</v>
      </c>
      <c r="F23" s="724">
        <f t="shared" si="2"/>
        <v>-9831.979426820857</v>
      </c>
      <c r="G23" s="724">
        <f t="shared" si="2"/>
        <v>-10024.077198808798</v>
      </c>
      <c r="H23" s="724">
        <f t="shared" si="2"/>
        <v>2644.7177649907026</v>
      </c>
      <c r="I23" s="724">
        <f t="shared" si="2"/>
        <v>1796.3558868610671</v>
      </c>
      <c r="J23" s="724">
        <f t="shared" si="2"/>
        <v>8384.2761361386529</v>
      </c>
      <c r="K23" s="724">
        <f t="shared" si="2"/>
        <v>45952.910697834057</v>
      </c>
      <c r="L23" s="724">
        <f t="shared" si="2"/>
        <v>29990.753035465488</v>
      </c>
      <c r="M23" s="724">
        <f t="shared" si="2"/>
        <v>8664.2318010140079</v>
      </c>
      <c r="N23" s="724">
        <f t="shared" ref="N23:S23" si="3">N20+N21</f>
        <v>-2237.2846531452851</v>
      </c>
      <c r="O23" s="724">
        <f t="shared" si="3"/>
        <v>-4982.3437230657109</v>
      </c>
      <c r="P23" s="724">
        <f t="shared" si="3"/>
        <v>15300.626234982577</v>
      </c>
      <c r="Q23" s="724">
        <f t="shared" si="3"/>
        <v>5320.6483935252072</v>
      </c>
      <c r="R23" s="724">
        <f t="shared" si="3"/>
        <v>15024.27366186202</v>
      </c>
      <c r="S23" s="724">
        <f t="shared" si="3"/>
        <v>-12702.94035555733</v>
      </c>
      <c r="T23" s="724">
        <f>T20+T21</f>
        <v>-447.04751619709714</v>
      </c>
      <c r="U23" s="724">
        <f>U20+U21</f>
        <v>8443.9303201154107</v>
      </c>
      <c r="V23" s="724">
        <f>V20+V21</f>
        <v>-8297.8735340048952</v>
      </c>
      <c r="W23" s="724">
        <v>6973.300794570845</v>
      </c>
      <c r="X23" s="724">
        <f>X20+X21</f>
        <v>-5458.6732699566601</v>
      </c>
      <c r="Y23" s="724">
        <f>Y20+Y21</f>
        <v>-2338.6364167588035</v>
      </c>
      <c r="Z23" s="724">
        <f>Z20+Z21</f>
        <v>-10857.489557753146</v>
      </c>
      <c r="AA23" s="724">
        <f>AA20+AA21</f>
        <v>8556.5953551248167</v>
      </c>
      <c r="AB23" s="724">
        <v>6044.2862740503915</v>
      </c>
      <c r="AC23" s="724">
        <v>3944.3974567785426</v>
      </c>
      <c r="AD23" s="724">
        <v>1008.5034482052233</v>
      </c>
      <c r="AE23" s="1290">
        <f>AE20+AE21</f>
        <v>-11973.022887499505</v>
      </c>
      <c r="AF23" s="1289">
        <v>6315.4936339611049</v>
      </c>
      <c r="AG23" s="724">
        <v>3233.9166148951917</v>
      </c>
      <c r="AH23" s="724">
        <v>2546.683195630816</v>
      </c>
      <c r="AI23" s="724">
        <v>4520.2970038413041</v>
      </c>
      <c r="AJ23" s="724">
        <f>AJ20</f>
        <v>-7898.8697955227544</v>
      </c>
      <c r="AK23" s="724">
        <f>AK20</f>
        <v>-12425.008011911785</v>
      </c>
      <c r="AL23" s="724">
        <f>AL20</f>
        <v>-3070.5368842279422</v>
      </c>
      <c r="AM23" s="724">
        <f>AM20</f>
        <v>-13267.254805611705</v>
      </c>
      <c r="AN23" s="724">
        <v>-4119</v>
      </c>
      <c r="AO23" s="724">
        <v>834</v>
      </c>
      <c r="AP23" s="724">
        <v>-12028</v>
      </c>
      <c r="AQ23" s="724">
        <v>-45092</v>
      </c>
      <c r="AR23" s="724">
        <v>10756</v>
      </c>
      <c r="AS23" s="724">
        <v>747</v>
      </c>
      <c r="AT23" s="724">
        <v>8887</v>
      </c>
      <c r="AU23" s="724">
        <v>3993</v>
      </c>
      <c r="AV23" s="589"/>
      <c r="AW23" s="1802"/>
      <c r="AX23" s="1802"/>
      <c r="AY23" s="1851"/>
      <c r="AZ23" s="1805"/>
      <c r="BA23" s="1"/>
      <c r="BB23" s="1802"/>
      <c r="BC23" s="1802"/>
      <c r="BD23" s="1724"/>
      <c r="BE23" s="1807"/>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XFD23" s="202">
        <v>568</v>
      </c>
    </row>
    <row r="24" spans="1:115 16384:16384" s="589" customFormat="1" ht="15" customHeight="1" thickBot="1">
      <c r="A24" s="209"/>
      <c r="B24" s="260" t="str">
        <f>INDEX(tblTrans[[English]:[Polski]],MATCH(XFD24,tblTrans[ID],0),LangSelID)</f>
        <v>Income tax expense</v>
      </c>
      <c r="C24" s="460"/>
      <c r="D24" s="422">
        <v>-1917.9517878440256</v>
      </c>
      <c r="E24" s="303">
        <v>-4810.0383934348192</v>
      </c>
      <c r="F24" s="303">
        <v>9821.8567560597257</v>
      </c>
      <c r="G24" s="417">
        <v>-10497.168405545941</v>
      </c>
      <c r="H24" s="422">
        <v>-4787.1856070247595</v>
      </c>
      <c r="I24" s="303">
        <v>10058.082568951071</v>
      </c>
      <c r="J24" s="303">
        <v>-5422.8440075397275</v>
      </c>
      <c r="K24" s="423">
        <v>-17526.05250819998</v>
      </c>
      <c r="L24" s="424">
        <v>-11731.456595013547</v>
      </c>
      <c r="M24" s="303">
        <v>21200.111315556431</v>
      </c>
      <c r="N24" s="303">
        <v>-987.36013435585483</v>
      </c>
      <c r="O24" s="417">
        <v>5004.2428025057261</v>
      </c>
      <c r="P24" s="422">
        <v>-6055.7378774298386</v>
      </c>
      <c r="Q24" s="422">
        <v>10876.863886369316</v>
      </c>
      <c r="R24" s="422">
        <v>-14918.954375982186</v>
      </c>
      <c r="S24" s="422">
        <v>-14241.306107230264</v>
      </c>
      <c r="T24" s="422">
        <v>-5658.0986771320477</v>
      </c>
      <c r="U24" s="422">
        <v>-5135.9904944622103</v>
      </c>
      <c r="V24" s="422">
        <v>-9971.9982178837927</v>
      </c>
      <c r="W24" s="422">
        <v>-16227.955849754753</v>
      </c>
      <c r="X24" s="422">
        <v>-1798.0062237685217</v>
      </c>
      <c r="Y24" s="422">
        <v>-4745.8822137224142</v>
      </c>
      <c r="Z24" s="422">
        <v>-965.04103168110123</v>
      </c>
      <c r="AA24" s="422">
        <v>-11490.861512595675</v>
      </c>
      <c r="AB24" s="422">
        <v>-4269.0531747585801</v>
      </c>
      <c r="AC24" s="422">
        <v>-2834.8964337130069</v>
      </c>
      <c r="AD24" s="422">
        <v>-7464</v>
      </c>
      <c r="AE24" s="1321">
        <v>34464.353541719363</v>
      </c>
      <c r="AF24" s="424"/>
      <c r="AG24" s="422"/>
      <c r="AH24" s="422"/>
      <c r="AI24" s="422"/>
      <c r="AJ24" s="422"/>
      <c r="AK24" s="422"/>
      <c r="AL24" s="422"/>
      <c r="AM24" s="422"/>
      <c r="AN24" s="422"/>
      <c r="AO24" s="422"/>
      <c r="AP24" s="422"/>
      <c r="AQ24" s="422"/>
      <c r="AR24" s="422"/>
      <c r="AS24" s="422"/>
      <c r="AT24" s="422"/>
      <c r="AU24" s="422"/>
      <c r="XFD24" s="202">
        <v>569</v>
      </c>
    </row>
    <row r="25" spans="1:115 16384:16384" s="86" customFormat="1" ht="15" customHeight="1" thickBot="1">
      <c r="A25" s="723"/>
      <c r="B25" s="723" t="str">
        <f>INDEX(tblTrans[[English]:[Polski]],MATCH(XFD25,tblTrans[ID],0),LangSelID)</f>
        <v>Net profit (loss) including minority interest</v>
      </c>
      <c r="C25" s="723"/>
      <c r="D25" s="724">
        <f t="shared" ref="D25:M25" si="4">D23+D24</f>
        <v>-2507.241084160074</v>
      </c>
      <c r="E25" s="724">
        <f t="shared" si="4"/>
        <v>4312.9938606710512</v>
      </c>
      <c r="F25" s="724">
        <f t="shared" si="4"/>
        <v>-10.122670761131303</v>
      </c>
      <c r="G25" s="724">
        <f t="shared" si="4"/>
        <v>-20521.245604354739</v>
      </c>
      <c r="H25" s="724">
        <f t="shared" si="4"/>
        <v>-2142.467842034057</v>
      </c>
      <c r="I25" s="724">
        <f t="shared" si="4"/>
        <v>11854.438455812138</v>
      </c>
      <c r="J25" s="724">
        <f t="shared" si="4"/>
        <v>2961.4321285989254</v>
      </c>
      <c r="K25" s="724">
        <f t="shared" si="4"/>
        <v>28426.858189634077</v>
      </c>
      <c r="L25" s="724">
        <f t="shared" si="4"/>
        <v>18259.296440451941</v>
      </c>
      <c r="M25" s="724">
        <f t="shared" si="4"/>
        <v>29864.343116570439</v>
      </c>
      <c r="N25" s="724">
        <f t="shared" ref="N25:S25" si="5">N23+N24</f>
        <v>-3224.6447875011399</v>
      </c>
      <c r="O25" s="724">
        <f t="shared" si="5"/>
        <v>21.899079440015157</v>
      </c>
      <c r="P25" s="724">
        <f t="shared" si="5"/>
        <v>9244.8883575527398</v>
      </c>
      <c r="Q25" s="724">
        <f t="shared" si="5"/>
        <v>16197.512279894523</v>
      </c>
      <c r="R25" s="724">
        <f t="shared" si="5"/>
        <v>105.31928587983384</v>
      </c>
      <c r="S25" s="724">
        <f t="shared" si="5"/>
        <v>-26944.246462787596</v>
      </c>
      <c r="T25" s="724">
        <f t="shared" ref="T25:AA25" si="6">T23+T24</f>
        <v>-6105.1461933291448</v>
      </c>
      <c r="U25" s="724">
        <f t="shared" si="6"/>
        <v>3307.9398256532004</v>
      </c>
      <c r="V25" s="724">
        <f t="shared" si="6"/>
        <v>-18269.871751888688</v>
      </c>
      <c r="W25" s="724">
        <f t="shared" si="6"/>
        <v>-9254.6550551839082</v>
      </c>
      <c r="X25" s="724">
        <f t="shared" si="6"/>
        <v>-7256.6794937251816</v>
      </c>
      <c r="Y25" s="724">
        <f t="shared" si="6"/>
        <v>-7084.5186304812178</v>
      </c>
      <c r="Z25" s="724">
        <f t="shared" si="6"/>
        <v>-11822.530589434247</v>
      </c>
      <c r="AA25" s="724">
        <f t="shared" si="6"/>
        <v>-2934.2661574708582</v>
      </c>
      <c r="AB25" s="724">
        <v>1775.2330992918114</v>
      </c>
      <c r="AC25" s="724">
        <v>1109.5010230655357</v>
      </c>
      <c r="AD25" s="724">
        <v>-6455.6070674189941</v>
      </c>
      <c r="AE25" s="1290">
        <v>22493.015458138874</v>
      </c>
      <c r="AF25" s="1289"/>
      <c r="AG25" s="724"/>
      <c r="AH25" s="724"/>
      <c r="AI25" s="724"/>
      <c r="AJ25" s="724"/>
      <c r="AK25" s="724"/>
      <c r="AL25" s="724"/>
      <c r="AM25" s="724"/>
      <c r="AN25" s="724"/>
      <c r="AO25" s="724"/>
      <c r="AP25" s="724"/>
      <c r="AQ25" s="724"/>
      <c r="AR25" s="724"/>
      <c r="AS25" s="724"/>
      <c r="AT25" s="724"/>
      <c r="AU25" s="724"/>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XFD25" s="202">
        <v>570</v>
      </c>
    </row>
    <row r="26" spans="1:115 16384:16384" s="589" customFormat="1" ht="15" customHeight="1" thickBot="1">
      <c r="A26" s="209"/>
      <c r="B26" s="259" t="str">
        <f>INDEX(tblTrans[[English]:[Polski]],MATCH(XFD26,tblTrans[ID],0),LangSelID)</f>
        <v>Net profit (loss) attributable to minority interest</v>
      </c>
      <c r="C26" s="460"/>
      <c r="D26" s="422">
        <v>1509</v>
      </c>
      <c r="E26" s="303">
        <v>2139</v>
      </c>
      <c r="F26" s="303">
        <v>86</v>
      </c>
      <c r="G26" s="417">
        <v>-12</v>
      </c>
      <c r="H26" s="422">
        <v>660</v>
      </c>
      <c r="I26" s="303">
        <v>444</v>
      </c>
      <c r="J26" s="303">
        <v>516</v>
      </c>
      <c r="K26" s="423">
        <v>5991</v>
      </c>
      <c r="L26" s="424">
        <v>5457</v>
      </c>
      <c r="M26" s="303">
        <v>1022</v>
      </c>
      <c r="N26" s="303">
        <v>-134</v>
      </c>
      <c r="O26" s="417">
        <v>-443</v>
      </c>
      <c r="P26" s="422">
        <v>3649</v>
      </c>
      <c r="Q26" s="422">
        <v>609</v>
      </c>
      <c r="R26" s="422">
        <v>2923</v>
      </c>
      <c r="S26" s="422">
        <v>211</v>
      </c>
      <c r="T26" s="422">
        <v>234</v>
      </c>
      <c r="U26" s="422">
        <v>783</v>
      </c>
      <c r="V26" s="422">
        <v>46</v>
      </c>
      <c r="W26" s="422">
        <v>179</v>
      </c>
      <c r="X26" s="422">
        <v>70</v>
      </c>
      <c r="Y26" s="422">
        <v>114</v>
      </c>
      <c r="Z26" s="422">
        <v>782</v>
      </c>
      <c r="AA26" s="422">
        <v>1096</v>
      </c>
      <c r="AB26" s="422">
        <v>96</v>
      </c>
      <c r="AC26" s="422">
        <v>76</v>
      </c>
      <c r="AD26" s="422">
        <v>-151</v>
      </c>
      <c r="AE26" s="1321">
        <v>560</v>
      </c>
      <c r="AF26" s="424"/>
      <c r="AG26" s="422"/>
      <c r="AH26" s="422"/>
      <c r="AI26" s="422"/>
      <c r="AJ26" s="422"/>
      <c r="AK26" s="422"/>
      <c r="AL26" s="422"/>
      <c r="AM26" s="422"/>
      <c r="AN26" s="422"/>
      <c r="AO26" s="422"/>
      <c r="AP26" s="422"/>
      <c r="AQ26" s="422"/>
      <c r="AR26" s="422"/>
      <c r="AS26" s="422"/>
      <c r="AT26" s="422"/>
      <c r="AU26" s="422"/>
      <c r="XFD26" s="202">
        <v>571</v>
      </c>
    </row>
    <row r="27" spans="1:115 16384:16384" s="86" customFormat="1" ht="15" customHeight="1" thickBot="1">
      <c r="A27" s="723"/>
      <c r="B27" s="723" t="str">
        <f>INDEX(tblTrans[[English]:[Polski]],MATCH(XFD27,tblTrans[ID],0),LangSelID)</f>
        <v>Net profit (loss)</v>
      </c>
      <c r="C27" s="723"/>
      <c r="D27" s="724">
        <f t="shared" ref="D27:M27" si="7">D25-D26</f>
        <v>-4016.241084160074</v>
      </c>
      <c r="E27" s="724">
        <f t="shared" si="7"/>
        <v>2173.9938606710512</v>
      </c>
      <c r="F27" s="724">
        <f t="shared" si="7"/>
        <v>-96.122670761131303</v>
      </c>
      <c r="G27" s="724">
        <f t="shared" si="7"/>
        <v>-20509.245604354739</v>
      </c>
      <c r="H27" s="724">
        <f t="shared" si="7"/>
        <v>-2802.467842034057</v>
      </c>
      <c r="I27" s="724">
        <f t="shared" si="7"/>
        <v>11410.438455812138</v>
      </c>
      <c r="J27" s="724">
        <f t="shared" si="7"/>
        <v>2445.4321285989254</v>
      </c>
      <c r="K27" s="724">
        <f t="shared" si="7"/>
        <v>22435.858189634077</v>
      </c>
      <c r="L27" s="724">
        <f t="shared" si="7"/>
        <v>12802.296440451941</v>
      </c>
      <c r="M27" s="724">
        <f t="shared" si="7"/>
        <v>28842.343116570439</v>
      </c>
      <c r="N27" s="724">
        <f t="shared" ref="N27:S27" si="8">N25-N26</f>
        <v>-3090.6447875011399</v>
      </c>
      <c r="O27" s="724">
        <f t="shared" si="8"/>
        <v>464.89907944001516</v>
      </c>
      <c r="P27" s="724">
        <f t="shared" si="8"/>
        <v>5595.8883575527398</v>
      </c>
      <c r="Q27" s="724">
        <f t="shared" si="8"/>
        <v>15588.512279894523</v>
      </c>
      <c r="R27" s="724">
        <f t="shared" si="8"/>
        <v>-2817.6807141201662</v>
      </c>
      <c r="S27" s="724">
        <f t="shared" si="8"/>
        <v>-27155.246462787596</v>
      </c>
      <c r="T27" s="724">
        <f t="shared" ref="T27:AA27" si="9">T25-T26</f>
        <v>-6339.1461933291448</v>
      </c>
      <c r="U27" s="724">
        <f t="shared" si="9"/>
        <v>2524.9398256532004</v>
      </c>
      <c r="V27" s="724">
        <f t="shared" si="9"/>
        <v>-18315.871751888688</v>
      </c>
      <c r="W27" s="724">
        <f t="shared" si="9"/>
        <v>-9433.6550551839082</v>
      </c>
      <c r="X27" s="724">
        <f t="shared" si="9"/>
        <v>-7326.6794937251816</v>
      </c>
      <c r="Y27" s="724">
        <f t="shared" si="9"/>
        <v>-7198.5186304812178</v>
      </c>
      <c r="Z27" s="724">
        <f t="shared" si="9"/>
        <v>-12604.530589434247</v>
      </c>
      <c r="AA27" s="724">
        <f t="shared" si="9"/>
        <v>-4030.2661574708582</v>
      </c>
      <c r="AB27" s="724">
        <v>1679.2330992918114</v>
      </c>
      <c r="AC27" s="724">
        <v>1033.5010230655357</v>
      </c>
      <c r="AD27" s="724">
        <v>-6304.6070674189941</v>
      </c>
      <c r="AE27" s="1290">
        <f>AE25-AE26</f>
        <v>21933.015458138874</v>
      </c>
      <c r="AF27" s="1289"/>
      <c r="AG27" s="724"/>
      <c r="AH27" s="724"/>
      <c r="AI27" s="724"/>
      <c r="AJ27" s="724"/>
      <c r="AK27" s="724"/>
      <c r="AL27" s="724"/>
      <c r="AM27" s="724"/>
      <c r="AN27" s="724"/>
      <c r="AO27" s="724"/>
      <c r="AP27" s="724"/>
      <c r="AQ27" s="724"/>
      <c r="AR27" s="724"/>
      <c r="AS27" s="724"/>
      <c r="AT27" s="724"/>
      <c r="AU27" s="724"/>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XFD27" s="202">
        <v>572</v>
      </c>
    </row>
    <row r="28" spans="1:115 16384:16384" ht="15">
      <c r="A28" s="10"/>
      <c r="B28" s="43"/>
      <c r="C28" s="284"/>
      <c r="D28" s="285"/>
      <c r="E28" s="286"/>
      <c r="F28" s="286"/>
      <c r="G28" s="286"/>
      <c r="H28" s="286"/>
      <c r="I28" s="286"/>
      <c r="J28" s="286"/>
      <c r="AH28" s="287"/>
    </row>
    <row r="29" spans="1:115 16384:16384" ht="36" customHeight="1">
      <c r="A29" s="10"/>
      <c r="B29" s="1316" t="str">
        <f>INDEX(tblTrans[[English]:[Polski]],MATCH(XFD29,tblTrans[ID],0),LangSelID)</f>
        <v>* Net interest income including cost of capital, fixed assets financing, investment yield and cost of long-term financing</v>
      </c>
      <c r="C29" s="284"/>
      <c r="D29" s="285"/>
      <c r="E29" s="286"/>
      <c r="F29" s="286"/>
      <c r="G29" s="286"/>
      <c r="H29" s="286"/>
      <c r="I29" s="286"/>
      <c r="J29" s="286"/>
      <c r="AN29" s="1811"/>
      <c r="AO29" s="1811"/>
      <c r="AP29" s="1811"/>
      <c r="AQ29" s="1811"/>
      <c r="AR29" s="1811"/>
      <c r="AS29" s="1811"/>
      <c r="XFD29" s="1">
        <v>573</v>
      </c>
    </row>
    <row r="30" spans="1:115 16384:16384">
      <c r="A30" s="10"/>
      <c r="C30" s="284"/>
      <c r="D30" s="288"/>
      <c r="E30" s="288"/>
      <c r="F30" s="288"/>
      <c r="G30" s="288"/>
      <c r="H30" s="288"/>
      <c r="I30" s="288"/>
      <c r="J30" s="288"/>
    </row>
    <row r="31" spans="1:115 16384:16384">
      <c r="A31" s="10"/>
      <c r="B31" s="294"/>
      <c r="C31" s="284"/>
      <c r="D31" s="284"/>
      <c r="E31" s="284"/>
      <c r="F31" s="284"/>
      <c r="G31" s="284"/>
      <c r="H31" s="284"/>
      <c r="I31" s="284"/>
      <c r="J31" s="284"/>
    </row>
    <row r="32" spans="1:115 16384:16384">
      <c r="A32" s="10"/>
      <c r="B32" s="289"/>
      <c r="C32" s="284"/>
      <c r="D32" s="284"/>
      <c r="E32" s="284"/>
      <c r="F32" s="284"/>
      <c r="G32" s="290"/>
      <c r="H32" s="284"/>
      <c r="I32" s="284"/>
      <c r="J32" s="284"/>
    </row>
    <row r="33" spans="1:10 16384:16384">
      <c r="A33" s="10"/>
      <c r="C33" s="284"/>
      <c r="D33" s="284"/>
      <c r="E33" s="284"/>
      <c r="F33" s="284"/>
      <c r="G33" s="284"/>
      <c r="H33" s="284"/>
      <c r="I33" s="284"/>
      <c r="J33" s="284"/>
    </row>
    <row r="34" spans="1:10 16384:16384" ht="191.25">
      <c r="A34" s="10"/>
      <c r="B34" s="289"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84"/>
      <c r="D34" s="284"/>
      <c r="E34" s="284"/>
      <c r="F34" s="284"/>
      <c r="G34" s="286"/>
      <c r="XFD34" s="1">
        <v>574</v>
      </c>
    </row>
    <row r="35" spans="1:10 16384:16384">
      <c r="A35" s="10"/>
      <c r="B35" s="289"/>
      <c r="C35" s="284"/>
      <c r="D35" s="284"/>
      <c r="E35" s="284"/>
      <c r="F35" s="291"/>
      <c r="G35" s="291"/>
      <c r="H35" s="291"/>
      <c r="I35" s="291"/>
      <c r="J35" s="291"/>
    </row>
    <row r="36" spans="1:10 16384:16384">
      <c r="A36" s="10"/>
      <c r="B36" s="289"/>
      <c r="C36" s="284"/>
      <c r="D36" s="284"/>
      <c r="E36" s="284"/>
      <c r="F36" s="284"/>
      <c r="G36" s="286"/>
    </row>
    <row r="37" spans="1:10 16384:16384">
      <c r="A37" s="10"/>
      <c r="B37" s="289"/>
      <c r="C37" s="284"/>
      <c r="D37" s="284"/>
      <c r="E37" s="284"/>
      <c r="F37" s="284"/>
      <c r="G37" s="286"/>
    </row>
    <row r="38" spans="1:10 16384:16384">
      <c r="A38" s="10"/>
      <c r="B38" s="289"/>
      <c r="C38" s="284"/>
      <c r="D38" s="284"/>
      <c r="E38" s="284"/>
      <c r="F38" s="284"/>
      <c r="G38" s="286"/>
    </row>
    <row r="39" spans="1:10 16384:16384">
      <c r="A39" s="10"/>
      <c r="B39" s="289"/>
      <c r="C39" s="284"/>
      <c r="D39" s="284"/>
      <c r="E39" s="284"/>
      <c r="F39" s="284"/>
      <c r="G39" s="286"/>
    </row>
    <row r="40" spans="1:10 16384:16384">
      <c r="A40" s="10"/>
      <c r="B40" s="289"/>
      <c r="C40" s="284"/>
      <c r="D40" s="284"/>
      <c r="E40" s="284"/>
      <c r="F40" s="284"/>
      <c r="G40" s="286"/>
    </row>
    <row r="41" spans="1:10 16384:16384">
      <c r="A41" s="10"/>
      <c r="B41" s="289"/>
      <c r="C41" s="284"/>
      <c r="D41" s="284"/>
      <c r="E41" s="284"/>
      <c r="F41" s="284"/>
      <c r="G41" s="286"/>
    </row>
    <row r="42" spans="1:10 16384:16384">
      <c r="A42" s="10"/>
      <c r="B42" s="289"/>
      <c r="C42" s="284"/>
      <c r="D42" s="284"/>
      <c r="E42" s="284"/>
      <c r="F42" s="284"/>
      <c r="G42" s="286"/>
    </row>
    <row r="43" spans="1:10 16384:16384">
      <c r="B43" s="289"/>
      <c r="C43" s="284"/>
      <c r="D43" s="284"/>
      <c r="E43" s="284"/>
      <c r="F43" s="284"/>
      <c r="G43" s="286"/>
    </row>
    <row r="44" spans="1:10 16384:16384">
      <c r="B44" s="289"/>
      <c r="C44" s="284"/>
      <c r="D44" s="284"/>
      <c r="E44" s="284"/>
      <c r="F44" s="284"/>
      <c r="G44" s="286"/>
    </row>
    <row r="45" spans="1:10 16384:16384">
      <c r="B45" s="289"/>
      <c r="C45" s="284"/>
      <c r="D45" s="284"/>
      <c r="E45" s="284"/>
      <c r="F45" s="284"/>
      <c r="G45" s="286"/>
    </row>
    <row r="46" spans="1:10 16384:16384">
      <c r="B46" s="289"/>
      <c r="C46" s="284"/>
      <c r="D46" s="284"/>
      <c r="E46" s="284"/>
      <c r="F46" s="284"/>
      <c r="G46" s="286"/>
    </row>
    <row r="47" spans="1:10 16384:16384">
      <c r="B47" s="289"/>
      <c r="C47" s="284"/>
      <c r="D47" s="284"/>
      <c r="E47" s="284"/>
      <c r="F47" s="284"/>
      <c r="G47" s="286"/>
    </row>
    <row r="48" spans="1:10 16384:16384">
      <c r="B48" s="289"/>
      <c r="C48" s="284"/>
      <c r="D48" s="284"/>
      <c r="E48" s="284"/>
      <c r="F48" s="284"/>
      <c r="G48" s="286"/>
    </row>
    <row r="49" spans="2:7">
      <c r="B49" s="289"/>
      <c r="C49" s="284"/>
      <c r="D49" s="284"/>
      <c r="E49" s="284"/>
      <c r="F49" s="284"/>
      <c r="G49" s="286"/>
    </row>
    <row r="50" spans="2:7">
      <c r="B50" s="289"/>
      <c r="C50" s="284"/>
      <c r="D50" s="284"/>
      <c r="E50" s="284"/>
      <c r="F50" s="284"/>
      <c r="G50" s="286"/>
    </row>
    <row r="51" spans="2:7">
      <c r="B51" s="289"/>
      <c r="C51" s="284"/>
      <c r="D51" s="284"/>
      <c r="E51" s="284"/>
      <c r="F51" s="284"/>
      <c r="G51" s="286"/>
    </row>
    <row r="52" spans="2:7">
      <c r="B52" s="289"/>
      <c r="C52" s="284"/>
      <c r="D52" s="284"/>
      <c r="E52" s="284"/>
      <c r="F52" s="284"/>
      <c r="G52" s="286"/>
    </row>
    <row r="53" spans="2:7">
      <c r="B53" s="289"/>
      <c r="C53" s="284"/>
      <c r="D53" s="284"/>
      <c r="E53" s="284"/>
      <c r="F53" s="284"/>
      <c r="G53" s="286"/>
    </row>
    <row r="54" spans="2:7">
      <c r="B54" s="289"/>
      <c r="C54" s="284"/>
      <c r="D54" s="284"/>
      <c r="E54" s="284"/>
      <c r="F54" s="284"/>
      <c r="G54" s="286"/>
    </row>
    <row r="55" spans="2:7">
      <c r="B55" s="289"/>
      <c r="C55" s="284"/>
      <c r="D55" s="284"/>
      <c r="E55" s="284"/>
      <c r="F55" s="284"/>
      <c r="G55" s="286"/>
    </row>
    <row r="56" spans="2:7">
      <c r="B56" s="289"/>
      <c r="C56" s="284"/>
      <c r="D56" s="284"/>
      <c r="E56" s="284"/>
      <c r="F56" s="284"/>
      <c r="G56" s="286"/>
    </row>
    <row r="57" spans="2:7">
      <c r="B57" s="289"/>
      <c r="C57" s="284"/>
      <c r="D57" s="284"/>
      <c r="E57" s="284"/>
      <c r="F57" s="284"/>
      <c r="G57" s="286"/>
    </row>
    <row r="58" spans="2:7">
      <c r="B58" s="289"/>
      <c r="C58" s="284"/>
      <c r="D58" s="284"/>
      <c r="E58" s="284"/>
      <c r="F58" s="284"/>
      <c r="G58" s="286"/>
    </row>
    <row r="59" spans="2:7">
      <c r="B59" s="289"/>
      <c r="C59" s="284"/>
      <c r="D59" s="284"/>
      <c r="E59" s="284"/>
      <c r="F59" s="284"/>
      <c r="G59" s="286"/>
    </row>
    <row r="60" spans="2:7">
      <c r="B60" s="289"/>
      <c r="C60" s="284"/>
      <c r="D60" s="284"/>
      <c r="E60" s="284"/>
      <c r="F60" s="284"/>
      <c r="G60" s="286"/>
    </row>
    <row r="61" spans="2:7">
      <c r="C61" s="284"/>
      <c r="D61" s="284"/>
      <c r="E61" s="284"/>
      <c r="F61" s="284"/>
      <c r="G61" s="286"/>
    </row>
    <row r="62" spans="2:7">
      <c r="C62" s="284"/>
      <c r="D62" s="284"/>
      <c r="E62" s="284"/>
      <c r="F62" s="284"/>
      <c r="G62" s="286"/>
    </row>
    <row r="63" spans="2:7">
      <c r="C63" s="284"/>
      <c r="D63" s="284"/>
      <c r="E63" s="284"/>
      <c r="F63" s="284"/>
      <c r="G63" s="286"/>
    </row>
    <row r="64" spans="2:7">
      <c r="C64" s="284"/>
      <c r="D64" s="284"/>
      <c r="E64" s="284"/>
      <c r="F64" s="284"/>
      <c r="G64" s="286"/>
    </row>
    <row r="65" spans="3:7">
      <c r="C65" s="284"/>
      <c r="D65" s="284"/>
      <c r="E65" s="284"/>
      <c r="F65" s="284"/>
      <c r="G65" s="286"/>
    </row>
    <row r="66" spans="3:7">
      <c r="C66" s="284"/>
      <c r="D66" s="284"/>
      <c r="E66" s="284"/>
      <c r="F66" s="284"/>
      <c r="G66" s="286"/>
    </row>
    <row r="67" spans="3:7">
      <c r="C67" s="284"/>
      <c r="D67" s="284"/>
      <c r="E67" s="284"/>
      <c r="F67" s="284"/>
      <c r="G67" s="286"/>
    </row>
    <row r="68" spans="3:7">
      <c r="C68" s="284"/>
      <c r="D68" s="284"/>
      <c r="E68" s="284"/>
      <c r="F68" s="284"/>
      <c r="G68" s="286"/>
    </row>
    <row r="69" spans="3:7">
      <c r="C69" s="284"/>
      <c r="D69" s="284"/>
      <c r="E69" s="284"/>
      <c r="F69" s="284"/>
      <c r="G69" s="286"/>
    </row>
    <row r="70" spans="3:7">
      <c r="C70" s="284"/>
      <c r="D70" s="284"/>
      <c r="E70" s="284"/>
      <c r="F70" s="284"/>
      <c r="G70" s="286"/>
    </row>
    <row r="71" spans="3:7">
      <c r="C71" s="284"/>
      <c r="D71" s="284"/>
      <c r="E71" s="284"/>
      <c r="F71" s="284"/>
      <c r="G71" s="286"/>
    </row>
    <row r="72" spans="3:7">
      <c r="C72" s="284"/>
      <c r="D72" s="284"/>
      <c r="E72" s="284"/>
      <c r="F72" s="284"/>
      <c r="G72" s="286"/>
    </row>
    <row r="73" spans="3:7">
      <c r="C73" s="284"/>
      <c r="D73" s="284"/>
      <c r="E73" s="284"/>
      <c r="F73" s="284"/>
      <c r="G73" s="286"/>
    </row>
    <row r="74" spans="3:7">
      <c r="C74" s="284"/>
      <c r="D74" s="284"/>
      <c r="E74" s="284"/>
      <c r="F74" s="284"/>
      <c r="G74" s="286"/>
    </row>
    <row r="75" spans="3:7">
      <c r="C75" s="284"/>
      <c r="D75" s="284"/>
      <c r="E75" s="284"/>
      <c r="F75" s="284"/>
      <c r="G75" s="286"/>
    </row>
    <row r="76" spans="3:7">
      <c r="C76" s="284"/>
      <c r="D76" s="284"/>
      <c r="E76" s="284"/>
      <c r="F76" s="284"/>
      <c r="G76" s="286"/>
    </row>
    <row r="77" spans="3:7">
      <c r="C77" s="284"/>
      <c r="D77" s="284"/>
      <c r="E77" s="284"/>
      <c r="F77" s="284"/>
      <c r="G77" s="286"/>
    </row>
    <row r="78" spans="3:7">
      <c r="C78" s="284"/>
      <c r="D78" s="284"/>
      <c r="E78" s="284"/>
      <c r="F78" s="284"/>
      <c r="G78" s="286"/>
    </row>
    <row r="79" spans="3:7">
      <c r="C79" s="284"/>
      <c r="D79" s="284"/>
      <c r="E79" s="284"/>
      <c r="F79" s="284"/>
      <c r="G79" s="286"/>
    </row>
    <row r="80" spans="3:7">
      <c r="C80" s="284"/>
      <c r="D80" s="284"/>
      <c r="E80" s="284"/>
      <c r="F80" s="284"/>
      <c r="G80" s="286"/>
    </row>
    <row r="81" spans="3:7">
      <c r="C81" s="284"/>
      <c r="D81" s="284"/>
      <c r="E81" s="284"/>
      <c r="F81" s="284"/>
      <c r="G81" s="286"/>
    </row>
    <row r="82" spans="3:7">
      <c r="C82" s="284"/>
      <c r="D82" s="284"/>
      <c r="E82" s="284"/>
      <c r="F82" s="284"/>
      <c r="G82" s="286"/>
    </row>
    <row r="83" spans="3:7">
      <c r="C83" s="284"/>
      <c r="D83" s="284"/>
      <c r="E83" s="284"/>
      <c r="F83" s="284"/>
      <c r="G83" s="286"/>
    </row>
    <row r="84" spans="3:7">
      <c r="C84" s="284"/>
      <c r="D84" s="284"/>
      <c r="E84" s="284"/>
      <c r="F84" s="284"/>
      <c r="G84" s="286"/>
    </row>
    <row r="85" spans="3:7">
      <c r="C85" s="284"/>
      <c r="D85" s="284"/>
      <c r="E85" s="284"/>
      <c r="F85" s="284"/>
      <c r="G85" s="286"/>
    </row>
    <row r="86" spans="3:7">
      <c r="C86" s="284"/>
      <c r="D86" s="284"/>
      <c r="E86" s="284"/>
      <c r="F86" s="284"/>
      <c r="G86" s="286"/>
    </row>
    <row r="87" spans="3:7">
      <c r="C87" s="284"/>
      <c r="D87" s="284"/>
      <c r="E87" s="284"/>
      <c r="F87" s="284"/>
      <c r="G87" s="286"/>
    </row>
    <row r="88" spans="3:7">
      <c r="C88" s="284"/>
      <c r="D88" s="284"/>
      <c r="E88" s="284"/>
      <c r="F88" s="284"/>
      <c r="G88" s="286"/>
    </row>
    <row r="89" spans="3:7">
      <c r="C89" s="284"/>
      <c r="D89" s="284"/>
      <c r="E89" s="284"/>
      <c r="F89" s="284"/>
      <c r="G89" s="286"/>
    </row>
    <row r="90" spans="3:7">
      <c r="C90" s="284"/>
      <c r="D90" s="284"/>
      <c r="E90" s="284"/>
      <c r="F90" s="284"/>
      <c r="G90" s="286"/>
    </row>
    <row r="91" spans="3:7">
      <c r="C91" s="284"/>
      <c r="D91" s="284"/>
      <c r="E91" s="284"/>
      <c r="F91" s="284"/>
      <c r="G91" s="286"/>
    </row>
    <row r="92" spans="3:7">
      <c r="C92" s="284"/>
      <c r="D92" s="284"/>
      <c r="E92" s="284"/>
      <c r="F92" s="284"/>
      <c r="G92" s="286"/>
    </row>
    <row r="93" spans="3:7">
      <c r="C93" s="284"/>
      <c r="D93" s="284"/>
      <c r="E93" s="284"/>
      <c r="F93" s="284"/>
      <c r="G93" s="286"/>
    </row>
    <row r="94" spans="3:7">
      <c r="C94" s="284"/>
      <c r="D94" s="284"/>
      <c r="E94" s="284"/>
      <c r="F94" s="284"/>
      <c r="G94" s="286"/>
    </row>
    <row r="95" spans="3:7">
      <c r="C95" s="284"/>
      <c r="D95" s="284"/>
      <c r="E95" s="284"/>
      <c r="F95" s="284"/>
      <c r="G95" s="286"/>
    </row>
    <row r="96" spans="3:7">
      <c r="C96" s="284"/>
      <c r="D96" s="284"/>
      <c r="E96" s="284"/>
      <c r="F96" s="284"/>
      <c r="G96" s="286"/>
    </row>
    <row r="97" spans="3:7">
      <c r="C97" s="284"/>
      <c r="D97" s="284"/>
      <c r="E97" s="284"/>
      <c r="F97" s="284"/>
      <c r="G97" s="286"/>
    </row>
    <row r="98" spans="3:7">
      <c r="C98" s="284"/>
      <c r="D98" s="284"/>
      <c r="E98" s="284"/>
      <c r="F98" s="284"/>
      <c r="G98" s="286"/>
    </row>
    <row r="99" spans="3:7">
      <c r="C99" s="284"/>
      <c r="D99" s="284"/>
      <c r="E99" s="284"/>
      <c r="F99" s="284"/>
      <c r="G99" s="286"/>
    </row>
    <row r="100" spans="3:7">
      <c r="C100" s="284"/>
      <c r="D100" s="284"/>
      <c r="E100" s="284"/>
      <c r="F100" s="284"/>
      <c r="G100" s="286"/>
    </row>
    <row r="101" spans="3:7">
      <c r="C101" s="284"/>
      <c r="D101" s="284"/>
      <c r="E101" s="284"/>
      <c r="F101" s="284"/>
      <c r="G101" s="286"/>
    </row>
    <row r="102" spans="3:7">
      <c r="C102" s="284"/>
      <c r="D102" s="284"/>
      <c r="E102" s="284"/>
      <c r="F102" s="284"/>
      <c r="G102" s="286"/>
    </row>
    <row r="103" spans="3:7">
      <c r="C103" s="284"/>
      <c r="D103" s="284"/>
      <c r="E103" s="284"/>
      <c r="F103" s="284"/>
      <c r="G103" s="286"/>
    </row>
    <row r="104" spans="3:7">
      <c r="C104" s="284"/>
      <c r="D104" s="284"/>
      <c r="E104" s="284"/>
      <c r="F104" s="284"/>
      <c r="G104" s="286"/>
    </row>
    <row r="105" spans="3:7">
      <c r="C105" s="284"/>
      <c r="D105" s="284"/>
      <c r="E105" s="284"/>
      <c r="F105" s="284"/>
      <c r="G105" s="286"/>
    </row>
    <row r="106" spans="3:7">
      <c r="C106" s="284"/>
      <c r="D106" s="284"/>
      <c r="E106" s="284"/>
      <c r="F106" s="284"/>
      <c r="G106" s="286"/>
    </row>
    <row r="107" spans="3:7">
      <c r="C107" s="284"/>
      <c r="D107" s="284"/>
      <c r="E107" s="284"/>
      <c r="F107" s="284"/>
      <c r="G107" s="286"/>
    </row>
    <row r="108" spans="3:7">
      <c r="C108" s="284"/>
      <c r="D108" s="284"/>
      <c r="E108" s="284"/>
      <c r="F108" s="284"/>
      <c r="G108" s="286"/>
    </row>
    <row r="109" spans="3:7">
      <c r="C109" s="284"/>
      <c r="D109" s="284"/>
      <c r="E109" s="284"/>
      <c r="F109" s="284"/>
      <c r="G109" s="286"/>
    </row>
    <row r="110" spans="3:7">
      <c r="C110" s="284"/>
      <c r="D110" s="284"/>
      <c r="E110" s="284"/>
      <c r="F110" s="284"/>
      <c r="G110" s="286"/>
    </row>
    <row r="111" spans="3:7">
      <c r="C111" s="284"/>
      <c r="D111" s="284"/>
      <c r="E111" s="284"/>
      <c r="F111" s="284"/>
      <c r="G111" s="286"/>
    </row>
    <row r="112" spans="3:7">
      <c r="C112" s="284"/>
      <c r="D112" s="284"/>
      <c r="E112" s="284"/>
      <c r="F112" s="284"/>
      <c r="G112" s="286"/>
    </row>
    <row r="113" spans="3:7">
      <c r="C113" s="284"/>
      <c r="D113" s="284"/>
      <c r="E113" s="284"/>
      <c r="F113" s="284"/>
      <c r="G113" s="286"/>
    </row>
    <row r="114" spans="3:7">
      <c r="C114" s="284"/>
      <c r="D114" s="284"/>
      <c r="E114" s="284"/>
      <c r="F114" s="284"/>
      <c r="G114" s="286"/>
    </row>
    <row r="115" spans="3:7">
      <c r="C115" s="284"/>
      <c r="D115" s="284"/>
      <c r="E115" s="284"/>
      <c r="F115" s="284"/>
      <c r="G115" s="286"/>
    </row>
    <row r="116" spans="3:7">
      <c r="C116" s="284"/>
      <c r="D116" s="284"/>
      <c r="E116" s="284"/>
      <c r="F116" s="284"/>
      <c r="G116" s="286"/>
    </row>
    <row r="117" spans="3:7">
      <c r="C117" s="284"/>
      <c r="D117" s="284"/>
      <c r="E117" s="284"/>
      <c r="F117" s="284"/>
      <c r="G117" s="286"/>
    </row>
    <row r="118" spans="3:7">
      <c r="C118" s="284"/>
      <c r="D118" s="284"/>
      <c r="E118" s="284"/>
      <c r="F118" s="284"/>
      <c r="G118" s="286"/>
    </row>
    <row r="119" spans="3:7">
      <c r="C119" s="284"/>
      <c r="D119" s="284"/>
      <c r="E119" s="284"/>
      <c r="F119" s="284"/>
      <c r="G119" s="286"/>
    </row>
    <row r="120" spans="3:7">
      <c r="C120" s="284"/>
      <c r="D120" s="284"/>
      <c r="E120" s="284"/>
      <c r="F120" s="284"/>
      <c r="G120" s="286"/>
    </row>
    <row r="121" spans="3:7">
      <c r="C121" s="284"/>
      <c r="D121" s="284"/>
      <c r="E121" s="284"/>
      <c r="F121" s="284"/>
      <c r="G121" s="286"/>
    </row>
    <row r="122" spans="3:7">
      <c r="C122" s="284"/>
      <c r="D122" s="284"/>
      <c r="E122" s="284"/>
      <c r="F122" s="284"/>
      <c r="G122" s="286"/>
    </row>
    <row r="123" spans="3:7">
      <c r="C123" s="284"/>
      <c r="D123" s="284"/>
      <c r="E123" s="284"/>
      <c r="F123" s="284"/>
      <c r="G123" s="286"/>
    </row>
    <row r="124" spans="3:7">
      <c r="C124" s="284"/>
      <c r="D124" s="284"/>
      <c r="E124" s="284"/>
      <c r="F124" s="284"/>
      <c r="G124" s="286"/>
    </row>
    <row r="125" spans="3:7">
      <c r="C125" s="284"/>
      <c r="D125" s="284"/>
      <c r="E125" s="284"/>
      <c r="F125" s="284"/>
      <c r="G125" s="286"/>
    </row>
    <row r="126" spans="3:7">
      <c r="C126" s="284"/>
      <c r="D126" s="284"/>
      <c r="E126" s="284"/>
      <c r="F126" s="284"/>
      <c r="G126" s="286"/>
    </row>
    <row r="127" spans="3:7">
      <c r="C127" s="284"/>
      <c r="D127" s="284"/>
      <c r="E127" s="284"/>
      <c r="F127" s="284"/>
      <c r="G127" s="286"/>
    </row>
    <row r="128" spans="3:7">
      <c r="C128" s="284"/>
      <c r="D128" s="284"/>
      <c r="E128" s="284"/>
      <c r="F128" s="284"/>
      <c r="G128" s="286"/>
    </row>
    <row r="129" spans="3:7">
      <c r="C129" s="284"/>
      <c r="D129" s="284"/>
      <c r="E129" s="284"/>
      <c r="F129" s="284"/>
      <c r="G129" s="286"/>
    </row>
    <row r="130" spans="3:7">
      <c r="C130" s="284"/>
      <c r="D130" s="284"/>
      <c r="E130" s="284"/>
      <c r="F130" s="284"/>
      <c r="G130" s="286"/>
    </row>
    <row r="131" spans="3:7">
      <c r="C131" s="284"/>
      <c r="D131" s="284"/>
      <c r="E131" s="284"/>
      <c r="F131" s="284"/>
      <c r="G131" s="286"/>
    </row>
    <row r="132" spans="3:7">
      <c r="C132" s="284"/>
      <c r="D132" s="284"/>
      <c r="E132" s="284"/>
      <c r="F132" s="284"/>
      <c r="G132" s="286"/>
    </row>
    <row r="133" spans="3:7">
      <c r="C133" s="284"/>
      <c r="D133" s="284"/>
      <c r="E133" s="284"/>
      <c r="F133" s="284"/>
      <c r="G133" s="286"/>
    </row>
    <row r="134" spans="3:7">
      <c r="C134" s="284"/>
      <c r="D134" s="284"/>
      <c r="E134" s="284"/>
      <c r="F134" s="284"/>
      <c r="G134" s="286"/>
    </row>
    <row r="135" spans="3:7">
      <c r="C135" s="284"/>
      <c r="D135" s="284"/>
      <c r="E135" s="284"/>
      <c r="F135" s="284"/>
      <c r="G135" s="286"/>
    </row>
    <row r="136" spans="3:7">
      <c r="C136" s="284"/>
      <c r="D136" s="284"/>
      <c r="E136" s="284"/>
      <c r="F136" s="284"/>
      <c r="G136" s="286"/>
    </row>
    <row r="137" spans="3:7">
      <c r="C137" s="284"/>
      <c r="D137" s="284"/>
      <c r="E137" s="284"/>
      <c r="F137" s="284"/>
      <c r="G137" s="286"/>
    </row>
    <row r="138" spans="3:7">
      <c r="C138" s="284"/>
      <c r="D138" s="284"/>
      <c r="E138" s="284"/>
      <c r="F138" s="284"/>
      <c r="G138" s="286"/>
    </row>
    <row r="139" spans="3:7">
      <c r="C139" s="284"/>
      <c r="D139" s="284"/>
      <c r="E139" s="284"/>
      <c r="F139" s="284"/>
      <c r="G139" s="286"/>
    </row>
    <row r="140" spans="3:7">
      <c r="C140" s="284"/>
      <c r="D140" s="284"/>
      <c r="E140" s="284"/>
      <c r="F140" s="284"/>
      <c r="G140" s="286"/>
    </row>
    <row r="141" spans="3:7">
      <c r="C141" s="284"/>
      <c r="D141" s="284"/>
      <c r="E141" s="284"/>
      <c r="F141" s="284"/>
      <c r="G141" s="286"/>
    </row>
    <row r="142" spans="3:7">
      <c r="C142" s="284"/>
      <c r="D142" s="284"/>
      <c r="E142" s="284"/>
      <c r="F142" s="284"/>
      <c r="G142" s="286"/>
    </row>
    <row r="143" spans="3:7">
      <c r="C143" s="284"/>
      <c r="D143" s="284"/>
      <c r="E143" s="284"/>
      <c r="F143" s="284"/>
      <c r="G143" s="286"/>
    </row>
    <row r="144" spans="3:7">
      <c r="C144" s="284"/>
      <c r="D144" s="284"/>
      <c r="E144" s="284"/>
      <c r="F144" s="284"/>
      <c r="G144" s="286"/>
    </row>
    <row r="145" spans="3:7">
      <c r="C145" s="284"/>
      <c r="D145" s="284"/>
      <c r="E145" s="284"/>
      <c r="F145" s="284"/>
      <c r="G145" s="286"/>
    </row>
    <row r="146" spans="3:7">
      <c r="C146" s="284"/>
      <c r="D146" s="284"/>
      <c r="E146" s="284"/>
      <c r="F146" s="284"/>
      <c r="G146" s="286"/>
    </row>
    <row r="147" spans="3:7">
      <c r="C147" s="284"/>
      <c r="D147" s="284"/>
      <c r="E147" s="284"/>
      <c r="F147" s="284"/>
      <c r="G147" s="286"/>
    </row>
    <row r="148" spans="3:7">
      <c r="C148" s="284"/>
      <c r="D148" s="284"/>
      <c r="E148" s="284"/>
      <c r="F148" s="284"/>
      <c r="G148" s="286"/>
    </row>
    <row r="149" spans="3:7">
      <c r="C149" s="284"/>
      <c r="D149" s="284"/>
      <c r="E149" s="284"/>
      <c r="F149" s="284"/>
      <c r="G149" s="286"/>
    </row>
    <row r="150" spans="3:7">
      <c r="C150" s="284"/>
      <c r="D150" s="284"/>
      <c r="E150" s="284"/>
      <c r="F150" s="284"/>
      <c r="G150" s="286"/>
    </row>
    <row r="151" spans="3:7">
      <c r="C151" s="284"/>
      <c r="D151" s="284"/>
      <c r="E151" s="284"/>
      <c r="F151" s="284"/>
      <c r="G151" s="286"/>
    </row>
    <row r="152" spans="3:7">
      <c r="C152" s="284"/>
      <c r="D152" s="284"/>
      <c r="E152" s="284"/>
      <c r="F152" s="284"/>
      <c r="G152" s="286"/>
    </row>
    <row r="153" spans="3:7">
      <c r="C153" s="284"/>
      <c r="D153" s="284"/>
      <c r="E153" s="284"/>
      <c r="F153" s="284"/>
      <c r="G153" s="286"/>
    </row>
    <row r="154" spans="3:7">
      <c r="C154" s="284"/>
      <c r="D154" s="284"/>
      <c r="E154" s="284"/>
      <c r="F154" s="284"/>
      <c r="G154" s="286"/>
    </row>
    <row r="155" spans="3:7">
      <c r="C155" s="284"/>
      <c r="D155" s="284"/>
      <c r="E155" s="284"/>
      <c r="F155" s="284"/>
      <c r="G155" s="286"/>
    </row>
    <row r="156" spans="3:7">
      <c r="C156" s="284"/>
      <c r="D156" s="284"/>
      <c r="E156" s="284"/>
      <c r="F156" s="284"/>
      <c r="G156" s="286"/>
    </row>
    <row r="157" spans="3:7">
      <c r="C157" s="284"/>
      <c r="D157" s="284"/>
      <c r="E157" s="284"/>
      <c r="F157" s="284"/>
      <c r="G157" s="286"/>
    </row>
    <row r="158" spans="3:7">
      <c r="C158" s="284"/>
      <c r="D158" s="284"/>
      <c r="E158" s="284"/>
      <c r="F158" s="284"/>
      <c r="G158" s="286"/>
    </row>
    <row r="159" spans="3:7">
      <c r="C159" s="284"/>
      <c r="D159" s="284"/>
      <c r="E159" s="284"/>
      <c r="F159" s="284"/>
      <c r="G159" s="286"/>
    </row>
    <row r="160" spans="3:7">
      <c r="C160" s="284"/>
      <c r="D160" s="284"/>
      <c r="E160" s="284"/>
      <c r="F160" s="284"/>
      <c r="G160" s="286"/>
    </row>
    <row r="161" spans="3:7">
      <c r="C161" s="284"/>
      <c r="D161" s="284"/>
      <c r="E161" s="284"/>
      <c r="F161" s="284"/>
      <c r="G161" s="286"/>
    </row>
    <row r="162" spans="3:7">
      <c r="C162" s="284"/>
      <c r="D162" s="284"/>
      <c r="E162" s="284"/>
      <c r="F162" s="284"/>
      <c r="G162" s="286"/>
    </row>
    <row r="163" spans="3:7">
      <c r="C163" s="284"/>
      <c r="D163" s="284"/>
      <c r="E163" s="284"/>
      <c r="F163" s="284"/>
      <c r="G163" s="286"/>
    </row>
    <row r="164" spans="3:7">
      <c r="C164" s="284"/>
      <c r="D164" s="284"/>
      <c r="E164" s="284"/>
      <c r="F164" s="284"/>
      <c r="G164" s="286"/>
    </row>
    <row r="165" spans="3:7">
      <c r="C165" s="284"/>
      <c r="D165" s="284"/>
      <c r="E165" s="284"/>
      <c r="F165" s="284"/>
      <c r="G165" s="286"/>
    </row>
    <row r="166" spans="3:7">
      <c r="C166" s="284"/>
      <c r="D166" s="284"/>
      <c r="E166" s="284"/>
      <c r="F166" s="284"/>
      <c r="G166" s="286"/>
    </row>
    <row r="167" spans="3:7">
      <c r="C167" s="284"/>
      <c r="D167" s="284"/>
      <c r="E167" s="284"/>
      <c r="F167" s="284"/>
      <c r="G167" s="286"/>
    </row>
    <row r="168" spans="3:7">
      <c r="C168" s="284"/>
      <c r="D168" s="284"/>
      <c r="E168" s="284"/>
      <c r="F168" s="284"/>
      <c r="G168" s="286"/>
    </row>
    <row r="169" spans="3:7">
      <c r="C169" s="284"/>
      <c r="D169" s="284"/>
      <c r="E169" s="284"/>
      <c r="F169" s="284"/>
      <c r="G169" s="286"/>
    </row>
    <row r="170" spans="3:7">
      <c r="C170" s="284"/>
      <c r="D170" s="284"/>
      <c r="E170" s="284"/>
      <c r="F170" s="284"/>
      <c r="G170" s="286"/>
    </row>
    <row r="171" spans="3:7">
      <c r="C171" s="284"/>
      <c r="D171" s="284"/>
      <c r="E171" s="284"/>
      <c r="F171" s="284"/>
      <c r="G171" s="286"/>
    </row>
    <row r="172" spans="3:7">
      <c r="C172" s="284"/>
      <c r="D172" s="284"/>
      <c r="E172" s="284"/>
      <c r="F172" s="284"/>
      <c r="G172" s="286"/>
    </row>
    <row r="173" spans="3:7">
      <c r="C173" s="284"/>
      <c r="D173" s="284"/>
      <c r="E173" s="284"/>
      <c r="F173" s="284"/>
      <c r="G173" s="286"/>
    </row>
    <row r="174" spans="3:7">
      <c r="C174" s="284"/>
      <c r="D174" s="284"/>
      <c r="E174" s="284"/>
      <c r="F174" s="284"/>
      <c r="G174" s="286"/>
    </row>
    <row r="175" spans="3:7">
      <c r="C175" s="284"/>
      <c r="D175" s="284"/>
      <c r="E175" s="284"/>
      <c r="F175" s="284"/>
      <c r="G175" s="286"/>
    </row>
    <row r="176" spans="3:7">
      <c r="C176" s="284"/>
      <c r="D176" s="284"/>
      <c r="E176" s="284"/>
      <c r="F176" s="284"/>
      <c r="G176" s="286"/>
    </row>
    <row r="177" spans="3:7">
      <c r="C177" s="284"/>
      <c r="D177" s="284"/>
      <c r="E177" s="284"/>
      <c r="F177" s="284"/>
      <c r="G177" s="286"/>
    </row>
    <row r="178" spans="3:7">
      <c r="C178" s="284"/>
      <c r="D178" s="284"/>
      <c r="E178" s="284"/>
      <c r="F178" s="284"/>
      <c r="G178" s="286"/>
    </row>
    <row r="179" spans="3:7">
      <c r="C179" s="284"/>
      <c r="D179" s="284"/>
      <c r="E179" s="284"/>
      <c r="F179" s="284"/>
      <c r="G179" s="286"/>
    </row>
    <row r="180" spans="3:7">
      <c r="C180" s="284"/>
      <c r="D180" s="284"/>
      <c r="E180" s="284"/>
      <c r="F180" s="284"/>
      <c r="G180" s="286"/>
    </row>
    <row r="181" spans="3:7">
      <c r="C181" s="284"/>
      <c r="D181" s="284"/>
      <c r="E181" s="284"/>
      <c r="F181" s="284"/>
      <c r="G181" s="286"/>
    </row>
    <row r="182" spans="3:7">
      <c r="C182" s="284"/>
      <c r="D182" s="284"/>
      <c r="E182" s="284"/>
      <c r="F182" s="284"/>
      <c r="G182" s="286"/>
    </row>
    <row r="183" spans="3:7">
      <c r="C183" s="284"/>
      <c r="D183" s="284"/>
      <c r="E183" s="284"/>
      <c r="F183" s="284"/>
      <c r="G183" s="286"/>
    </row>
    <row r="184" spans="3:7">
      <c r="C184" s="284"/>
      <c r="D184" s="284"/>
      <c r="E184" s="284"/>
      <c r="F184" s="284"/>
      <c r="G184" s="286"/>
    </row>
    <row r="185" spans="3:7">
      <c r="C185" s="284"/>
      <c r="D185" s="284"/>
      <c r="E185" s="284"/>
      <c r="F185" s="284"/>
      <c r="G185" s="286"/>
    </row>
    <row r="186" spans="3:7">
      <c r="C186" s="284"/>
      <c r="D186" s="284"/>
      <c r="E186" s="284"/>
      <c r="F186" s="284"/>
      <c r="G186" s="286"/>
    </row>
    <row r="187" spans="3:7">
      <c r="C187" s="284"/>
      <c r="D187" s="284"/>
      <c r="E187" s="284"/>
      <c r="F187" s="284"/>
      <c r="G187" s="286"/>
    </row>
    <row r="188" spans="3:7">
      <c r="C188" s="284"/>
      <c r="D188" s="284"/>
      <c r="E188" s="284"/>
      <c r="F188" s="284"/>
      <c r="G188" s="286"/>
    </row>
    <row r="189" spans="3:7">
      <c r="C189" s="284"/>
      <c r="D189" s="284"/>
      <c r="E189" s="284"/>
      <c r="F189" s="284"/>
      <c r="G189" s="286"/>
    </row>
    <row r="190" spans="3:7">
      <c r="C190" s="284"/>
      <c r="D190" s="284"/>
      <c r="E190" s="284"/>
      <c r="F190" s="284"/>
      <c r="G190" s="286"/>
    </row>
    <row r="191" spans="3:7">
      <c r="C191" s="284"/>
      <c r="D191" s="284"/>
      <c r="E191" s="284"/>
      <c r="F191" s="284"/>
      <c r="G191" s="286"/>
    </row>
    <row r="192" spans="3:7">
      <c r="C192" s="284"/>
      <c r="D192" s="284"/>
      <c r="E192" s="284"/>
      <c r="F192" s="284"/>
      <c r="G192" s="286"/>
    </row>
    <row r="193" spans="3:7">
      <c r="C193" s="284"/>
      <c r="D193" s="284"/>
      <c r="E193" s="284"/>
      <c r="F193" s="284"/>
      <c r="G193" s="286"/>
    </row>
    <row r="194" spans="3:7">
      <c r="C194" s="284"/>
      <c r="D194" s="284"/>
      <c r="E194" s="284"/>
      <c r="F194" s="284"/>
      <c r="G194" s="286"/>
    </row>
    <row r="195" spans="3:7">
      <c r="C195" s="284"/>
      <c r="D195" s="284"/>
      <c r="E195" s="284"/>
      <c r="F195" s="284"/>
      <c r="G195" s="286"/>
    </row>
    <row r="196" spans="3:7">
      <c r="C196" s="284"/>
      <c r="D196" s="284"/>
      <c r="E196" s="284"/>
      <c r="F196" s="284"/>
      <c r="G196" s="286"/>
    </row>
    <row r="197" spans="3:7">
      <c r="C197" s="284"/>
      <c r="D197" s="284"/>
      <c r="E197" s="284"/>
      <c r="F197" s="284"/>
      <c r="G197" s="286"/>
    </row>
    <row r="198" spans="3:7">
      <c r="C198" s="284"/>
      <c r="D198" s="284"/>
      <c r="E198" s="284"/>
      <c r="F198" s="284"/>
      <c r="G198" s="286"/>
    </row>
    <row r="199" spans="3:7">
      <c r="C199" s="284"/>
      <c r="D199" s="284"/>
      <c r="E199" s="284"/>
      <c r="F199" s="284"/>
      <c r="G199" s="286"/>
    </row>
    <row r="200" spans="3:7">
      <c r="C200" s="284"/>
      <c r="D200" s="284"/>
      <c r="E200" s="284"/>
      <c r="F200" s="284"/>
      <c r="G200" s="286"/>
    </row>
    <row r="201" spans="3:7">
      <c r="C201" s="284"/>
      <c r="D201" s="284"/>
      <c r="E201" s="284"/>
      <c r="F201" s="284"/>
      <c r="G201" s="286"/>
    </row>
    <row r="202" spans="3:7">
      <c r="C202" s="284"/>
      <c r="D202" s="284"/>
      <c r="E202" s="284"/>
      <c r="F202" s="284"/>
      <c r="G202" s="286"/>
    </row>
    <row r="203" spans="3:7">
      <c r="C203" s="284"/>
      <c r="D203" s="284"/>
      <c r="E203" s="284"/>
      <c r="F203" s="284"/>
      <c r="G203" s="286"/>
    </row>
    <row r="204" spans="3:7">
      <c r="C204" s="284"/>
      <c r="D204" s="284"/>
      <c r="E204" s="284"/>
      <c r="F204" s="284"/>
      <c r="G204" s="286"/>
    </row>
    <row r="205" spans="3:7">
      <c r="C205" s="284"/>
      <c r="D205" s="284"/>
      <c r="E205" s="284"/>
      <c r="F205" s="284"/>
      <c r="G205" s="286"/>
    </row>
    <row r="206" spans="3:7">
      <c r="C206" s="284"/>
      <c r="D206" s="284"/>
      <c r="E206" s="284"/>
      <c r="F206" s="284"/>
      <c r="G206" s="286"/>
    </row>
    <row r="207" spans="3:7">
      <c r="C207" s="284"/>
      <c r="D207" s="284"/>
      <c r="E207" s="284"/>
      <c r="F207" s="284"/>
      <c r="G207" s="286"/>
    </row>
    <row r="208" spans="3:7">
      <c r="C208" s="284"/>
      <c r="D208" s="284"/>
      <c r="E208" s="284"/>
      <c r="F208" s="284"/>
      <c r="G208" s="286"/>
    </row>
    <row r="209" spans="3:7">
      <c r="C209" s="284"/>
      <c r="D209" s="284"/>
      <c r="E209" s="284"/>
      <c r="F209" s="284"/>
      <c r="G209" s="286"/>
    </row>
    <row r="210" spans="3:7">
      <c r="C210" s="284"/>
      <c r="D210" s="284"/>
      <c r="E210" s="284"/>
      <c r="F210" s="284"/>
      <c r="G210" s="286"/>
    </row>
    <row r="211" spans="3:7">
      <c r="C211" s="284"/>
      <c r="D211" s="284"/>
      <c r="E211" s="284"/>
      <c r="F211" s="284"/>
      <c r="G211" s="286"/>
    </row>
    <row r="212" spans="3:7">
      <c r="C212" s="284"/>
      <c r="D212" s="284"/>
      <c r="E212" s="284"/>
      <c r="F212" s="284"/>
      <c r="G212" s="286"/>
    </row>
    <row r="213" spans="3:7">
      <c r="C213" s="284"/>
      <c r="D213" s="284"/>
      <c r="E213" s="284"/>
      <c r="F213" s="284"/>
      <c r="G213" s="286"/>
    </row>
    <row r="214" spans="3:7">
      <c r="C214" s="284"/>
      <c r="D214" s="284"/>
      <c r="E214" s="284"/>
      <c r="F214" s="284"/>
      <c r="G214" s="286"/>
    </row>
    <row r="215" spans="3:7">
      <c r="C215" s="284"/>
      <c r="D215" s="284"/>
      <c r="E215" s="284"/>
      <c r="F215" s="284"/>
      <c r="G215" s="286"/>
    </row>
    <row r="216" spans="3:7">
      <c r="C216" s="284"/>
      <c r="D216" s="284"/>
      <c r="E216" s="284"/>
      <c r="F216" s="284"/>
      <c r="G216" s="286"/>
    </row>
    <row r="217" spans="3:7">
      <c r="C217" s="284"/>
      <c r="D217" s="284"/>
      <c r="E217" s="284"/>
      <c r="F217" s="284"/>
      <c r="G217" s="286"/>
    </row>
    <row r="218" spans="3:7">
      <c r="C218" s="284"/>
      <c r="D218" s="284"/>
      <c r="E218" s="284"/>
      <c r="F218" s="284"/>
      <c r="G218" s="286"/>
    </row>
    <row r="219" spans="3:7">
      <c r="C219" s="284"/>
      <c r="D219" s="284"/>
      <c r="E219" s="284"/>
      <c r="F219" s="284"/>
      <c r="G219" s="286"/>
    </row>
    <row r="220" spans="3:7">
      <c r="C220" s="284"/>
      <c r="D220" s="284"/>
      <c r="E220" s="284"/>
      <c r="F220" s="284"/>
      <c r="G220" s="286"/>
    </row>
    <row r="221" spans="3:7">
      <c r="C221" s="284"/>
      <c r="D221" s="284"/>
      <c r="E221" s="284"/>
      <c r="F221" s="284"/>
      <c r="G221" s="286"/>
    </row>
    <row r="222" spans="3:7">
      <c r="C222" s="284"/>
      <c r="D222" s="284"/>
      <c r="E222" s="284"/>
      <c r="F222" s="284"/>
      <c r="G222" s="286"/>
    </row>
    <row r="223" spans="3:7">
      <c r="C223" s="284"/>
      <c r="D223" s="284"/>
      <c r="E223" s="284"/>
      <c r="F223" s="284"/>
      <c r="G223" s="286"/>
    </row>
    <row r="224" spans="3:7">
      <c r="C224" s="284"/>
      <c r="D224" s="284"/>
      <c r="E224" s="284"/>
      <c r="F224" s="284"/>
      <c r="G224" s="286"/>
    </row>
    <row r="225" spans="3:7">
      <c r="C225" s="284"/>
      <c r="D225" s="284"/>
      <c r="E225" s="284"/>
      <c r="F225" s="284"/>
      <c r="G225" s="286"/>
    </row>
    <row r="226" spans="3:7">
      <c r="C226" s="284"/>
      <c r="D226" s="284"/>
      <c r="E226" s="284"/>
      <c r="F226" s="284"/>
      <c r="G226" s="286"/>
    </row>
    <row r="227" spans="3:7">
      <c r="C227" s="284"/>
      <c r="D227" s="284"/>
      <c r="E227" s="284"/>
      <c r="F227" s="284"/>
      <c r="G227" s="286"/>
    </row>
    <row r="228" spans="3:7">
      <c r="C228" s="284"/>
      <c r="D228" s="284"/>
      <c r="E228" s="284"/>
      <c r="F228" s="284"/>
      <c r="G228" s="286"/>
    </row>
    <row r="229" spans="3:7">
      <c r="C229" s="284"/>
      <c r="D229" s="284"/>
      <c r="E229" s="284"/>
      <c r="F229" s="284"/>
      <c r="G229" s="286"/>
    </row>
    <row r="230" spans="3:7">
      <c r="C230" s="284"/>
      <c r="D230" s="284"/>
      <c r="E230" s="284"/>
      <c r="F230" s="284"/>
      <c r="G230" s="286"/>
    </row>
    <row r="231" spans="3:7">
      <c r="C231" s="284"/>
      <c r="D231" s="284"/>
      <c r="E231" s="284"/>
      <c r="F231" s="284"/>
      <c r="G231" s="286"/>
    </row>
    <row r="232" spans="3:7">
      <c r="C232" s="284"/>
      <c r="D232" s="284"/>
      <c r="E232" s="284"/>
      <c r="F232" s="284"/>
      <c r="G232" s="286"/>
    </row>
    <row r="233" spans="3:7">
      <c r="C233" s="284"/>
      <c r="D233" s="284"/>
      <c r="E233" s="284"/>
      <c r="F233" s="284"/>
      <c r="G233" s="286"/>
    </row>
    <row r="234" spans="3:7">
      <c r="C234" s="284"/>
      <c r="D234" s="284"/>
      <c r="E234" s="284"/>
      <c r="F234" s="284"/>
      <c r="G234" s="286"/>
    </row>
    <row r="235" spans="3:7">
      <c r="C235" s="284"/>
      <c r="D235" s="284"/>
      <c r="E235" s="284"/>
      <c r="F235" s="284"/>
      <c r="G235" s="286"/>
    </row>
    <row r="236" spans="3:7">
      <c r="C236" s="284"/>
      <c r="D236" s="284"/>
      <c r="E236" s="284"/>
      <c r="F236" s="284"/>
      <c r="G236" s="286"/>
    </row>
    <row r="237" spans="3:7">
      <c r="C237" s="284"/>
      <c r="D237" s="284"/>
      <c r="E237" s="284"/>
      <c r="F237" s="284"/>
      <c r="G237" s="286"/>
    </row>
    <row r="238" spans="3:7">
      <c r="C238" s="284"/>
      <c r="D238" s="284"/>
      <c r="E238" s="284"/>
      <c r="F238" s="284"/>
      <c r="G238" s="286"/>
    </row>
    <row r="239" spans="3:7">
      <c r="C239" s="284"/>
      <c r="D239" s="284"/>
      <c r="E239" s="284"/>
      <c r="F239" s="284"/>
      <c r="G239" s="286"/>
    </row>
    <row r="240" spans="3:7">
      <c r="C240" s="292"/>
      <c r="D240" s="292"/>
      <c r="E240" s="292"/>
      <c r="F240" s="292"/>
      <c r="G240" s="293"/>
    </row>
    <row r="241" spans="3:7">
      <c r="C241" s="292"/>
      <c r="D241" s="292"/>
      <c r="E241" s="292"/>
      <c r="F241" s="292"/>
      <c r="G241" s="293"/>
    </row>
    <row r="242" spans="3:7">
      <c r="C242" s="292"/>
      <c r="D242" s="292"/>
      <c r="E242" s="292"/>
      <c r="F242" s="292"/>
      <c r="G242" s="293"/>
    </row>
    <row r="243" spans="3:7">
      <c r="C243" s="292"/>
      <c r="D243" s="292"/>
      <c r="E243" s="292"/>
      <c r="F243" s="292"/>
      <c r="G243" s="293"/>
    </row>
    <row r="244" spans="3:7">
      <c r="C244" s="292"/>
      <c r="D244" s="292"/>
      <c r="E244" s="292"/>
      <c r="F244" s="292"/>
      <c r="G244" s="293"/>
    </row>
    <row r="245" spans="3:7">
      <c r="C245" s="292"/>
      <c r="D245" s="292"/>
      <c r="E245" s="292"/>
      <c r="F245" s="292"/>
      <c r="G245" s="293"/>
    </row>
    <row r="246" spans="3:7">
      <c r="C246" s="292"/>
      <c r="D246" s="292"/>
      <c r="E246" s="292"/>
      <c r="F246" s="292"/>
      <c r="G246" s="293"/>
    </row>
    <row r="247" spans="3:7">
      <c r="C247" s="292"/>
      <c r="D247" s="292"/>
      <c r="E247" s="292"/>
      <c r="F247" s="292"/>
      <c r="G247" s="293"/>
    </row>
    <row r="248" spans="3:7">
      <c r="C248" s="292"/>
      <c r="D248" s="292"/>
      <c r="E248" s="292"/>
      <c r="F248" s="292"/>
      <c r="G248" s="293"/>
    </row>
    <row r="249" spans="3:7">
      <c r="C249" s="292"/>
      <c r="D249" s="292"/>
      <c r="E249" s="292"/>
      <c r="F249" s="292"/>
      <c r="G249" s="293"/>
    </row>
    <row r="250" spans="3:7">
      <c r="C250" s="292"/>
      <c r="D250" s="292"/>
      <c r="E250" s="292"/>
      <c r="F250" s="292"/>
      <c r="G250" s="293"/>
    </row>
    <row r="251" spans="3:7">
      <c r="C251" s="292"/>
      <c r="D251" s="292"/>
      <c r="E251" s="292"/>
      <c r="F251" s="292"/>
      <c r="G251" s="293"/>
    </row>
    <row r="252" spans="3:7">
      <c r="C252" s="292"/>
      <c r="D252" s="292"/>
      <c r="E252" s="292"/>
      <c r="F252" s="292"/>
      <c r="G252" s="293"/>
    </row>
    <row r="253" spans="3:7">
      <c r="C253" s="292"/>
      <c r="D253" s="292"/>
      <c r="E253" s="292"/>
      <c r="F253" s="292"/>
      <c r="G253" s="293"/>
    </row>
    <row r="254" spans="3:7">
      <c r="C254" s="292"/>
      <c r="D254" s="292"/>
      <c r="E254" s="292"/>
      <c r="F254" s="292"/>
      <c r="G254" s="293"/>
    </row>
    <row r="255" spans="3:7">
      <c r="C255" s="292"/>
      <c r="D255" s="292"/>
      <c r="E255" s="292"/>
      <c r="F255" s="292"/>
      <c r="G255" s="293"/>
    </row>
    <row r="256" spans="3:7">
      <c r="C256" s="292"/>
      <c r="D256" s="292"/>
      <c r="E256" s="292"/>
      <c r="F256" s="292"/>
      <c r="G256" s="293"/>
    </row>
    <row r="257" spans="3:7">
      <c r="C257" s="292"/>
      <c r="D257" s="292"/>
      <c r="E257" s="292"/>
      <c r="F257" s="292"/>
      <c r="G257" s="293"/>
    </row>
    <row r="258" spans="3:7">
      <c r="C258" s="292"/>
      <c r="D258" s="292"/>
      <c r="E258" s="292"/>
      <c r="F258" s="292"/>
      <c r="G258" s="293"/>
    </row>
    <row r="259" spans="3:7">
      <c r="C259" s="292"/>
      <c r="D259" s="292"/>
      <c r="E259" s="292"/>
      <c r="F259" s="292"/>
      <c r="G259" s="293"/>
    </row>
    <row r="260" spans="3:7">
      <c r="C260" s="292"/>
      <c r="D260" s="292"/>
      <c r="E260" s="292"/>
      <c r="F260" s="292"/>
      <c r="G260" s="293"/>
    </row>
    <row r="261" spans="3:7">
      <c r="C261" s="292"/>
      <c r="D261" s="292"/>
      <c r="E261" s="292"/>
      <c r="F261" s="292"/>
      <c r="G261" s="293"/>
    </row>
    <row r="262" spans="3:7">
      <c r="C262" s="292"/>
      <c r="D262" s="292"/>
      <c r="E262" s="292"/>
      <c r="F262" s="292"/>
      <c r="G262" s="293"/>
    </row>
    <row r="263" spans="3:7">
      <c r="C263" s="292"/>
      <c r="D263" s="292"/>
      <c r="E263" s="292"/>
      <c r="F263" s="292"/>
      <c r="G263" s="293"/>
    </row>
    <row r="264" spans="3:7">
      <c r="C264" s="292"/>
      <c r="D264" s="292"/>
      <c r="E264" s="292"/>
      <c r="F264" s="292"/>
      <c r="G264" s="293"/>
    </row>
    <row r="265" spans="3:7">
      <c r="C265" s="292"/>
      <c r="D265" s="292"/>
      <c r="E265" s="292"/>
      <c r="F265" s="292"/>
      <c r="G265" s="293"/>
    </row>
    <row r="266" spans="3:7">
      <c r="C266" s="292"/>
      <c r="D266" s="292"/>
      <c r="E266" s="292"/>
      <c r="F266" s="292"/>
      <c r="G266" s="293"/>
    </row>
    <row r="267" spans="3:7">
      <c r="C267" s="292"/>
      <c r="D267" s="292"/>
      <c r="E267" s="292"/>
      <c r="F267" s="292"/>
      <c r="G267" s="293"/>
    </row>
    <row r="268" spans="3:7">
      <c r="C268" s="292"/>
      <c r="D268" s="292"/>
      <c r="E268" s="292"/>
      <c r="F268" s="292"/>
      <c r="G268" s="293"/>
    </row>
    <row r="269" spans="3:7">
      <c r="C269" s="292"/>
      <c r="D269" s="292"/>
      <c r="E269" s="292"/>
      <c r="F269" s="292"/>
      <c r="G269" s="293"/>
    </row>
    <row r="270" spans="3:7">
      <c r="C270" s="292"/>
      <c r="D270" s="292"/>
      <c r="E270" s="292"/>
      <c r="F270" s="292"/>
      <c r="G270" s="293"/>
    </row>
    <row r="271" spans="3:7">
      <c r="C271" s="292"/>
      <c r="D271" s="292"/>
      <c r="E271" s="292"/>
      <c r="F271" s="292"/>
      <c r="G271" s="293"/>
    </row>
    <row r="272" spans="3:7">
      <c r="C272" s="292"/>
      <c r="D272" s="292"/>
      <c r="E272" s="292"/>
      <c r="F272" s="292"/>
      <c r="G272" s="293"/>
    </row>
    <row r="273" spans="3:7">
      <c r="C273" s="292"/>
      <c r="D273" s="292"/>
      <c r="E273" s="292"/>
      <c r="F273" s="292"/>
      <c r="G273" s="293"/>
    </row>
    <row r="274" spans="3:7">
      <c r="C274" s="292"/>
      <c r="D274" s="292"/>
      <c r="E274" s="292"/>
      <c r="F274" s="292"/>
      <c r="G274" s="293"/>
    </row>
    <row r="275" spans="3:7">
      <c r="C275" s="292"/>
      <c r="D275" s="292"/>
      <c r="E275" s="292"/>
      <c r="F275" s="292"/>
      <c r="G275" s="293"/>
    </row>
    <row r="276" spans="3:7">
      <c r="C276" s="292"/>
      <c r="D276" s="292"/>
      <c r="E276" s="292"/>
      <c r="F276" s="292"/>
      <c r="G276" s="293"/>
    </row>
    <row r="277" spans="3:7">
      <c r="C277" s="292"/>
      <c r="D277" s="292"/>
      <c r="E277" s="292"/>
      <c r="F277" s="292"/>
      <c r="G277" s="293"/>
    </row>
    <row r="278" spans="3:7">
      <c r="C278" s="292"/>
      <c r="D278" s="292"/>
      <c r="E278" s="292"/>
      <c r="F278" s="292"/>
      <c r="G278" s="293"/>
    </row>
    <row r="279" spans="3:7">
      <c r="C279" s="292"/>
      <c r="D279" s="292"/>
      <c r="E279" s="292"/>
      <c r="F279" s="292"/>
      <c r="G279" s="293"/>
    </row>
    <row r="280" spans="3:7">
      <c r="C280" s="292"/>
      <c r="D280" s="292"/>
      <c r="E280" s="292"/>
      <c r="F280" s="292"/>
      <c r="G280" s="293"/>
    </row>
    <row r="281" spans="3:7">
      <c r="C281" s="292"/>
      <c r="D281" s="292"/>
      <c r="E281" s="292"/>
      <c r="F281" s="292"/>
      <c r="G281" s="293"/>
    </row>
    <row r="282" spans="3:7">
      <c r="C282" s="292"/>
      <c r="D282" s="292"/>
      <c r="E282" s="292"/>
      <c r="F282" s="292"/>
      <c r="G282" s="293"/>
    </row>
    <row r="283" spans="3:7">
      <c r="C283" s="292"/>
      <c r="D283" s="292"/>
      <c r="E283" s="292"/>
      <c r="F283" s="292"/>
      <c r="G283" s="293"/>
    </row>
    <row r="284" spans="3:7">
      <c r="C284" s="292"/>
      <c r="D284" s="292"/>
      <c r="E284" s="292"/>
      <c r="F284" s="292"/>
      <c r="G284" s="293"/>
    </row>
    <row r="285" spans="3:7">
      <c r="C285" s="292"/>
      <c r="D285" s="292"/>
      <c r="E285" s="292"/>
      <c r="F285" s="292"/>
      <c r="G285" s="293"/>
    </row>
    <row r="286" spans="3:7">
      <c r="C286" s="292"/>
      <c r="D286" s="292"/>
      <c r="E286" s="292"/>
      <c r="F286" s="292"/>
      <c r="G286" s="293"/>
    </row>
    <row r="287" spans="3:7">
      <c r="C287" s="292"/>
      <c r="D287" s="292"/>
      <c r="E287" s="292"/>
      <c r="F287" s="292"/>
      <c r="G287" s="293"/>
    </row>
    <row r="288" spans="3:7">
      <c r="C288" s="292"/>
      <c r="D288" s="292"/>
      <c r="E288" s="292"/>
      <c r="F288" s="292"/>
      <c r="G288" s="293"/>
    </row>
    <row r="289" spans="3:7">
      <c r="C289" s="292"/>
      <c r="D289" s="292"/>
      <c r="E289" s="292"/>
      <c r="F289" s="292"/>
      <c r="G289" s="293"/>
    </row>
    <row r="290" spans="3:7">
      <c r="C290" s="292"/>
      <c r="D290" s="292"/>
      <c r="E290" s="292"/>
      <c r="F290" s="292"/>
      <c r="G290" s="293"/>
    </row>
    <row r="291" spans="3:7">
      <c r="C291" s="292"/>
      <c r="D291" s="292"/>
      <c r="E291" s="292"/>
      <c r="F291" s="292"/>
      <c r="G291" s="293"/>
    </row>
    <row r="292" spans="3:7">
      <c r="C292" s="292"/>
      <c r="D292" s="292"/>
      <c r="E292" s="292"/>
      <c r="F292" s="292"/>
      <c r="G292" s="293"/>
    </row>
    <row r="293" spans="3:7">
      <c r="C293" s="292"/>
      <c r="D293" s="292"/>
      <c r="E293" s="292"/>
      <c r="F293" s="292"/>
      <c r="G293" s="293"/>
    </row>
    <row r="294" spans="3:7">
      <c r="C294" s="292"/>
      <c r="D294" s="292"/>
      <c r="E294" s="292"/>
      <c r="F294" s="292"/>
      <c r="G294" s="293"/>
    </row>
    <row r="295" spans="3:7">
      <c r="C295" s="292"/>
      <c r="D295" s="292"/>
      <c r="E295" s="292"/>
      <c r="F295" s="292"/>
      <c r="G295" s="293"/>
    </row>
    <row r="296" spans="3:7">
      <c r="C296" s="292"/>
      <c r="D296" s="292"/>
      <c r="E296" s="292"/>
      <c r="F296" s="292"/>
      <c r="G296" s="293"/>
    </row>
    <row r="297" spans="3:7">
      <c r="C297" s="292"/>
      <c r="D297" s="292"/>
      <c r="E297" s="292"/>
      <c r="F297" s="292"/>
      <c r="G297" s="293"/>
    </row>
    <row r="298" spans="3:7">
      <c r="C298" s="292"/>
      <c r="D298" s="292"/>
      <c r="E298" s="292"/>
      <c r="F298" s="292"/>
      <c r="G298" s="293"/>
    </row>
    <row r="299" spans="3:7">
      <c r="C299" s="292"/>
      <c r="D299" s="292"/>
      <c r="E299" s="292"/>
      <c r="F299" s="292"/>
      <c r="G299" s="293"/>
    </row>
    <row r="300" spans="3:7">
      <c r="C300" s="292"/>
      <c r="D300" s="292"/>
      <c r="E300" s="292"/>
      <c r="F300" s="292"/>
      <c r="G300" s="293"/>
    </row>
    <row r="301" spans="3:7">
      <c r="C301" s="292"/>
      <c r="D301" s="292"/>
      <c r="E301" s="292"/>
      <c r="F301" s="292"/>
      <c r="G301" s="293"/>
    </row>
    <row r="302" spans="3:7">
      <c r="C302" s="292"/>
      <c r="D302" s="292"/>
      <c r="E302" s="292"/>
      <c r="F302" s="292"/>
      <c r="G302" s="293"/>
    </row>
    <row r="303" spans="3:7">
      <c r="C303" s="292"/>
      <c r="D303" s="292"/>
      <c r="E303" s="292"/>
      <c r="F303" s="292"/>
      <c r="G303" s="293"/>
    </row>
    <row r="304" spans="3:7">
      <c r="C304" s="292"/>
      <c r="D304" s="292"/>
      <c r="E304" s="292"/>
      <c r="F304" s="292"/>
      <c r="G304" s="293"/>
    </row>
    <row r="305" spans="3:7">
      <c r="C305" s="292"/>
      <c r="D305" s="292"/>
      <c r="E305" s="292"/>
      <c r="F305" s="292"/>
      <c r="G305" s="293"/>
    </row>
    <row r="306" spans="3:7">
      <c r="C306" s="292"/>
      <c r="D306" s="292"/>
      <c r="E306" s="292"/>
      <c r="F306" s="292"/>
      <c r="G306" s="293"/>
    </row>
    <row r="307" spans="3:7">
      <c r="C307" s="292"/>
      <c r="D307" s="292"/>
      <c r="E307" s="292"/>
      <c r="F307" s="292"/>
      <c r="G307" s="293"/>
    </row>
    <row r="308" spans="3:7">
      <c r="C308" s="292"/>
      <c r="D308" s="292"/>
      <c r="E308" s="292"/>
      <c r="F308" s="292"/>
      <c r="G308" s="293"/>
    </row>
    <row r="309" spans="3:7">
      <c r="C309" s="292"/>
      <c r="D309" s="292"/>
      <c r="E309" s="292"/>
      <c r="F309" s="292"/>
      <c r="G309" s="293"/>
    </row>
    <row r="310" spans="3:7">
      <c r="C310" s="292"/>
      <c r="D310" s="292"/>
      <c r="E310" s="292"/>
      <c r="F310" s="292"/>
      <c r="G310" s="293"/>
    </row>
    <row r="311" spans="3:7">
      <c r="C311" s="292"/>
      <c r="D311" s="292"/>
      <c r="E311" s="292"/>
      <c r="F311" s="292"/>
      <c r="G311" s="293"/>
    </row>
    <row r="312" spans="3:7">
      <c r="C312" s="292"/>
      <c r="D312" s="292"/>
      <c r="E312" s="292"/>
      <c r="F312" s="292"/>
      <c r="G312" s="293"/>
    </row>
    <row r="313" spans="3:7">
      <c r="C313" s="292"/>
      <c r="D313" s="292"/>
      <c r="E313" s="292"/>
      <c r="F313" s="292"/>
      <c r="G313" s="293"/>
    </row>
    <row r="314" spans="3:7">
      <c r="C314" s="292"/>
      <c r="D314" s="292"/>
      <c r="E314" s="292"/>
      <c r="F314" s="292"/>
      <c r="G314" s="293"/>
    </row>
    <row r="315" spans="3:7">
      <c r="C315" s="292"/>
      <c r="D315" s="292"/>
      <c r="E315" s="292"/>
      <c r="F315" s="292"/>
      <c r="G315" s="293"/>
    </row>
    <row r="316" spans="3:7">
      <c r="C316" s="292"/>
      <c r="D316" s="292"/>
      <c r="E316" s="292"/>
      <c r="F316" s="292"/>
      <c r="G316" s="293"/>
    </row>
    <row r="317" spans="3:7">
      <c r="C317" s="292"/>
      <c r="D317" s="292"/>
      <c r="E317" s="292"/>
      <c r="F317" s="292"/>
      <c r="G317" s="293"/>
    </row>
    <row r="318" spans="3:7">
      <c r="C318" s="292"/>
      <c r="D318" s="292"/>
      <c r="E318" s="292"/>
      <c r="F318" s="292"/>
      <c r="G318" s="293"/>
    </row>
    <row r="319" spans="3:7">
      <c r="C319" s="292"/>
      <c r="D319" s="292"/>
      <c r="E319" s="292"/>
      <c r="F319" s="292"/>
      <c r="G319" s="293"/>
    </row>
    <row r="320" spans="3:7">
      <c r="C320" s="292"/>
      <c r="D320" s="292"/>
      <c r="E320" s="292"/>
      <c r="F320" s="292"/>
      <c r="G320" s="293"/>
    </row>
    <row r="321" spans="3:7">
      <c r="C321" s="292"/>
      <c r="D321" s="292"/>
      <c r="E321" s="292"/>
      <c r="F321" s="292"/>
      <c r="G321" s="293"/>
    </row>
    <row r="322" spans="3:7">
      <c r="C322" s="292"/>
      <c r="D322" s="292"/>
      <c r="E322" s="292"/>
      <c r="F322" s="292"/>
      <c r="G322" s="293"/>
    </row>
    <row r="323" spans="3:7">
      <c r="C323" s="292"/>
      <c r="D323" s="292"/>
      <c r="E323" s="292"/>
      <c r="F323" s="292"/>
      <c r="G323" s="293"/>
    </row>
    <row r="324" spans="3:7">
      <c r="C324" s="292"/>
      <c r="D324" s="292"/>
      <c r="E324" s="292"/>
      <c r="F324" s="292"/>
      <c r="G324" s="293"/>
    </row>
    <row r="325" spans="3:7">
      <c r="C325" s="292"/>
      <c r="D325" s="292"/>
      <c r="E325" s="292"/>
      <c r="F325" s="292"/>
      <c r="G325" s="293"/>
    </row>
    <row r="326" spans="3:7">
      <c r="C326" s="292"/>
      <c r="D326" s="292"/>
      <c r="E326" s="292"/>
      <c r="F326" s="292"/>
      <c r="G326" s="293"/>
    </row>
    <row r="327" spans="3:7">
      <c r="C327" s="292"/>
      <c r="D327" s="292"/>
      <c r="E327" s="292"/>
      <c r="F327" s="292"/>
      <c r="G327" s="293"/>
    </row>
    <row r="328" spans="3:7">
      <c r="C328" s="292"/>
      <c r="D328" s="292"/>
      <c r="E328" s="292"/>
      <c r="F328" s="292"/>
      <c r="G328" s="293"/>
    </row>
    <row r="329" spans="3:7">
      <c r="C329" s="292"/>
      <c r="D329" s="292"/>
      <c r="E329" s="292"/>
      <c r="F329" s="292"/>
      <c r="G329" s="293"/>
    </row>
    <row r="330" spans="3:7">
      <c r="C330" s="292"/>
      <c r="D330" s="292"/>
      <c r="E330" s="292"/>
      <c r="F330" s="292"/>
      <c r="G330" s="293"/>
    </row>
    <row r="331" spans="3:7">
      <c r="C331" s="292"/>
      <c r="D331" s="292"/>
      <c r="E331" s="292"/>
      <c r="F331" s="292"/>
      <c r="G331" s="293"/>
    </row>
    <row r="332" spans="3:7">
      <c r="C332" s="292"/>
      <c r="D332" s="292"/>
      <c r="E332" s="292"/>
      <c r="F332" s="292"/>
      <c r="G332" s="293"/>
    </row>
    <row r="333" spans="3:7">
      <c r="C333" s="292"/>
      <c r="D333" s="292"/>
      <c r="E333" s="292"/>
      <c r="F333" s="292"/>
      <c r="G333" s="293"/>
    </row>
    <row r="334" spans="3:7">
      <c r="C334" s="292"/>
      <c r="D334" s="292"/>
      <c r="E334" s="292"/>
      <c r="F334" s="292"/>
      <c r="G334" s="293"/>
    </row>
    <row r="335" spans="3:7">
      <c r="C335" s="292"/>
      <c r="D335" s="292"/>
      <c r="E335" s="292"/>
      <c r="F335" s="292"/>
      <c r="G335" s="293"/>
    </row>
    <row r="336" spans="3:7">
      <c r="C336" s="292"/>
      <c r="D336" s="292"/>
      <c r="E336" s="292"/>
      <c r="F336" s="292"/>
      <c r="G336" s="293"/>
    </row>
    <row r="337" spans="3:7">
      <c r="C337" s="292"/>
      <c r="D337" s="292"/>
      <c r="E337" s="292"/>
      <c r="F337" s="292"/>
      <c r="G337" s="293"/>
    </row>
    <row r="338" spans="3:7">
      <c r="C338" s="292"/>
      <c r="D338" s="292"/>
      <c r="E338" s="292"/>
      <c r="F338" s="292"/>
      <c r="G338" s="293"/>
    </row>
    <row r="339" spans="3:7">
      <c r="C339" s="292"/>
      <c r="D339" s="292"/>
      <c r="E339" s="292"/>
      <c r="F339" s="292"/>
      <c r="G339" s="293"/>
    </row>
    <row r="340" spans="3:7">
      <c r="C340" s="292"/>
      <c r="D340" s="292"/>
      <c r="E340" s="292"/>
      <c r="F340" s="292"/>
      <c r="G340" s="293"/>
    </row>
    <row r="341" spans="3:7">
      <c r="C341" s="292"/>
      <c r="D341" s="292"/>
      <c r="E341" s="292"/>
      <c r="F341" s="292"/>
      <c r="G341" s="293"/>
    </row>
    <row r="342" spans="3:7">
      <c r="C342" s="292"/>
      <c r="D342" s="292"/>
      <c r="E342" s="292"/>
      <c r="F342" s="292"/>
      <c r="G342" s="293"/>
    </row>
    <row r="343" spans="3:7">
      <c r="C343" s="292"/>
      <c r="D343" s="292"/>
      <c r="E343" s="292"/>
      <c r="F343" s="292"/>
      <c r="G343" s="293"/>
    </row>
    <row r="344" spans="3:7">
      <c r="C344" s="292"/>
      <c r="D344" s="292"/>
      <c r="E344" s="292"/>
      <c r="F344" s="292"/>
      <c r="G344" s="293"/>
    </row>
    <row r="345" spans="3:7">
      <c r="C345" s="292"/>
      <c r="D345" s="292"/>
      <c r="E345" s="292"/>
      <c r="F345" s="292"/>
      <c r="G345" s="293"/>
    </row>
    <row r="346" spans="3:7">
      <c r="C346" s="292"/>
      <c r="D346" s="292"/>
      <c r="E346" s="292"/>
      <c r="F346" s="292"/>
      <c r="G346" s="293"/>
    </row>
    <row r="347" spans="3:7">
      <c r="C347" s="292"/>
      <c r="D347" s="292"/>
      <c r="E347" s="292"/>
      <c r="F347" s="292"/>
      <c r="G347" s="293"/>
    </row>
    <row r="348" spans="3:7">
      <c r="C348" s="292"/>
      <c r="D348" s="292"/>
      <c r="E348" s="292"/>
      <c r="F348" s="292"/>
      <c r="G348" s="293"/>
    </row>
    <row r="349" spans="3:7">
      <c r="C349" s="292"/>
      <c r="D349" s="292"/>
      <c r="E349" s="292"/>
      <c r="F349" s="292"/>
      <c r="G349" s="293"/>
    </row>
    <row r="350" spans="3:7">
      <c r="C350" s="292"/>
      <c r="D350" s="292"/>
      <c r="E350" s="292"/>
      <c r="F350" s="292"/>
      <c r="G350" s="293"/>
    </row>
    <row r="351" spans="3:7">
      <c r="C351" s="292"/>
      <c r="D351" s="292"/>
      <c r="E351" s="292"/>
      <c r="F351" s="292"/>
      <c r="G351" s="293"/>
    </row>
    <row r="352" spans="3:7">
      <c r="C352" s="292"/>
      <c r="D352" s="292"/>
      <c r="E352" s="292"/>
      <c r="F352" s="292"/>
      <c r="G352" s="293"/>
    </row>
    <row r="353" spans="3:7">
      <c r="C353" s="292"/>
      <c r="D353" s="292"/>
      <c r="E353" s="292"/>
      <c r="F353" s="292"/>
      <c r="G353" s="293"/>
    </row>
    <row r="354" spans="3:7">
      <c r="C354" s="292"/>
      <c r="D354" s="292"/>
      <c r="E354" s="292"/>
      <c r="F354" s="292"/>
      <c r="G354" s="293"/>
    </row>
    <row r="355" spans="3:7">
      <c r="C355" s="292"/>
      <c r="D355" s="292"/>
      <c r="E355" s="292"/>
      <c r="F355" s="292"/>
      <c r="G355" s="293"/>
    </row>
    <row r="356" spans="3:7">
      <c r="C356" s="292"/>
      <c r="D356" s="292"/>
      <c r="E356" s="292"/>
      <c r="F356" s="292"/>
      <c r="G356" s="293"/>
    </row>
    <row r="357" spans="3:7">
      <c r="C357" s="292"/>
      <c r="D357" s="292"/>
      <c r="E357" s="292"/>
      <c r="F357" s="292"/>
      <c r="G357" s="293"/>
    </row>
    <row r="358" spans="3:7">
      <c r="C358" s="292"/>
      <c r="D358" s="292"/>
      <c r="E358" s="292"/>
      <c r="F358" s="292"/>
      <c r="G358" s="293"/>
    </row>
    <row r="359" spans="3:7">
      <c r="C359" s="292"/>
      <c r="D359" s="292"/>
      <c r="E359" s="292"/>
      <c r="F359" s="292"/>
      <c r="G359" s="293"/>
    </row>
    <row r="360" spans="3:7">
      <c r="C360" s="292"/>
      <c r="D360" s="292"/>
      <c r="E360" s="292"/>
      <c r="F360" s="292"/>
      <c r="G360" s="293"/>
    </row>
    <row r="361" spans="3:7">
      <c r="C361" s="292"/>
      <c r="D361" s="292"/>
      <c r="E361" s="292"/>
      <c r="F361" s="292"/>
      <c r="G361" s="293"/>
    </row>
    <row r="362" spans="3:7">
      <c r="C362" s="292"/>
      <c r="D362" s="292"/>
      <c r="E362" s="292"/>
      <c r="F362" s="292"/>
      <c r="G362" s="293"/>
    </row>
    <row r="363" spans="3:7">
      <c r="C363" s="292"/>
      <c r="D363" s="292"/>
      <c r="E363" s="292"/>
      <c r="F363" s="292"/>
      <c r="G363" s="293"/>
    </row>
    <row r="364" spans="3:7">
      <c r="C364" s="292"/>
      <c r="D364" s="292"/>
      <c r="E364" s="292"/>
      <c r="F364" s="292"/>
      <c r="G364" s="293"/>
    </row>
    <row r="365" spans="3:7">
      <c r="C365" s="292"/>
      <c r="D365" s="292"/>
      <c r="E365" s="292"/>
      <c r="F365" s="292"/>
      <c r="G365" s="293"/>
    </row>
    <row r="366" spans="3:7">
      <c r="C366" s="292"/>
      <c r="D366" s="292"/>
      <c r="E366" s="292"/>
      <c r="F366" s="292"/>
      <c r="G366" s="293"/>
    </row>
    <row r="367" spans="3:7">
      <c r="C367" s="292"/>
      <c r="D367" s="292"/>
      <c r="E367" s="292"/>
      <c r="F367" s="292"/>
      <c r="G367" s="293"/>
    </row>
    <row r="368" spans="3:7">
      <c r="C368" s="292"/>
      <c r="D368" s="292"/>
      <c r="E368" s="292"/>
      <c r="F368" s="292"/>
      <c r="G368" s="293"/>
    </row>
    <row r="369" spans="3:7">
      <c r="C369" s="292"/>
      <c r="D369" s="292"/>
      <c r="E369" s="292"/>
      <c r="F369" s="292"/>
      <c r="G369" s="293"/>
    </row>
    <row r="370" spans="3:7">
      <c r="C370" s="292"/>
      <c r="D370" s="292"/>
      <c r="E370" s="292"/>
      <c r="F370" s="292"/>
      <c r="G370" s="293"/>
    </row>
    <row r="371" spans="3:7">
      <c r="C371" s="292"/>
      <c r="D371" s="292"/>
      <c r="E371" s="292"/>
      <c r="F371" s="292"/>
      <c r="G371" s="293"/>
    </row>
    <row r="372" spans="3:7">
      <c r="C372" s="292"/>
      <c r="D372" s="292"/>
      <c r="E372" s="292"/>
      <c r="F372" s="292"/>
      <c r="G372" s="293"/>
    </row>
    <row r="373" spans="3:7">
      <c r="C373" s="292"/>
      <c r="D373" s="292"/>
      <c r="E373" s="292"/>
      <c r="F373" s="292"/>
      <c r="G373" s="293"/>
    </row>
    <row r="374" spans="3:7">
      <c r="C374" s="292"/>
      <c r="D374" s="292"/>
      <c r="E374" s="292"/>
      <c r="F374" s="292"/>
      <c r="G374" s="293"/>
    </row>
    <row r="375" spans="3:7">
      <c r="C375" s="292"/>
      <c r="D375" s="292"/>
      <c r="E375" s="292"/>
      <c r="F375" s="292"/>
      <c r="G375" s="293"/>
    </row>
    <row r="376" spans="3:7">
      <c r="C376" s="292"/>
      <c r="D376" s="292"/>
      <c r="E376" s="292"/>
      <c r="F376" s="292"/>
      <c r="G376" s="293"/>
    </row>
    <row r="377" spans="3:7">
      <c r="C377" s="292"/>
      <c r="D377" s="292"/>
      <c r="E377" s="292"/>
      <c r="F377" s="292"/>
      <c r="G377" s="293"/>
    </row>
    <row r="378" spans="3:7">
      <c r="C378" s="292"/>
      <c r="D378" s="292"/>
      <c r="E378" s="292"/>
      <c r="F378" s="292"/>
      <c r="G378" s="293"/>
    </row>
    <row r="379" spans="3:7">
      <c r="C379" s="292"/>
      <c r="D379" s="292"/>
      <c r="E379" s="292"/>
      <c r="F379" s="292"/>
      <c r="G379" s="293"/>
    </row>
    <row r="380" spans="3:7">
      <c r="C380" s="292"/>
      <c r="D380" s="292"/>
      <c r="E380" s="292"/>
      <c r="F380" s="292"/>
      <c r="G380" s="293"/>
    </row>
    <row r="381" spans="3:7">
      <c r="C381" s="292"/>
      <c r="D381" s="292"/>
      <c r="E381" s="292"/>
      <c r="F381" s="292"/>
      <c r="G381" s="293"/>
    </row>
    <row r="382" spans="3:7">
      <c r="C382" s="292"/>
      <c r="D382" s="292"/>
      <c r="E382" s="292"/>
      <c r="F382" s="292"/>
      <c r="G382" s="293"/>
    </row>
    <row r="383" spans="3:7">
      <c r="C383" s="292"/>
      <c r="D383" s="292"/>
      <c r="E383" s="292"/>
      <c r="F383" s="292"/>
      <c r="G383" s="293"/>
    </row>
    <row r="384" spans="3:7">
      <c r="C384" s="292"/>
      <c r="D384" s="292"/>
      <c r="E384" s="292"/>
      <c r="F384" s="292"/>
      <c r="G384" s="293"/>
    </row>
    <row r="385" spans="3:7">
      <c r="C385" s="292"/>
      <c r="D385" s="292"/>
      <c r="E385" s="292"/>
      <c r="F385" s="292"/>
      <c r="G385" s="293"/>
    </row>
    <row r="386" spans="3:7">
      <c r="C386" s="292"/>
      <c r="D386" s="292"/>
      <c r="E386" s="292"/>
      <c r="F386" s="292"/>
      <c r="G386" s="293"/>
    </row>
    <row r="387" spans="3:7">
      <c r="C387" s="292"/>
      <c r="D387" s="292"/>
      <c r="E387" s="292"/>
      <c r="F387" s="292"/>
      <c r="G387" s="293"/>
    </row>
    <row r="388" spans="3:7">
      <c r="C388" s="292"/>
      <c r="D388" s="292"/>
      <c r="E388" s="292"/>
      <c r="F388" s="292"/>
      <c r="G388" s="293"/>
    </row>
    <row r="389" spans="3:7">
      <c r="C389" s="292"/>
      <c r="D389" s="292"/>
      <c r="E389" s="292"/>
      <c r="F389" s="292"/>
      <c r="G389" s="293"/>
    </row>
    <row r="390" spans="3:7">
      <c r="C390" s="292"/>
      <c r="D390" s="292"/>
      <c r="E390" s="292"/>
      <c r="F390" s="292"/>
      <c r="G390" s="293"/>
    </row>
    <row r="391" spans="3:7">
      <c r="C391" s="292"/>
      <c r="D391" s="292"/>
      <c r="E391" s="292"/>
      <c r="F391" s="292"/>
      <c r="G391" s="293"/>
    </row>
    <row r="392" spans="3:7">
      <c r="C392" s="292"/>
      <c r="D392" s="292"/>
      <c r="E392" s="292"/>
      <c r="F392" s="292"/>
      <c r="G392" s="293"/>
    </row>
    <row r="393" spans="3:7">
      <c r="C393" s="292"/>
      <c r="D393" s="292"/>
      <c r="E393" s="292"/>
      <c r="F393" s="292"/>
      <c r="G393" s="293"/>
    </row>
    <row r="394" spans="3:7">
      <c r="C394" s="292"/>
      <c r="D394" s="292"/>
      <c r="E394" s="292"/>
      <c r="F394" s="292"/>
      <c r="G394" s="293"/>
    </row>
    <row r="395" spans="3:7">
      <c r="C395" s="292"/>
      <c r="D395" s="292"/>
      <c r="E395" s="292"/>
      <c r="F395" s="292"/>
      <c r="G395" s="293"/>
    </row>
    <row r="396" spans="3:7">
      <c r="C396" s="292"/>
      <c r="D396" s="292"/>
      <c r="E396" s="292"/>
      <c r="F396" s="292"/>
      <c r="G396" s="293"/>
    </row>
    <row r="397" spans="3:7">
      <c r="C397" s="292"/>
      <c r="D397" s="292"/>
      <c r="E397" s="292"/>
      <c r="F397" s="292"/>
      <c r="G397" s="293"/>
    </row>
    <row r="398" spans="3:7">
      <c r="C398" s="292"/>
      <c r="D398" s="292"/>
      <c r="E398" s="292"/>
      <c r="F398" s="292"/>
      <c r="G398" s="293"/>
    </row>
    <row r="399" spans="3:7">
      <c r="C399" s="292"/>
      <c r="D399" s="292"/>
      <c r="E399" s="292"/>
      <c r="F399" s="292"/>
      <c r="G399" s="293"/>
    </row>
    <row r="400" spans="3:7">
      <c r="C400" s="292"/>
      <c r="D400" s="292"/>
      <c r="E400" s="292"/>
      <c r="F400" s="292"/>
      <c r="G400" s="293"/>
    </row>
    <row r="401" spans="3:7">
      <c r="C401" s="292"/>
      <c r="D401" s="292"/>
      <c r="E401" s="292"/>
      <c r="F401" s="292"/>
      <c r="G401" s="293"/>
    </row>
    <row r="402" spans="3:7">
      <c r="C402" s="292"/>
      <c r="D402" s="292"/>
      <c r="E402" s="292"/>
      <c r="F402" s="292"/>
      <c r="G402" s="293"/>
    </row>
    <row r="403" spans="3:7">
      <c r="C403" s="292"/>
      <c r="D403" s="292"/>
      <c r="E403" s="292"/>
      <c r="F403" s="292"/>
      <c r="G403" s="293"/>
    </row>
    <row r="404" spans="3:7">
      <c r="C404" s="292"/>
      <c r="D404" s="292"/>
      <c r="E404" s="292"/>
      <c r="F404" s="292"/>
      <c r="G404" s="293"/>
    </row>
    <row r="405" spans="3:7">
      <c r="C405" s="292"/>
      <c r="D405" s="292"/>
      <c r="E405" s="292"/>
      <c r="F405" s="292"/>
      <c r="G405" s="293"/>
    </row>
    <row r="406" spans="3:7">
      <c r="C406" s="292"/>
      <c r="D406" s="292"/>
      <c r="E406" s="292"/>
      <c r="F406" s="292"/>
      <c r="G406" s="293"/>
    </row>
    <row r="407" spans="3:7">
      <c r="C407" s="292"/>
      <c r="D407" s="292"/>
      <c r="E407" s="292"/>
      <c r="F407" s="292"/>
      <c r="G407" s="293"/>
    </row>
    <row r="408" spans="3:7">
      <c r="C408" s="292"/>
      <c r="D408" s="292"/>
      <c r="E408" s="292"/>
      <c r="F408" s="292"/>
      <c r="G408" s="293"/>
    </row>
    <row r="409" spans="3:7">
      <c r="C409" s="292"/>
      <c r="D409" s="292"/>
      <c r="E409" s="292"/>
      <c r="F409" s="292"/>
      <c r="G409" s="293"/>
    </row>
    <row r="410" spans="3:7">
      <c r="C410" s="292"/>
      <c r="D410" s="292"/>
      <c r="E410" s="292"/>
      <c r="F410" s="292"/>
      <c r="G410" s="293"/>
    </row>
    <row r="411" spans="3:7">
      <c r="C411" s="292"/>
      <c r="D411" s="292"/>
      <c r="E411" s="292"/>
      <c r="F411" s="292"/>
      <c r="G411" s="293"/>
    </row>
    <row r="412" spans="3:7">
      <c r="C412" s="292"/>
      <c r="D412" s="292"/>
      <c r="E412" s="292"/>
      <c r="F412" s="292"/>
      <c r="G412" s="293"/>
    </row>
    <row r="413" spans="3:7">
      <c r="C413" s="292"/>
      <c r="D413" s="292"/>
      <c r="E413" s="292"/>
      <c r="F413" s="292"/>
      <c r="G413" s="293"/>
    </row>
    <row r="414" spans="3:7">
      <c r="C414" s="292"/>
      <c r="D414" s="292"/>
      <c r="E414" s="292"/>
      <c r="F414" s="292"/>
      <c r="G414" s="293"/>
    </row>
    <row r="415" spans="3:7">
      <c r="C415" s="292"/>
      <c r="D415" s="292"/>
      <c r="E415" s="292"/>
      <c r="F415" s="292"/>
      <c r="G415" s="293"/>
    </row>
    <row r="416" spans="3:7">
      <c r="C416" s="292"/>
      <c r="D416" s="292"/>
      <c r="E416" s="292"/>
      <c r="F416" s="292"/>
      <c r="G416" s="293"/>
    </row>
    <row r="417" spans="3:7">
      <c r="C417" s="292"/>
      <c r="D417" s="292"/>
      <c r="E417" s="292"/>
      <c r="F417" s="292"/>
      <c r="G417" s="293"/>
    </row>
    <row r="418" spans="3:7">
      <c r="C418" s="292"/>
      <c r="D418" s="292"/>
      <c r="E418" s="292"/>
      <c r="F418" s="292"/>
      <c r="G418" s="293"/>
    </row>
    <row r="419" spans="3:7">
      <c r="C419" s="292"/>
      <c r="D419" s="292"/>
      <c r="E419" s="292"/>
      <c r="F419" s="292"/>
      <c r="G419" s="293"/>
    </row>
    <row r="420" spans="3:7">
      <c r="C420" s="292"/>
      <c r="D420" s="292"/>
      <c r="E420" s="292"/>
      <c r="F420" s="292"/>
      <c r="G420" s="293"/>
    </row>
    <row r="421" spans="3:7">
      <c r="C421" s="292"/>
      <c r="D421" s="292"/>
      <c r="E421" s="292"/>
      <c r="F421" s="292"/>
      <c r="G421" s="293"/>
    </row>
    <row r="422" spans="3:7">
      <c r="C422" s="292"/>
      <c r="D422" s="292"/>
      <c r="E422" s="292"/>
      <c r="F422" s="292"/>
      <c r="G422" s="293"/>
    </row>
    <row r="423" spans="3:7">
      <c r="C423" s="292"/>
      <c r="D423" s="292"/>
      <c r="E423" s="292"/>
      <c r="F423" s="292"/>
      <c r="G423" s="293"/>
    </row>
    <row r="424" spans="3:7">
      <c r="C424" s="292"/>
      <c r="D424" s="292"/>
      <c r="E424" s="292"/>
      <c r="F424" s="292"/>
      <c r="G424" s="293"/>
    </row>
    <row r="425" spans="3:7">
      <c r="C425" s="292"/>
      <c r="D425" s="292"/>
      <c r="E425" s="292"/>
      <c r="F425" s="292"/>
      <c r="G425" s="293"/>
    </row>
    <row r="426" spans="3:7">
      <c r="C426" s="292"/>
      <c r="D426" s="292"/>
      <c r="E426" s="292"/>
      <c r="F426" s="292"/>
      <c r="G426" s="293"/>
    </row>
    <row r="427" spans="3:7">
      <c r="C427" s="292"/>
      <c r="D427" s="292"/>
      <c r="E427" s="292"/>
      <c r="F427" s="292"/>
      <c r="G427" s="293"/>
    </row>
    <row r="428" spans="3:7">
      <c r="C428" s="292"/>
      <c r="D428" s="292"/>
      <c r="E428" s="292"/>
      <c r="F428" s="292"/>
      <c r="G428" s="293"/>
    </row>
    <row r="429" spans="3:7">
      <c r="C429" s="292"/>
      <c r="D429" s="292"/>
      <c r="E429" s="292"/>
      <c r="F429" s="292"/>
      <c r="G429" s="293"/>
    </row>
    <row r="430" spans="3:7">
      <c r="C430" s="292"/>
      <c r="D430" s="292"/>
      <c r="E430" s="292"/>
      <c r="F430" s="292"/>
      <c r="G430" s="293"/>
    </row>
    <row r="431" spans="3:7">
      <c r="C431" s="292"/>
      <c r="D431" s="292"/>
      <c r="E431" s="292"/>
      <c r="F431" s="292"/>
      <c r="G431" s="293"/>
    </row>
    <row r="432" spans="3:7">
      <c r="C432" s="292"/>
      <c r="D432" s="292"/>
      <c r="E432" s="292"/>
      <c r="F432" s="292"/>
      <c r="G432" s="293"/>
    </row>
    <row r="433" spans="3:7">
      <c r="C433" s="292"/>
      <c r="D433" s="292"/>
      <c r="E433" s="292"/>
      <c r="F433" s="292"/>
      <c r="G433" s="293"/>
    </row>
    <row r="434" spans="3:7">
      <c r="C434" s="292"/>
      <c r="D434" s="292"/>
      <c r="E434" s="292"/>
      <c r="F434" s="292"/>
      <c r="G434" s="293"/>
    </row>
    <row r="435" spans="3:7">
      <c r="C435" s="292"/>
      <c r="D435" s="292"/>
      <c r="E435" s="292"/>
      <c r="F435" s="292"/>
      <c r="G435" s="293"/>
    </row>
    <row r="436" spans="3:7">
      <c r="C436" s="292"/>
      <c r="D436" s="292"/>
      <c r="E436" s="292"/>
      <c r="F436" s="292"/>
      <c r="G436" s="293"/>
    </row>
    <row r="437" spans="3:7">
      <c r="C437" s="292"/>
      <c r="D437" s="292"/>
      <c r="E437" s="292"/>
      <c r="F437" s="292"/>
      <c r="G437" s="293"/>
    </row>
    <row r="438" spans="3:7">
      <c r="C438" s="292"/>
      <c r="D438" s="292"/>
      <c r="E438" s="292"/>
      <c r="F438" s="292"/>
      <c r="G438" s="293"/>
    </row>
    <row r="439" spans="3:7">
      <c r="C439" s="292"/>
      <c r="D439" s="292"/>
      <c r="E439" s="292"/>
      <c r="F439" s="292"/>
      <c r="G439" s="293"/>
    </row>
    <row r="440" spans="3:7">
      <c r="C440" s="292"/>
      <c r="D440" s="292"/>
      <c r="E440" s="292"/>
      <c r="F440" s="292"/>
      <c r="G440" s="293"/>
    </row>
    <row r="441" spans="3:7">
      <c r="C441" s="292"/>
      <c r="D441" s="292"/>
      <c r="E441" s="292"/>
      <c r="F441" s="292"/>
      <c r="G441" s="293"/>
    </row>
    <row r="442" spans="3:7">
      <c r="C442" s="292"/>
      <c r="D442" s="292"/>
      <c r="E442" s="292"/>
      <c r="F442" s="292"/>
      <c r="G442" s="293"/>
    </row>
    <row r="443" spans="3:7">
      <c r="C443" s="292"/>
      <c r="D443" s="292"/>
      <c r="E443" s="292"/>
      <c r="F443" s="292"/>
      <c r="G443" s="293"/>
    </row>
    <row r="444" spans="3:7">
      <c r="C444" s="292"/>
      <c r="D444" s="292"/>
      <c r="E444" s="292"/>
      <c r="F444" s="292"/>
      <c r="G444" s="293"/>
    </row>
    <row r="445" spans="3:7">
      <c r="C445" s="292"/>
      <c r="D445" s="292"/>
      <c r="E445" s="292"/>
      <c r="F445" s="292"/>
      <c r="G445" s="293"/>
    </row>
    <row r="446" spans="3:7">
      <c r="C446" s="292"/>
      <c r="D446" s="292"/>
      <c r="E446" s="292"/>
      <c r="F446" s="292"/>
      <c r="G446" s="293"/>
    </row>
    <row r="447" spans="3:7">
      <c r="C447" s="292"/>
      <c r="D447" s="292"/>
      <c r="E447" s="292"/>
      <c r="F447" s="292"/>
      <c r="G447" s="293"/>
    </row>
    <row r="448" spans="3:7">
      <c r="C448" s="292"/>
      <c r="D448" s="292"/>
      <c r="E448" s="292"/>
      <c r="F448" s="292"/>
      <c r="G448" s="293"/>
    </row>
    <row r="449" spans="3:7">
      <c r="C449" s="292"/>
      <c r="D449" s="292"/>
      <c r="E449" s="292"/>
      <c r="F449" s="292"/>
      <c r="G449" s="293"/>
    </row>
    <row r="450" spans="3:7">
      <c r="C450" s="292"/>
      <c r="D450" s="292"/>
      <c r="E450" s="292"/>
      <c r="F450" s="292"/>
      <c r="G450" s="293"/>
    </row>
    <row r="451" spans="3:7">
      <c r="C451" s="292"/>
      <c r="D451" s="292"/>
      <c r="E451" s="292"/>
      <c r="F451" s="292"/>
      <c r="G451" s="293"/>
    </row>
    <row r="452" spans="3:7">
      <c r="C452" s="292"/>
      <c r="D452" s="292"/>
      <c r="E452" s="292"/>
      <c r="F452" s="292"/>
      <c r="G452" s="293"/>
    </row>
    <row r="453" spans="3:7">
      <c r="C453" s="292"/>
      <c r="D453" s="292"/>
      <c r="E453" s="292"/>
      <c r="F453" s="292"/>
      <c r="G453" s="293"/>
    </row>
    <row r="454" spans="3:7">
      <c r="C454" s="292"/>
      <c r="D454" s="292"/>
      <c r="E454" s="292"/>
      <c r="F454" s="292"/>
      <c r="G454" s="293"/>
    </row>
    <row r="455" spans="3:7">
      <c r="C455" s="292"/>
      <c r="D455" s="292"/>
      <c r="E455" s="292"/>
      <c r="F455" s="292"/>
      <c r="G455" s="293"/>
    </row>
    <row r="456" spans="3:7">
      <c r="C456" s="292"/>
      <c r="D456" s="292"/>
      <c r="E456" s="292"/>
      <c r="F456" s="292"/>
      <c r="G456" s="293"/>
    </row>
    <row r="457" spans="3:7">
      <c r="C457" s="292"/>
      <c r="D457" s="292"/>
      <c r="E457" s="292"/>
      <c r="F457" s="292"/>
      <c r="G457" s="293"/>
    </row>
    <row r="458" spans="3:7">
      <c r="C458" s="292"/>
      <c r="D458" s="292"/>
      <c r="E458" s="292"/>
      <c r="F458" s="292"/>
      <c r="G458" s="293"/>
    </row>
    <row r="459" spans="3:7">
      <c r="C459" s="292"/>
      <c r="D459" s="292"/>
      <c r="E459" s="292"/>
      <c r="F459" s="292"/>
      <c r="G459" s="293"/>
    </row>
    <row r="460" spans="3:7">
      <c r="C460" s="292"/>
      <c r="D460" s="292"/>
      <c r="E460" s="292"/>
      <c r="F460" s="292"/>
      <c r="G460" s="293"/>
    </row>
    <row r="461" spans="3:7">
      <c r="C461" s="292"/>
      <c r="D461" s="292"/>
      <c r="E461" s="292"/>
      <c r="F461" s="292"/>
      <c r="G461" s="293"/>
    </row>
    <row r="462" spans="3:7">
      <c r="C462" s="292"/>
      <c r="D462" s="292"/>
      <c r="E462" s="292"/>
      <c r="F462" s="292"/>
      <c r="G462" s="293"/>
    </row>
    <row r="463" spans="3:7">
      <c r="C463" s="292"/>
      <c r="D463" s="292"/>
      <c r="E463" s="292"/>
      <c r="F463" s="292"/>
      <c r="G463" s="293"/>
    </row>
    <row r="464" spans="3:7">
      <c r="C464" s="292"/>
      <c r="D464" s="292"/>
      <c r="E464" s="292"/>
      <c r="F464" s="292"/>
      <c r="G464" s="293"/>
    </row>
    <row r="465" spans="3:7">
      <c r="C465" s="292"/>
      <c r="D465" s="292"/>
      <c r="E465" s="292"/>
      <c r="F465" s="292"/>
      <c r="G465" s="293"/>
    </row>
    <row r="466" spans="3:7">
      <c r="C466" s="292"/>
      <c r="D466" s="292"/>
      <c r="E466" s="292"/>
      <c r="F466" s="292"/>
      <c r="G466" s="293"/>
    </row>
    <row r="467" spans="3:7">
      <c r="C467" s="292"/>
      <c r="D467" s="292"/>
      <c r="E467" s="292"/>
      <c r="F467" s="292"/>
      <c r="G467" s="293"/>
    </row>
    <row r="468" spans="3:7">
      <c r="C468" s="292"/>
      <c r="D468" s="292"/>
      <c r="E468" s="292"/>
      <c r="F468" s="292"/>
      <c r="G468" s="293"/>
    </row>
    <row r="469" spans="3:7">
      <c r="C469" s="292"/>
      <c r="D469" s="292"/>
      <c r="E469" s="292"/>
      <c r="F469" s="292"/>
      <c r="G469" s="293"/>
    </row>
    <row r="470" spans="3:7">
      <c r="C470" s="292"/>
      <c r="D470" s="292"/>
      <c r="E470" s="292"/>
      <c r="F470" s="292"/>
      <c r="G470" s="293"/>
    </row>
    <row r="471" spans="3:7">
      <c r="C471" s="292"/>
      <c r="D471" s="292"/>
      <c r="E471" s="292"/>
      <c r="F471" s="292"/>
      <c r="G471" s="293"/>
    </row>
    <row r="472" spans="3:7">
      <c r="C472" s="292"/>
      <c r="D472" s="292"/>
      <c r="E472" s="292"/>
      <c r="F472" s="292"/>
      <c r="G472" s="293"/>
    </row>
    <row r="473" spans="3:7">
      <c r="C473" s="292"/>
      <c r="D473" s="292"/>
      <c r="E473" s="292"/>
      <c r="F473" s="292"/>
      <c r="G473" s="293"/>
    </row>
    <row r="474" spans="3:7">
      <c r="C474" s="292"/>
      <c r="D474" s="292"/>
      <c r="E474" s="292"/>
      <c r="F474" s="292"/>
      <c r="G474" s="293"/>
    </row>
    <row r="475" spans="3:7">
      <c r="C475" s="292"/>
      <c r="D475" s="292"/>
      <c r="E475" s="292"/>
      <c r="F475" s="292"/>
      <c r="G475" s="293"/>
    </row>
    <row r="476" spans="3:7">
      <c r="C476" s="292"/>
      <c r="D476" s="292"/>
      <c r="E476" s="292"/>
      <c r="F476" s="292"/>
      <c r="G476" s="293"/>
    </row>
    <row r="477" spans="3:7">
      <c r="C477" s="292"/>
      <c r="D477" s="292"/>
      <c r="E477" s="292"/>
      <c r="F477" s="292"/>
      <c r="G477" s="293"/>
    </row>
    <row r="478" spans="3:7">
      <c r="C478" s="292"/>
      <c r="D478" s="292"/>
      <c r="E478" s="292"/>
      <c r="F478" s="292"/>
      <c r="G478" s="293"/>
    </row>
    <row r="479" spans="3:7">
      <c r="C479" s="292"/>
      <c r="D479" s="292"/>
      <c r="E479" s="292"/>
      <c r="F479" s="292"/>
      <c r="G479" s="293"/>
    </row>
    <row r="480" spans="3:7">
      <c r="C480" s="292"/>
      <c r="D480" s="292"/>
      <c r="E480" s="292"/>
      <c r="F480" s="292"/>
      <c r="G480" s="293"/>
    </row>
    <row r="481" spans="3:7">
      <c r="C481" s="292"/>
      <c r="D481" s="292"/>
      <c r="E481" s="292"/>
      <c r="F481" s="292"/>
      <c r="G481" s="293"/>
    </row>
    <row r="482" spans="3:7">
      <c r="C482" s="292"/>
      <c r="D482" s="292"/>
      <c r="E482" s="292"/>
      <c r="F482" s="292"/>
      <c r="G482" s="293"/>
    </row>
    <row r="483" spans="3:7">
      <c r="C483" s="292"/>
      <c r="D483" s="292"/>
      <c r="E483" s="292"/>
      <c r="F483" s="292"/>
      <c r="G483" s="293"/>
    </row>
    <row r="484" spans="3:7">
      <c r="C484" s="292"/>
      <c r="D484" s="292"/>
      <c r="E484" s="292"/>
      <c r="F484" s="292"/>
      <c r="G484" s="293"/>
    </row>
    <row r="485" spans="3:7">
      <c r="C485" s="292"/>
      <c r="D485" s="292"/>
      <c r="E485" s="292"/>
      <c r="F485" s="292"/>
      <c r="G485" s="293"/>
    </row>
    <row r="486" spans="3:7">
      <c r="C486" s="292"/>
      <c r="D486" s="292"/>
      <c r="E486" s="292"/>
      <c r="F486" s="292"/>
      <c r="G486" s="293"/>
    </row>
    <row r="487" spans="3:7">
      <c r="C487" s="292"/>
      <c r="D487" s="292"/>
      <c r="E487" s="292"/>
      <c r="F487" s="292"/>
      <c r="G487" s="293"/>
    </row>
    <row r="488" spans="3:7">
      <c r="C488" s="292"/>
      <c r="D488" s="292"/>
      <c r="E488" s="292"/>
      <c r="F488" s="292"/>
      <c r="G488" s="293"/>
    </row>
    <row r="489" spans="3:7">
      <c r="C489" s="292"/>
      <c r="D489" s="292"/>
      <c r="E489" s="292"/>
      <c r="F489" s="292"/>
      <c r="G489" s="293"/>
    </row>
    <row r="490" spans="3:7">
      <c r="C490" s="292"/>
      <c r="D490" s="292"/>
      <c r="E490" s="292"/>
      <c r="F490" s="292"/>
      <c r="G490" s="293"/>
    </row>
    <row r="491" spans="3:7">
      <c r="C491" s="292"/>
      <c r="D491" s="292"/>
      <c r="E491" s="292"/>
      <c r="F491" s="292"/>
      <c r="G491" s="293"/>
    </row>
    <row r="492" spans="3:7">
      <c r="C492" s="292"/>
      <c r="D492" s="292"/>
      <c r="E492" s="292"/>
      <c r="F492" s="292"/>
      <c r="G492" s="293"/>
    </row>
    <row r="493" spans="3:7">
      <c r="C493" s="292"/>
      <c r="D493" s="292"/>
      <c r="E493" s="292"/>
      <c r="F493" s="292"/>
      <c r="G493" s="293"/>
    </row>
    <row r="494" spans="3:7">
      <c r="C494" s="292"/>
      <c r="D494" s="292"/>
      <c r="E494" s="292"/>
      <c r="F494" s="292"/>
      <c r="G494" s="293"/>
    </row>
    <row r="495" spans="3:7">
      <c r="C495" s="292"/>
      <c r="D495" s="292"/>
      <c r="E495" s="292"/>
      <c r="F495" s="292"/>
      <c r="G495" s="293"/>
    </row>
    <row r="496" spans="3:7">
      <c r="C496" s="292"/>
      <c r="D496" s="292"/>
      <c r="E496" s="292"/>
      <c r="F496" s="292"/>
      <c r="G496" s="293"/>
    </row>
    <row r="497" spans="3:7">
      <c r="C497" s="292"/>
      <c r="D497" s="292"/>
      <c r="E497" s="292"/>
      <c r="F497" s="292"/>
      <c r="G497" s="293"/>
    </row>
    <row r="498" spans="3:7">
      <c r="C498" s="292"/>
      <c r="D498" s="292"/>
      <c r="E498" s="292"/>
      <c r="F498" s="292"/>
      <c r="G498" s="293"/>
    </row>
    <row r="499" spans="3:7">
      <c r="C499" s="292"/>
      <c r="D499" s="292"/>
      <c r="E499" s="292"/>
      <c r="F499" s="292"/>
      <c r="G499" s="293"/>
    </row>
    <row r="500" spans="3:7">
      <c r="C500" s="292"/>
      <c r="D500" s="292"/>
      <c r="E500" s="292"/>
      <c r="F500" s="292"/>
      <c r="G500" s="293"/>
    </row>
    <row r="501" spans="3:7">
      <c r="C501" s="292"/>
      <c r="D501" s="292"/>
      <c r="E501" s="292"/>
      <c r="F501" s="292"/>
      <c r="G501" s="293"/>
    </row>
    <row r="502" spans="3:7">
      <c r="C502" s="292"/>
      <c r="D502" s="292"/>
      <c r="E502" s="292"/>
      <c r="F502" s="292"/>
      <c r="G502" s="293"/>
    </row>
    <row r="503" spans="3:7">
      <c r="C503" s="292"/>
      <c r="D503" s="292"/>
      <c r="E503" s="292"/>
      <c r="F503" s="292"/>
      <c r="G503" s="293"/>
    </row>
    <row r="504" spans="3:7">
      <c r="C504" s="292"/>
      <c r="D504" s="292"/>
      <c r="E504" s="292"/>
      <c r="F504" s="292"/>
      <c r="G504" s="293"/>
    </row>
    <row r="505" spans="3:7">
      <c r="C505" s="292"/>
      <c r="D505" s="292"/>
      <c r="E505" s="292"/>
      <c r="F505" s="292"/>
      <c r="G505" s="293"/>
    </row>
    <row r="506" spans="3:7">
      <c r="C506" s="292"/>
      <c r="D506" s="292"/>
      <c r="E506" s="292"/>
      <c r="F506" s="292"/>
      <c r="G506" s="293"/>
    </row>
    <row r="507" spans="3:7">
      <c r="C507" s="292"/>
      <c r="D507" s="292"/>
      <c r="E507" s="292"/>
      <c r="F507" s="292"/>
      <c r="G507" s="293"/>
    </row>
    <row r="508" spans="3:7">
      <c r="C508" s="292"/>
      <c r="D508" s="292"/>
      <c r="E508" s="292"/>
      <c r="F508" s="292"/>
      <c r="G508" s="293"/>
    </row>
    <row r="509" spans="3:7">
      <c r="C509" s="292"/>
      <c r="D509" s="292"/>
      <c r="E509" s="292"/>
      <c r="F509" s="292"/>
      <c r="G509" s="293"/>
    </row>
    <row r="510" spans="3:7">
      <c r="C510" s="292"/>
      <c r="D510" s="292"/>
      <c r="E510" s="292"/>
      <c r="F510" s="292"/>
      <c r="G510" s="293"/>
    </row>
    <row r="511" spans="3:7">
      <c r="C511" s="292"/>
      <c r="D511" s="292"/>
      <c r="E511" s="292"/>
      <c r="F511" s="292"/>
      <c r="G511" s="293"/>
    </row>
    <row r="512" spans="3:7">
      <c r="C512" s="292"/>
      <c r="D512" s="292"/>
      <c r="E512" s="292"/>
      <c r="F512" s="292"/>
      <c r="G512" s="293"/>
    </row>
    <row r="513" spans="3:7">
      <c r="C513" s="292"/>
      <c r="D513" s="292"/>
      <c r="E513" s="292"/>
      <c r="F513" s="292"/>
      <c r="G513" s="293"/>
    </row>
    <row r="514" spans="3:7">
      <c r="C514" s="292"/>
      <c r="D514" s="292"/>
      <c r="E514" s="292"/>
      <c r="F514" s="292"/>
      <c r="G514" s="293"/>
    </row>
    <row r="515" spans="3:7">
      <c r="C515" s="292"/>
      <c r="D515" s="292"/>
      <c r="E515" s="292"/>
      <c r="F515" s="292"/>
      <c r="G515" s="293"/>
    </row>
    <row r="516" spans="3:7">
      <c r="C516" s="292"/>
      <c r="D516" s="292"/>
      <c r="E516" s="292"/>
      <c r="F516" s="292"/>
      <c r="G516" s="293"/>
    </row>
    <row r="517" spans="3:7">
      <c r="C517" s="292"/>
      <c r="D517" s="292"/>
      <c r="E517" s="292"/>
      <c r="F517" s="292"/>
      <c r="G517" s="293"/>
    </row>
    <row r="518" spans="3:7">
      <c r="C518" s="292"/>
      <c r="D518" s="292"/>
      <c r="E518" s="292"/>
      <c r="F518" s="292"/>
      <c r="G518" s="293"/>
    </row>
    <row r="519" spans="3:7">
      <c r="C519" s="292"/>
      <c r="D519" s="292"/>
      <c r="E519" s="292"/>
      <c r="F519" s="292"/>
      <c r="G519" s="293"/>
    </row>
    <row r="520" spans="3:7">
      <c r="C520" s="292"/>
      <c r="D520" s="292"/>
      <c r="E520" s="292"/>
      <c r="F520" s="292"/>
      <c r="G520" s="293"/>
    </row>
    <row r="521" spans="3:7">
      <c r="C521" s="292"/>
      <c r="D521" s="292"/>
      <c r="E521" s="292"/>
      <c r="F521" s="292"/>
      <c r="G521" s="293"/>
    </row>
    <row r="522" spans="3:7">
      <c r="C522" s="292"/>
      <c r="D522" s="292"/>
      <c r="E522" s="292"/>
      <c r="F522" s="292"/>
      <c r="G522" s="293"/>
    </row>
    <row r="523" spans="3:7">
      <c r="C523" s="292"/>
      <c r="D523" s="292"/>
      <c r="E523" s="292"/>
      <c r="F523" s="292"/>
      <c r="G523" s="293"/>
    </row>
    <row r="524" spans="3:7">
      <c r="C524" s="292"/>
      <c r="D524" s="292"/>
      <c r="E524" s="292"/>
      <c r="F524" s="292"/>
      <c r="G524" s="293"/>
    </row>
    <row r="525" spans="3:7">
      <c r="C525" s="292"/>
      <c r="D525" s="292"/>
      <c r="E525" s="292"/>
      <c r="F525" s="292"/>
      <c r="G525" s="293"/>
    </row>
    <row r="526" spans="3:7">
      <c r="C526" s="292"/>
      <c r="D526" s="292"/>
      <c r="E526" s="292"/>
      <c r="F526" s="292"/>
      <c r="G526" s="293"/>
    </row>
    <row r="527" spans="3:7">
      <c r="C527" s="292"/>
      <c r="D527" s="292"/>
      <c r="E527" s="292"/>
      <c r="F527" s="292"/>
      <c r="G527" s="293"/>
    </row>
    <row r="528" spans="3:7">
      <c r="C528" s="292"/>
      <c r="D528" s="292"/>
      <c r="E528" s="292"/>
      <c r="F528" s="292"/>
      <c r="G528" s="293"/>
    </row>
    <row r="529" spans="3:7">
      <c r="C529" s="292"/>
      <c r="D529" s="292"/>
      <c r="E529" s="292"/>
      <c r="F529" s="292"/>
      <c r="G529" s="293"/>
    </row>
    <row r="530" spans="3:7">
      <c r="C530" s="292"/>
      <c r="D530" s="292"/>
      <c r="E530" s="292"/>
      <c r="F530" s="292"/>
      <c r="G530" s="293"/>
    </row>
    <row r="531" spans="3:7">
      <c r="C531" s="292"/>
      <c r="D531" s="292"/>
      <c r="E531" s="292"/>
      <c r="F531" s="292"/>
      <c r="G531" s="293"/>
    </row>
    <row r="532" spans="3:7">
      <c r="C532" s="292"/>
      <c r="D532" s="292"/>
      <c r="E532" s="292"/>
      <c r="F532" s="292"/>
      <c r="G532" s="293"/>
    </row>
    <row r="533" spans="3:7">
      <c r="C533" s="292"/>
      <c r="D533" s="292"/>
      <c r="E533" s="292"/>
      <c r="F533" s="292"/>
      <c r="G533" s="293"/>
    </row>
    <row r="534" spans="3:7">
      <c r="C534" s="292"/>
      <c r="D534" s="292"/>
      <c r="E534" s="292"/>
      <c r="F534" s="292"/>
      <c r="G534" s="293"/>
    </row>
    <row r="535" spans="3:7">
      <c r="C535" s="292"/>
      <c r="D535" s="292"/>
      <c r="E535" s="292"/>
      <c r="F535" s="292"/>
      <c r="G535" s="293"/>
    </row>
    <row r="536" spans="3:7">
      <c r="C536" s="292"/>
      <c r="D536" s="292"/>
      <c r="E536" s="292"/>
      <c r="F536" s="292"/>
      <c r="G536" s="293"/>
    </row>
    <row r="537" spans="3:7">
      <c r="C537" s="292"/>
      <c r="D537" s="292"/>
      <c r="E537" s="292"/>
      <c r="F537" s="292"/>
      <c r="G537" s="293"/>
    </row>
    <row r="538" spans="3:7">
      <c r="C538" s="292"/>
      <c r="D538" s="292"/>
      <c r="E538" s="292"/>
      <c r="F538" s="292"/>
      <c r="G538" s="293"/>
    </row>
    <row r="539" spans="3:7">
      <c r="C539" s="292"/>
      <c r="D539" s="292"/>
      <c r="E539" s="292"/>
      <c r="F539" s="292"/>
      <c r="G539" s="293"/>
    </row>
    <row r="540" spans="3:7">
      <c r="C540" s="292"/>
      <c r="D540" s="292"/>
      <c r="E540" s="292"/>
      <c r="F540" s="292"/>
      <c r="G540" s="293"/>
    </row>
    <row r="541" spans="3:7">
      <c r="C541" s="292"/>
      <c r="D541" s="292"/>
      <c r="E541" s="292"/>
      <c r="F541" s="292"/>
      <c r="G541" s="293"/>
    </row>
    <row r="542" spans="3:7">
      <c r="C542" s="292"/>
      <c r="D542" s="292"/>
      <c r="E542" s="292"/>
      <c r="F542" s="292"/>
      <c r="G542" s="293"/>
    </row>
    <row r="543" spans="3:7">
      <c r="C543" s="292"/>
      <c r="D543" s="292"/>
      <c r="E543" s="292"/>
      <c r="F543" s="292"/>
      <c r="G543" s="293"/>
    </row>
    <row r="544" spans="3:7">
      <c r="C544" s="292"/>
      <c r="D544" s="292"/>
      <c r="E544" s="292"/>
      <c r="F544" s="292"/>
      <c r="G544" s="293"/>
    </row>
    <row r="545" spans="3:7">
      <c r="C545" s="292"/>
      <c r="D545" s="292"/>
      <c r="E545" s="292"/>
      <c r="F545" s="292"/>
      <c r="G545" s="293"/>
    </row>
    <row r="546" spans="3:7">
      <c r="C546" s="292"/>
      <c r="D546" s="292"/>
      <c r="E546" s="292"/>
      <c r="F546" s="292"/>
      <c r="G546" s="293"/>
    </row>
    <row r="547" spans="3:7">
      <c r="C547" s="292"/>
      <c r="D547" s="292"/>
      <c r="E547" s="292"/>
      <c r="F547" s="292"/>
      <c r="G547" s="293"/>
    </row>
    <row r="548" spans="3:7">
      <c r="C548" s="292"/>
      <c r="D548" s="292"/>
      <c r="E548" s="292"/>
      <c r="F548" s="292"/>
      <c r="G548" s="293"/>
    </row>
    <row r="549" spans="3:7">
      <c r="C549" s="292"/>
      <c r="D549" s="292"/>
      <c r="E549" s="292"/>
      <c r="F549" s="292"/>
      <c r="G549" s="293"/>
    </row>
    <row r="550" spans="3:7">
      <c r="C550" s="292"/>
      <c r="D550" s="292"/>
      <c r="E550" s="292"/>
      <c r="F550" s="292"/>
      <c r="G550" s="293"/>
    </row>
    <row r="551" spans="3:7">
      <c r="C551" s="292"/>
      <c r="D551" s="292"/>
      <c r="E551" s="292"/>
      <c r="F551" s="292"/>
      <c r="G551" s="293"/>
    </row>
    <row r="552" spans="3:7">
      <c r="C552" s="292"/>
      <c r="D552" s="292"/>
      <c r="E552" s="292"/>
      <c r="F552" s="292"/>
      <c r="G552" s="293"/>
    </row>
    <row r="553" spans="3:7">
      <c r="C553" s="292"/>
      <c r="D553" s="292"/>
      <c r="E553" s="292"/>
      <c r="F553" s="292"/>
      <c r="G553" s="293"/>
    </row>
    <row r="554" spans="3:7">
      <c r="C554" s="292"/>
      <c r="D554" s="292"/>
      <c r="E554" s="292"/>
      <c r="F554" s="292"/>
      <c r="G554" s="293"/>
    </row>
    <row r="555" spans="3:7">
      <c r="C555" s="292"/>
      <c r="D555" s="292"/>
      <c r="E555" s="292"/>
      <c r="F555" s="292"/>
      <c r="G555" s="293"/>
    </row>
    <row r="556" spans="3:7">
      <c r="C556" s="292"/>
      <c r="D556" s="292"/>
      <c r="E556" s="292"/>
      <c r="F556" s="292"/>
      <c r="G556" s="293"/>
    </row>
    <row r="557" spans="3:7">
      <c r="C557" s="292"/>
      <c r="D557" s="292"/>
      <c r="E557" s="292"/>
      <c r="F557" s="292"/>
      <c r="G557" s="293"/>
    </row>
    <row r="558" spans="3:7">
      <c r="C558" s="292"/>
      <c r="D558" s="292"/>
      <c r="E558" s="292"/>
      <c r="F558" s="292"/>
      <c r="G558" s="293"/>
    </row>
    <row r="559" spans="3:7">
      <c r="C559" s="292"/>
      <c r="D559" s="292"/>
      <c r="E559" s="292"/>
      <c r="F559" s="292"/>
      <c r="G559" s="293"/>
    </row>
    <row r="560" spans="3:7">
      <c r="C560" s="292"/>
      <c r="D560" s="292"/>
      <c r="E560" s="292"/>
      <c r="F560" s="292"/>
      <c r="G560" s="293"/>
    </row>
    <row r="561" spans="3:7">
      <c r="C561" s="292"/>
      <c r="D561" s="292"/>
      <c r="E561" s="292"/>
      <c r="F561" s="292"/>
      <c r="G561" s="293"/>
    </row>
    <row r="562" spans="3:7">
      <c r="C562" s="292"/>
      <c r="D562" s="292"/>
      <c r="E562" s="292"/>
      <c r="F562" s="292"/>
      <c r="G562" s="293"/>
    </row>
    <row r="563" spans="3:7">
      <c r="C563" s="292"/>
      <c r="D563" s="292"/>
      <c r="E563" s="292"/>
      <c r="F563" s="292"/>
      <c r="G563" s="293"/>
    </row>
    <row r="564" spans="3:7">
      <c r="C564" s="292"/>
      <c r="D564" s="292"/>
      <c r="E564" s="292"/>
      <c r="F564" s="292"/>
      <c r="G564" s="293"/>
    </row>
    <row r="565" spans="3:7">
      <c r="C565" s="292"/>
      <c r="D565" s="292"/>
      <c r="E565" s="292"/>
      <c r="F565" s="292"/>
      <c r="G565" s="293"/>
    </row>
    <row r="566" spans="3:7">
      <c r="C566" s="292"/>
      <c r="D566" s="292"/>
      <c r="E566" s="292"/>
      <c r="F566" s="292"/>
      <c r="G566" s="293"/>
    </row>
    <row r="567" spans="3:7">
      <c r="C567" s="292"/>
      <c r="D567" s="292"/>
      <c r="E567" s="292"/>
      <c r="F567" s="292"/>
      <c r="G567" s="293"/>
    </row>
    <row r="568" spans="3:7">
      <c r="C568" s="292"/>
      <c r="D568" s="292"/>
      <c r="E568" s="292"/>
      <c r="F568" s="292"/>
      <c r="G568" s="293"/>
    </row>
    <row r="569" spans="3:7">
      <c r="C569" s="292"/>
      <c r="D569" s="292"/>
      <c r="E569" s="292"/>
      <c r="F569" s="292"/>
      <c r="G569" s="293"/>
    </row>
    <row r="570" spans="3:7">
      <c r="C570" s="292"/>
      <c r="D570" s="292"/>
      <c r="E570" s="292"/>
      <c r="F570" s="292"/>
      <c r="G570" s="293"/>
    </row>
    <row r="571" spans="3:7">
      <c r="C571" s="292"/>
      <c r="D571" s="292"/>
      <c r="E571" s="292"/>
      <c r="F571" s="292"/>
      <c r="G571" s="293"/>
    </row>
    <row r="572" spans="3:7">
      <c r="C572" s="292"/>
      <c r="D572" s="292"/>
      <c r="E572" s="292"/>
      <c r="F572" s="292"/>
      <c r="G572" s="293"/>
    </row>
    <row r="573" spans="3:7">
      <c r="C573" s="292"/>
      <c r="D573" s="292"/>
      <c r="E573" s="292"/>
      <c r="F573" s="292"/>
      <c r="G573" s="293"/>
    </row>
    <row r="574" spans="3:7">
      <c r="C574" s="292"/>
      <c r="D574" s="292"/>
      <c r="E574" s="292"/>
      <c r="F574" s="292"/>
      <c r="G574" s="293"/>
    </row>
    <row r="575" spans="3:7">
      <c r="C575" s="292"/>
      <c r="D575" s="292"/>
      <c r="E575" s="292"/>
      <c r="F575" s="292"/>
      <c r="G575" s="293"/>
    </row>
    <row r="576" spans="3:7">
      <c r="C576" s="292"/>
      <c r="D576" s="292"/>
      <c r="E576" s="292"/>
      <c r="F576" s="292"/>
      <c r="G576" s="293"/>
    </row>
    <row r="577" spans="3:7">
      <c r="C577" s="292"/>
      <c r="D577" s="292"/>
      <c r="E577" s="292"/>
      <c r="F577" s="292"/>
      <c r="G577" s="293"/>
    </row>
    <row r="578" spans="3:7">
      <c r="C578" s="292"/>
      <c r="D578" s="292"/>
      <c r="E578" s="292"/>
      <c r="F578" s="292"/>
      <c r="G578" s="293"/>
    </row>
    <row r="579" spans="3:7">
      <c r="C579" s="292"/>
      <c r="D579" s="292"/>
      <c r="E579" s="292"/>
      <c r="F579" s="292"/>
      <c r="G579" s="293"/>
    </row>
    <row r="580" spans="3:7">
      <c r="C580" s="292"/>
      <c r="D580" s="292"/>
      <c r="E580" s="292"/>
      <c r="F580" s="292"/>
      <c r="G580" s="293"/>
    </row>
    <row r="581" spans="3:7">
      <c r="C581" s="292"/>
      <c r="D581" s="292"/>
      <c r="E581" s="292"/>
      <c r="F581" s="292"/>
      <c r="G581" s="293"/>
    </row>
    <row r="582" spans="3:7">
      <c r="C582" s="292"/>
      <c r="D582" s="292"/>
      <c r="E582" s="292"/>
      <c r="F582" s="292"/>
      <c r="G582" s="293"/>
    </row>
    <row r="583" spans="3:7">
      <c r="C583" s="292"/>
      <c r="D583" s="292"/>
      <c r="E583" s="292"/>
      <c r="F583" s="292"/>
      <c r="G583" s="293"/>
    </row>
    <row r="584" spans="3:7">
      <c r="C584" s="292"/>
      <c r="D584" s="292"/>
      <c r="E584" s="292"/>
      <c r="F584" s="292"/>
      <c r="G584" s="293"/>
    </row>
    <row r="585" spans="3:7">
      <c r="C585" s="292"/>
      <c r="D585" s="292"/>
      <c r="E585" s="292"/>
      <c r="F585" s="292"/>
      <c r="G585" s="293"/>
    </row>
    <row r="586" spans="3:7">
      <c r="C586" s="292"/>
      <c r="D586" s="292"/>
      <c r="E586" s="292"/>
      <c r="F586" s="292"/>
      <c r="G586" s="293"/>
    </row>
    <row r="587" spans="3:7">
      <c r="C587" s="292"/>
      <c r="D587" s="292"/>
      <c r="E587" s="292"/>
      <c r="F587" s="292"/>
      <c r="G587" s="293"/>
    </row>
    <row r="588" spans="3:7">
      <c r="C588" s="292"/>
      <c r="D588" s="292"/>
      <c r="E588" s="292"/>
      <c r="F588" s="292"/>
      <c r="G588" s="293"/>
    </row>
    <row r="589" spans="3:7">
      <c r="C589" s="292"/>
      <c r="D589" s="292"/>
      <c r="E589" s="292"/>
      <c r="F589" s="292"/>
      <c r="G589" s="293"/>
    </row>
    <row r="590" spans="3:7">
      <c r="C590" s="292"/>
      <c r="D590" s="292"/>
      <c r="E590" s="292"/>
      <c r="F590" s="292"/>
      <c r="G590" s="293"/>
    </row>
    <row r="591" spans="3:7">
      <c r="C591" s="292"/>
      <c r="D591" s="292"/>
      <c r="E591" s="292"/>
      <c r="F591" s="292"/>
      <c r="G591" s="293"/>
    </row>
    <row r="592" spans="3:7">
      <c r="C592" s="292"/>
      <c r="D592" s="292"/>
      <c r="E592" s="292"/>
      <c r="F592" s="292"/>
      <c r="G592" s="293"/>
    </row>
    <row r="593" spans="3:7">
      <c r="C593" s="292"/>
      <c r="D593" s="292"/>
      <c r="E593" s="292"/>
      <c r="F593" s="292"/>
      <c r="G593" s="293"/>
    </row>
    <row r="594" spans="3:7">
      <c r="C594" s="292"/>
      <c r="D594" s="292"/>
      <c r="E594" s="292"/>
      <c r="F594" s="292"/>
      <c r="G594" s="293"/>
    </row>
    <row r="595" spans="3:7">
      <c r="C595" s="292"/>
      <c r="D595" s="292"/>
      <c r="E595" s="292"/>
      <c r="F595" s="292"/>
      <c r="G595" s="293"/>
    </row>
    <row r="596" spans="3:7">
      <c r="C596" s="292"/>
      <c r="D596" s="292"/>
      <c r="E596" s="292"/>
      <c r="F596" s="292"/>
      <c r="G596" s="293"/>
    </row>
    <row r="597" spans="3:7">
      <c r="C597" s="292"/>
      <c r="D597" s="292"/>
      <c r="E597" s="292"/>
      <c r="F597" s="292"/>
      <c r="G597" s="293"/>
    </row>
    <row r="598" spans="3:7">
      <c r="C598" s="292"/>
      <c r="D598" s="292"/>
      <c r="E598" s="292"/>
      <c r="F598" s="292"/>
      <c r="G598" s="293"/>
    </row>
    <row r="599" spans="3:7">
      <c r="C599" s="292"/>
      <c r="D599" s="292"/>
      <c r="E599" s="292"/>
      <c r="F599" s="292"/>
      <c r="G599" s="293"/>
    </row>
    <row r="600" spans="3:7">
      <c r="C600" s="292"/>
      <c r="D600" s="292"/>
      <c r="E600" s="292"/>
      <c r="F600" s="292"/>
      <c r="G600" s="293"/>
    </row>
    <row r="601" spans="3:7">
      <c r="C601" s="292"/>
      <c r="D601" s="292"/>
      <c r="E601" s="292"/>
      <c r="F601" s="292"/>
      <c r="G601" s="293"/>
    </row>
    <row r="602" spans="3:7">
      <c r="C602" s="292"/>
      <c r="D602" s="292"/>
      <c r="E602" s="292"/>
      <c r="F602" s="292"/>
      <c r="G602" s="293"/>
    </row>
    <row r="603" spans="3:7">
      <c r="C603" s="292"/>
      <c r="D603" s="292"/>
      <c r="E603" s="292"/>
      <c r="F603" s="292"/>
      <c r="G603" s="293"/>
    </row>
    <row r="604" spans="3:7">
      <c r="C604" s="292"/>
      <c r="D604" s="292"/>
      <c r="E604" s="292"/>
      <c r="F604" s="292"/>
      <c r="G604" s="293"/>
    </row>
    <row r="605" spans="3:7">
      <c r="C605" s="292"/>
      <c r="D605" s="292"/>
      <c r="E605" s="292"/>
      <c r="F605" s="292"/>
      <c r="G605" s="293"/>
    </row>
    <row r="606" spans="3:7">
      <c r="C606" s="292"/>
      <c r="D606" s="292"/>
      <c r="E606" s="292"/>
      <c r="F606" s="292"/>
      <c r="G606" s="293"/>
    </row>
    <row r="607" spans="3:7">
      <c r="C607" s="292"/>
      <c r="D607" s="292"/>
      <c r="E607" s="292"/>
      <c r="F607" s="292"/>
      <c r="G607" s="293"/>
    </row>
    <row r="608" spans="3:7">
      <c r="C608" s="292"/>
      <c r="D608" s="292"/>
      <c r="E608" s="292"/>
      <c r="F608" s="292"/>
      <c r="G608" s="293"/>
    </row>
    <row r="609" spans="3:7">
      <c r="C609" s="292"/>
      <c r="D609" s="292"/>
      <c r="E609" s="292"/>
      <c r="F609" s="292"/>
      <c r="G609" s="293"/>
    </row>
    <row r="610" spans="3:7">
      <c r="C610" s="292"/>
      <c r="D610" s="292"/>
      <c r="E610" s="292"/>
      <c r="F610" s="292"/>
      <c r="G610" s="293"/>
    </row>
    <row r="611" spans="3:7">
      <c r="C611" s="292"/>
      <c r="D611" s="292"/>
      <c r="E611" s="292"/>
      <c r="F611" s="292"/>
      <c r="G611" s="293"/>
    </row>
    <row r="612" spans="3:7">
      <c r="C612" s="292"/>
      <c r="D612" s="292"/>
      <c r="E612" s="292"/>
      <c r="F612" s="292"/>
      <c r="G612" s="293"/>
    </row>
    <row r="613" spans="3:7">
      <c r="C613" s="292"/>
      <c r="D613" s="292"/>
      <c r="E613" s="292"/>
      <c r="F613" s="292"/>
      <c r="G613" s="293"/>
    </row>
    <row r="614" spans="3:7">
      <c r="C614" s="292"/>
      <c r="D614" s="292"/>
      <c r="E614" s="292"/>
      <c r="F614" s="292"/>
      <c r="G614" s="293"/>
    </row>
    <row r="615" spans="3:7">
      <c r="C615" s="292"/>
      <c r="D615" s="292"/>
      <c r="E615" s="292"/>
      <c r="F615" s="292"/>
      <c r="G615" s="293"/>
    </row>
    <row r="616" spans="3:7">
      <c r="C616" s="292"/>
      <c r="D616" s="292"/>
      <c r="E616" s="292"/>
      <c r="F616" s="292"/>
      <c r="G616" s="293"/>
    </row>
    <row r="617" spans="3:7">
      <c r="C617" s="292"/>
      <c r="D617" s="292"/>
      <c r="E617" s="292"/>
      <c r="F617" s="292"/>
      <c r="G617" s="293"/>
    </row>
    <row r="618" spans="3:7">
      <c r="C618" s="292"/>
      <c r="D618" s="292"/>
      <c r="E618" s="292"/>
      <c r="F618" s="292"/>
      <c r="G618" s="293"/>
    </row>
    <row r="619" spans="3:7">
      <c r="C619" s="292"/>
      <c r="D619" s="292"/>
      <c r="E619" s="292"/>
      <c r="F619" s="292"/>
      <c r="G619" s="293"/>
    </row>
    <row r="620" spans="3:7">
      <c r="C620" s="292"/>
      <c r="D620" s="292"/>
      <c r="E620" s="292"/>
      <c r="F620" s="292"/>
      <c r="G620" s="293"/>
    </row>
    <row r="621" spans="3:7">
      <c r="C621" s="292"/>
      <c r="D621" s="292"/>
      <c r="E621" s="292"/>
      <c r="F621" s="292"/>
      <c r="G621" s="293"/>
    </row>
    <row r="622" spans="3:7">
      <c r="C622" s="292"/>
      <c r="D622" s="292"/>
      <c r="E622" s="292"/>
      <c r="F622" s="292"/>
      <c r="G622" s="293"/>
    </row>
    <row r="623" spans="3:7">
      <c r="C623" s="292"/>
      <c r="D623" s="292"/>
      <c r="E623" s="292"/>
      <c r="F623" s="292"/>
      <c r="G623" s="293"/>
    </row>
    <row r="624" spans="3:7">
      <c r="C624" s="292"/>
      <c r="D624" s="292"/>
      <c r="E624" s="292"/>
      <c r="F624" s="292"/>
      <c r="G624" s="293"/>
    </row>
    <row r="625" spans="3:7">
      <c r="C625" s="292"/>
      <c r="D625" s="292"/>
      <c r="E625" s="292"/>
      <c r="F625" s="292"/>
      <c r="G625" s="293"/>
    </row>
    <row r="626" spans="3:7">
      <c r="C626" s="292"/>
      <c r="D626" s="292"/>
      <c r="E626" s="292"/>
      <c r="F626" s="292"/>
      <c r="G626" s="293"/>
    </row>
    <row r="627" spans="3:7">
      <c r="C627" s="292"/>
      <c r="D627" s="292"/>
      <c r="E627" s="292"/>
      <c r="F627" s="292"/>
      <c r="G627" s="293"/>
    </row>
    <row r="628" spans="3:7">
      <c r="C628" s="292"/>
      <c r="D628" s="292"/>
      <c r="E628" s="292"/>
      <c r="F628" s="292"/>
      <c r="G628" s="293"/>
    </row>
    <row r="629" spans="3:7">
      <c r="C629" s="292"/>
      <c r="D629" s="292"/>
      <c r="E629" s="292"/>
      <c r="F629" s="292"/>
      <c r="G629" s="293"/>
    </row>
    <row r="630" spans="3:7">
      <c r="C630" s="292"/>
      <c r="D630" s="292"/>
      <c r="E630" s="292"/>
      <c r="F630" s="292"/>
      <c r="G630" s="293"/>
    </row>
    <row r="631" spans="3:7">
      <c r="C631" s="292"/>
      <c r="D631" s="292"/>
      <c r="E631" s="292"/>
      <c r="F631" s="292"/>
      <c r="G631" s="293"/>
    </row>
    <row r="632" spans="3:7">
      <c r="C632" s="292"/>
      <c r="D632" s="292"/>
      <c r="E632" s="292"/>
      <c r="F632" s="292"/>
      <c r="G632" s="293"/>
    </row>
    <row r="633" spans="3:7">
      <c r="C633" s="292"/>
      <c r="D633" s="292"/>
      <c r="E633" s="292"/>
      <c r="F633" s="292"/>
      <c r="G633" s="293"/>
    </row>
    <row r="634" spans="3:7">
      <c r="C634" s="292"/>
      <c r="D634" s="292"/>
      <c r="E634" s="292"/>
      <c r="F634" s="292"/>
      <c r="G634" s="293"/>
    </row>
    <row r="635" spans="3:7">
      <c r="C635" s="292"/>
      <c r="D635" s="292"/>
      <c r="E635" s="292"/>
      <c r="F635" s="292"/>
      <c r="G635" s="293"/>
    </row>
    <row r="636" spans="3:7">
      <c r="C636" s="292"/>
      <c r="D636" s="292"/>
      <c r="E636" s="292"/>
      <c r="F636" s="292"/>
      <c r="G636" s="293"/>
    </row>
    <row r="637" spans="3:7">
      <c r="C637" s="292"/>
      <c r="D637" s="292"/>
      <c r="E637" s="292"/>
      <c r="F637" s="292"/>
      <c r="G637" s="293"/>
    </row>
    <row r="638" spans="3:7">
      <c r="C638" s="292"/>
      <c r="D638" s="292"/>
      <c r="E638" s="292"/>
      <c r="F638" s="292"/>
      <c r="G638" s="293"/>
    </row>
    <row r="639" spans="3:7">
      <c r="C639" s="292"/>
      <c r="D639" s="292"/>
      <c r="E639" s="292"/>
      <c r="F639" s="292"/>
      <c r="G639" s="293"/>
    </row>
    <row r="640" spans="3:7">
      <c r="C640" s="292"/>
      <c r="D640" s="292"/>
      <c r="E640" s="292"/>
      <c r="F640" s="292"/>
      <c r="G640" s="293"/>
    </row>
    <row r="641" spans="3:7">
      <c r="C641" s="292"/>
      <c r="D641" s="292"/>
      <c r="E641" s="292"/>
      <c r="F641" s="292"/>
      <c r="G641" s="293"/>
    </row>
    <row r="642" spans="3:7">
      <c r="C642" s="292"/>
      <c r="D642" s="292"/>
      <c r="E642" s="292"/>
      <c r="F642" s="292"/>
      <c r="G642" s="293"/>
    </row>
    <row r="643" spans="3:7">
      <c r="C643" s="292"/>
      <c r="D643" s="292"/>
      <c r="E643" s="292"/>
      <c r="F643" s="292"/>
      <c r="G643" s="293"/>
    </row>
    <row r="644" spans="3:7">
      <c r="C644" s="292"/>
      <c r="D644" s="292"/>
      <c r="E644" s="292"/>
      <c r="F644" s="292"/>
      <c r="G644" s="293"/>
    </row>
    <row r="645" spans="3:7">
      <c r="C645" s="292"/>
      <c r="D645" s="292"/>
      <c r="E645" s="292"/>
      <c r="F645" s="292"/>
      <c r="G645" s="293"/>
    </row>
    <row r="646" spans="3:7">
      <c r="C646" s="292"/>
      <c r="D646" s="292"/>
      <c r="E646" s="292"/>
      <c r="F646" s="292"/>
      <c r="G646" s="293"/>
    </row>
    <row r="647" spans="3:7">
      <c r="C647" s="292"/>
      <c r="D647" s="292"/>
      <c r="E647" s="292"/>
      <c r="F647" s="292"/>
      <c r="G647" s="293"/>
    </row>
    <row r="648" spans="3:7">
      <c r="C648" s="292"/>
      <c r="D648" s="292"/>
      <c r="E648" s="292"/>
      <c r="F648" s="292"/>
      <c r="G648" s="293"/>
    </row>
    <row r="649" spans="3:7">
      <c r="C649" s="292"/>
      <c r="D649" s="292"/>
      <c r="E649" s="292"/>
      <c r="F649" s="292"/>
      <c r="G649" s="293"/>
    </row>
    <row r="650" spans="3:7">
      <c r="C650" s="292"/>
      <c r="D650" s="292"/>
      <c r="E650" s="292"/>
      <c r="F650" s="292"/>
      <c r="G650" s="293"/>
    </row>
    <row r="651" spans="3:7">
      <c r="C651" s="292"/>
      <c r="D651" s="292"/>
      <c r="E651" s="292"/>
      <c r="F651" s="292"/>
      <c r="G651" s="293"/>
    </row>
    <row r="652" spans="3:7">
      <c r="C652" s="292"/>
      <c r="D652" s="292"/>
      <c r="E652" s="292"/>
      <c r="F652" s="292"/>
      <c r="G652" s="293"/>
    </row>
    <row r="653" spans="3:7">
      <c r="C653" s="292"/>
      <c r="D653" s="292"/>
      <c r="E653" s="292"/>
      <c r="F653" s="292"/>
      <c r="G653" s="293"/>
    </row>
    <row r="654" spans="3:7">
      <c r="C654" s="292"/>
      <c r="D654" s="292"/>
      <c r="E654" s="292"/>
      <c r="F654" s="292"/>
      <c r="G654" s="293"/>
    </row>
    <row r="655" spans="3:7">
      <c r="C655" s="292"/>
      <c r="D655" s="292"/>
      <c r="E655" s="292"/>
      <c r="F655" s="292"/>
      <c r="G655" s="293"/>
    </row>
    <row r="656" spans="3:7">
      <c r="C656" s="292"/>
      <c r="D656" s="292"/>
      <c r="E656" s="292"/>
      <c r="F656" s="292"/>
      <c r="G656" s="293"/>
    </row>
    <row r="657" spans="3:7">
      <c r="C657" s="292"/>
      <c r="D657" s="292"/>
      <c r="E657" s="292"/>
      <c r="F657" s="292"/>
      <c r="G657" s="293"/>
    </row>
    <row r="658" spans="3:7">
      <c r="C658" s="292"/>
      <c r="D658" s="292"/>
      <c r="E658" s="292"/>
      <c r="F658" s="292"/>
      <c r="G658" s="293"/>
    </row>
    <row r="659" spans="3:7">
      <c r="C659" s="292"/>
      <c r="D659" s="292"/>
      <c r="E659" s="292"/>
      <c r="F659" s="292"/>
      <c r="G659" s="293"/>
    </row>
    <row r="660" spans="3:7">
      <c r="C660" s="292"/>
      <c r="D660" s="292"/>
      <c r="E660" s="292"/>
      <c r="F660" s="292"/>
      <c r="G660" s="293"/>
    </row>
    <row r="661" spans="3:7">
      <c r="C661" s="292"/>
      <c r="D661" s="292"/>
      <c r="E661" s="292"/>
      <c r="F661" s="292"/>
      <c r="G661" s="293"/>
    </row>
    <row r="662" spans="3:7">
      <c r="C662" s="292"/>
      <c r="D662" s="292"/>
      <c r="E662" s="292"/>
      <c r="F662" s="292"/>
      <c r="G662" s="293"/>
    </row>
    <row r="663" spans="3:7">
      <c r="C663" s="292"/>
      <c r="D663" s="292"/>
      <c r="E663" s="292"/>
      <c r="F663" s="292"/>
      <c r="G663" s="293"/>
    </row>
    <row r="664" spans="3:7">
      <c r="C664" s="292"/>
      <c r="D664" s="292"/>
      <c r="E664" s="292"/>
      <c r="F664" s="292"/>
      <c r="G664" s="293"/>
    </row>
    <row r="665" spans="3:7">
      <c r="C665" s="292"/>
      <c r="D665" s="292"/>
      <c r="E665" s="292"/>
      <c r="F665" s="292"/>
      <c r="G665" s="293"/>
    </row>
    <row r="666" spans="3:7">
      <c r="C666" s="292"/>
      <c r="D666" s="292"/>
      <c r="E666" s="292"/>
      <c r="F666" s="292"/>
      <c r="G666" s="293"/>
    </row>
    <row r="667" spans="3:7">
      <c r="C667" s="292"/>
      <c r="D667" s="292"/>
      <c r="E667" s="292"/>
      <c r="F667" s="292"/>
      <c r="G667" s="293"/>
    </row>
    <row r="668" spans="3:7">
      <c r="C668" s="292"/>
      <c r="D668" s="292"/>
      <c r="E668" s="292"/>
      <c r="F668" s="292"/>
      <c r="G668" s="293"/>
    </row>
    <row r="669" spans="3:7">
      <c r="C669" s="292"/>
      <c r="D669" s="292"/>
      <c r="E669" s="292"/>
      <c r="F669" s="292"/>
      <c r="G669" s="293"/>
    </row>
    <row r="670" spans="3:7">
      <c r="C670" s="292"/>
      <c r="D670" s="292"/>
      <c r="E670" s="292"/>
      <c r="F670" s="292"/>
      <c r="G670" s="293"/>
    </row>
    <row r="671" spans="3:7">
      <c r="C671" s="292"/>
      <c r="D671" s="292"/>
      <c r="E671" s="292"/>
      <c r="F671" s="292"/>
      <c r="G671" s="293"/>
    </row>
    <row r="672" spans="3:7">
      <c r="C672" s="292"/>
      <c r="D672" s="292"/>
      <c r="E672" s="292"/>
      <c r="F672" s="292"/>
      <c r="G672" s="293"/>
    </row>
    <row r="673" spans="3:7">
      <c r="C673" s="292"/>
      <c r="D673" s="292"/>
      <c r="E673" s="292"/>
      <c r="F673" s="292"/>
      <c r="G673" s="293"/>
    </row>
    <row r="674" spans="3:7">
      <c r="C674" s="292"/>
      <c r="D674" s="292"/>
      <c r="E674" s="292"/>
      <c r="F674" s="292"/>
      <c r="G674" s="293"/>
    </row>
    <row r="675" spans="3:7">
      <c r="C675" s="292"/>
      <c r="D675" s="292"/>
      <c r="E675" s="292"/>
      <c r="F675" s="292"/>
      <c r="G675" s="293"/>
    </row>
    <row r="676" spans="3:7">
      <c r="C676" s="292"/>
      <c r="D676" s="292"/>
      <c r="E676" s="292"/>
      <c r="F676" s="292"/>
      <c r="G676" s="293"/>
    </row>
    <row r="677" spans="3:7">
      <c r="C677" s="292"/>
      <c r="D677" s="292"/>
      <c r="E677" s="292"/>
      <c r="F677" s="292"/>
      <c r="G677" s="293"/>
    </row>
    <row r="678" spans="3:7">
      <c r="C678" s="292"/>
      <c r="D678" s="292"/>
      <c r="E678" s="292"/>
      <c r="F678" s="292"/>
      <c r="G678" s="293"/>
    </row>
    <row r="679" spans="3:7">
      <c r="C679" s="292"/>
      <c r="D679" s="292"/>
      <c r="E679" s="292"/>
      <c r="F679" s="292"/>
      <c r="G679" s="293"/>
    </row>
    <row r="680" spans="3:7">
      <c r="C680" s="292"/>
      <c r="D680" s="292"/>
      <c r="E680" s="292"/>
      <c r="F680" s="292"/>
      <c r="G680" s="293"/>
    </row>
    <row r="681" spans="3:7">
      <c r="C681" s="292"/>
      <c r="D681" s="292"/>
      <c r="E681" s="292"/>
      <c r="F681" s="292"/>
      <c r="G681" s="293"/>
    </row>
    <row r="682" spans="3:7">
      <c r="C682" s="292"/>
      <c r="D682" s="292"/>
      <c r="E682" s="292"/>
      <c r="F682" s="292"/>
      <c r="G682" s="293"/>
    </row>
    <row r="683" spans="3:7">
      <c r="C683" s="292"/>
      <c r="D683" s="292"/>
      <c r="E683" s="292"/>
      <c r="F683" s="292"/>
      <c r="G683" s="293"/>
    </row>
    <row r="684" spans="3:7">
      <c r="C684" s="292"/>
      <c r="D684" s="292"/>
      <c r="E684" s="292"/>
      <c r="F684" s="292"/>
      <c r="G684" s="293"/>
    </row>
    <row r="685" spans="3:7">
      <c r="C685" s="292"/>
      <c r="D685" s="292"/>
      <c r="E685" s="292"/>
      <c r="F685" s="292"/>
      <c r="G685" s="293"/>
    </row>
    <row r="686" spans="3:7">
      <c r="C686" s="292"/>
      <c r="D686" s="292"/>
      <c r="E686" s="292"/>
      <c r="F686" s="292"/>
      <c r="G686" s="293"/>
    </row>
    <row r="687" spans="3:7">
      <c r="C687" s="292"/>
      <c r="D687" s="292"/>
      <c r="E687" s="292"/>
      <c r="F687" s="292"/>
      <c r="G687" s="293"/>
    </row>
    <row r="688" spans="3:7">
      <c r="C688" s="292"/>
      <c r="D688" s="292"/>
      <c r="E688" s="292"/>
      <c r="F688" s="292"/>
      <c r="G688" s="293"/>
    </row>
    <row r="689" spans="3:7">
      <c r="C689" s="292"/>
      <c r="D689" s="292"/>
      <c r="E689" s="292"/>
      <c r="F689" s="292"/>
      <c r="G689" s="293"/>
    </row>
    <row r="690" spans="3:7">
      <c r="C690" s="292"/>
      <c r="D690" s="292"/>
      <c r="E690" s="292"/>
      <c r="F690" s="292"/>
      <c r="G690" s="293"/>
    </row>
    <row r="691" spans="3:7">
      <c r="C691" s="292"/>
      <c r="D691" s="292"/>
      <c r="E691" s="292"/>
      <c r="F691" s="292"/>
      <c r="G691" s="293"/>
    </row>
    <row r="692" spans="3:7">
      <c r="C692" s="292"/>
      <c r="D692" s="292"/>
      <c r="E692" s="292"/>
      <c r="F692" s="292"/>
      <c r="G692" s="293"/>
    </row>
    <row r="693" spans="3:7">
      <c r="C693" s="292"/>
      <c r="D693" s="292"/>
      <c r="E693" s="292"/>
      <c r="F693" s="292"/>
      <c r="G693" s="293"/>
    </row>
    <row r="694" spans="3:7">
      <c r="C694" s="292"/>
      <c r="D694" s="292"/>
      <c r="E694" s="292"/>
      <c r="F694" s="292"/>
      <c r="G694" s="293"/>
    </row>
    <row r="695" spans="3:7">
      <c r="C695" s="292"/>
      <c r="D695" s="292"/>
      <c r="E695" s="292"/>
      <c r="F695" s="292"/>
      <c r="G695" s="293"/>
    </row>
    <row r="696" spans="3:7">
      <c r="C696" s="292"/>
      <c r="D696" s="292"/>
      <c r="E696" s="292"/>
      <c r="F696" s="292"/>
      <c r="G696" s="293"/>
    </row>
    <row r="697" spans="3:7">
      <c r="C697" s="292"/>
      <c r="D697" s="292"/>
      <c r="E697" s="292"/>
      <c r="F697" s="292"/>
      <c r="G697" s="293"/>
    </row>
    <row r="698" spans="3:7">
      <c r="C698" s="292"/>
      <c r="D698" s="292"/>
      <c r="E698" s="292"/>
      <c r="F698" s="292"/>
      <c r="G698" s="293"/>
    </row>
    <row r="699" spans="3:7">
      <c r="C699" s="292"/>
      <c r="D699" s="292"/>
      <c r="E699" s="292"/>
      <c r="F699" s="292"/>
      <c r="G699" s="293"/>
    </row>
    <row r="700" spans="3:7">
      <c r="C700" s="292"/>
      <c r="D700" s="292"/>
      <c r="E700" s="292"/>
      <c r="F700" s="292"/>
      <c r="G700" s="293"/>
    </row>
    <row r="701" spans="3:7">
      <c r="C701" s="292"/>
      <c r="D701" s="292"/>
      <c r="E701" s="292"/>
      <c r="F701" s="292"/>
      <c r="G701" s="293"/>
    </row>
    <row r="702" spans="3:7">
      <c r="C702" s="292"/>
      <c r="D702" s="292"/>
      <c r="E702" s="292"/>
      <c r="F702" s="292"/>
      <c r="G702" s="293"/>
    </row>
    <row r="703" spans="3:7">
      <c r="C703" s="292"/>
      <c r="D703" s="292"/>
      <c r="E703" s="292"/>
      <c r="F703" s="292"/>
      <c r="G703" s="293"/>
    </row>
    <row r="704" spans="3:7">
      <c r="C704" s="292"/>
      <c r="D704" s="292"/>
      <c r="E704" s="292"/>
      <c r="F704" s="292"/>
      <c r="G704" s="293"/>
    </row>
    <row r="705" spans="3:7">
      <c r="C705" s="292"/>
      <c r="D705" s="292"/>
      <c r="E705" s="292"/>
      <c r="F705" s="292"/>
      <c r="G705" s="293"/>
    </row>
    <row r="706" spans="3:7">
      <c r="C706" s="292"/>
      <c r="D706" s="292"/>
      <c r="E706" s="292"/>
      <c r="F706" s="292"/>
      <c r="G706" s="293"/>
    </row>
    <row r="707" spans="3:7">
      <c r="C707" s="292"/>
      <c r="D707" s="292"/>
      <c r="E707" s="292"/>
      <c r="F707" s="292"/>
      <c r="G707" s="293"/>
    </row>
    <row r="708" spans="3:7">
      <c r="C708" s="292"/>
      <c r="D708" s="292"/>
      <c r="E708" s="292"/>
      <c r="F708" s="292"/>
      <c r="G708" s="293"/>
    </row>
    <row r="709" spans="3:7">
      <c r="C709" s="292"/>
      <c r="D709" s="292"/>
      <c r="E709" s="292"/>
      <c r="F709" s="292"/>
      <c r="G709" s="293"/>
    </row>
    <row r="710" spans="3:7">
      <c r="C710" s="292"/>
      <c r="D710" s="292"/>
      <c r="E710" s="292"/>
      <c r="F710" s="292"/>
      <c r="G710" s="293"/>
    </row>
    <row r="711" spans="3:7">
      <c r="C711" s="292"/>
      <c r="D711" s="292"/>
      <c r="E711" s="292"/>
      <c r="F711" s="292"/>
      <c r="G711" s="293"/>
    </row>
    <row r="712" spans="3:7">
      <c r="C712" s="292"/>
      <c r="D712" s="292"/>
      <c r="E712" s="292"/>
      <c r="F712" s="292"/>
      <c r="G712" s="293"/>
    </row>
    <row r="713" spans="3:7">
      <c r="C713" s="292"/>
      <c r="D713" s="292"/>
      <c r="E713" s="292"/>
      <c r="F713" s="292"/>
      <c r="G713" s="293"/>
    </row>
    <row r="714" spans="3:7">
      <c r="C714" s="292"/>
      <c r="D714" s="292"/>
      <c r="E714" s="292"/>
      <c r="F714" s="292"/>
      <c r="G714" s="293"/>
    </row>
    <row r="715" spans="3:7">
      <c r="C715" s="292"/>
      <c r="D715" s="292"/>
      <c r="E715" s="292"/>
      <c r="F715" s="292"/>
      <c r="G715" s="293"/>
    </row>
    <row r="716" spans="3:7">
      <c r="C716" s="292"/>
      <c r="D716" s="292"/>
      <c r="E716" s="292"/>
      <c r="F716" s="292"/>
      <c r="G716" s="293"/>
    </row>
    <row r="717" spans="3:7">
      <c r="C717" s="292"/>
      <c r="D717" s="292"/>
      <c r="E717" s="292"/>
      <c r="F717" s="292"/>
      <c r="G717" s="293"/>
    </row>
    <row r="718" spans="3:7">
      <c r="C718" s="292"/>
      <c r="D718" s="292"/>
      <c r="E718" s="292"/>
      <c r="F718" s="292"/>
      <c r="G718" s="293"/>
    </row>
    <row r="719" spans="3:7">
      <c r="C719" s="292"/>
      <c r="D719" s="292"/>
      <c r="E719" s="292"/>
      <c r="F719" s="292"/>
      <c r="G719" s="293"/>
    </row>
    <row r="720" spans="3:7">
      <c r="C720" s="292"/>
      <c r="D720" s="292"/>
      <c r="E720" s="292"/>
      <c r="F720" s="292"/>
      <c r="G720" s="293"/>
    </row>
    <row r="721" spans="3:7">
      <c r="C721" s="292"/>
      <c r="D721" s="292"/>
      <c r="E721" s="292"/>
      <c r="F721" s="292"/>
      <c r="G721" s="293"/>
    </row>
    <row r="722" spans="3:7">
      <c r="C722" s="292"/>
      <c r="D722" s="292"/>
      <c r="E722" s="292"/>
      <c r="F722" s="292"/>
      <c r="G722" s="293"/>
    </row>
    <row r="723" spans="3:7">
      <c r="C723" s="292"/>
      <c r="D723" s="292"/>
      <c r="E723" s="292"/>
      <c r="F723" s="292"/>
      <c r="G723" s="293"/>
    </row>
    <row r="724" spans="3:7">
      <c r="C724" s="292"/>
      <c r="D724" s="292"/>
      <c r="E724" s="292"/>
      <c r="F724" s="292"/>
      <c r="G724" s="293"/>
    </row>
    <row r="725" spans="3:7">
      <c r="C725" s="292"/>
      <c r="D725" s="292"/>
      <c r="E725" s="292"/>
      <c r="F725" s="292"/>
      <c r="G725" s="293"/>
    </row>
    <row r="726" spans="3:7">
      <c r="C726" s="292"/>
      <c r="D726" s="292"/>
      <c r="E726" s="292"/>
      <c r="F726" s="292"/>
      <c r="G726" s="293"/>
    </row>
    <row r="727" spans="3:7">
      <c r="C727" s="292"/>
      <c r="D727" s="292"/>
      <c r="E727" s="292"/>
      <c r="F727" s="292"/>
      <c r="G727" s="293"/>
    </row>
    <row r="728" spans="3:7">
      <c r="C728" s="292"/>
      <c r="D728" s="292"/>
      <c r="E728" s="292"/>
      <c r="F728" s="292"/>
      <c r="G728" s="293"/>
    </row>
    <row r="729" spans="3:7">
      <c r="C729" s="292"/>
      <c r="D729" s="292"/>
      <c r="E729" s="292"/>
      <c r="F729" s="292"/>
      <c r="G729" s="293"/>
    </row>
    <row r="730" spans="3:7">
      <c r="C730" s="292"/>
      <c r="D730" s="292"/>
      <c r="E730" s="292"/>
      <c r="F730" s="292"/>
      <c r="G730" s="293"/>
    </row>
    <row r="731" spans="3:7">
      <c r="C731" s="292"/>
      <c r="D731" s="292"/>
      <c r="E731" s="292"/>
      <c r="F731" s="292"/>
      <c r="G731" s="293"/>
    </row>
    <row r="732" spans="3:7">
      <c r="C732" s="292"/>
      <c r="D732" s="292"/>
      <c r="E732" s="292"/>
      <c r="F732" s="292"/>
      <c r="G732" s="293"/>
    </row>
    <row r="733" spans="3:7">
      <c r="C733" s="292"/>
      <c r="D733" s="292"/>
      <c r="E733" s="292"/>
      <c r="F733" s="292"/>
      <c r="G733" s="293"/>
    </row>
    <row r="734" spans="3:7">
      <c r="C734" s="292"/>
      <c r="D734" s="292"/>
      <c r="E734" s="292"/>
      <c r="F734" s="292"/>
      <c r="G734" s="293"/>
    </row>
    <row r="735" spans="3:7">
      <c r="C735" s="292"/>
      <c r="D735" s="292"/>
      <c r="E735" s="292"/>
      <c r="F735" s="292"/>
      <c r="G735" s="293"/>
    </row>
    <row r="736" spans="3:7">
      <c r="C736" s="292"/>
      <c r="D736" s="292"/>
      <c r="E736" s="292"/>
      <c r="F736" s="292"/>
      <c r="G736" s="293"/>
    </row>
    <row r="737" spans="3:7">
      <c r="C737" s="292"/>
      <c r="D737" s="292"/>
      <c r="E737" s="292"/>
      <c r="F737" s="292"/>
      <c r="G737" s="293"/>
    </row>
    <row r="738" spans="3:7">
      <c r="C738" s="292"/>
      <c r="D738" s="292"/>
      <c r="E738" s="292"/>
      <c r="F738" s="292"/>
      <c r="G738" s="293"/>
    </row>
    <row r="739" spans="3:7">
      <c r="C739" s="292"/>
      <c r="D739" s="292"/>
      <c r="E739" s="292"/>
      <c r="F739" s="292"/>
      <c r="G739" s="293"/>
    </row>
    <row r="740" spans="3:7">
      <c r="C740" s="292"/>
      <c r="D740" s="292"/>
      <c r="E740" s="292"/>
      <c r="F740" s="292"/>
      <c r="G740" s="293"/>
    </row>
    <row r="741" spans="3:7">
      <c r="C741" s="292"/>
      <c r="D741" s="292"/>
      <c r="E741" s="292"/>
      <c r="F741" s="292"/>
      <c r="G741" s="293"/>
    </row>
    <row r="742" spans="3:7">
      <c r="C742" s="292"/>
      <c r="D742" s="292"/>
      <c r="E742" s="292"/>
      <c r="F742" s="292"/>
      <c r="G742" s="293"/>
    </row>
    <row r="743" spans="3:7">
      <c r="C743" s="292"/>
      <c r="D743" s="292"/>
      <c r="E743" s="292"/>
      <c r="F743" s="292"/>
      <c r="G743" s="293"/>
    </row>
    <row r="744" spans="3:7">
      <c r="C744" s="292"/>
      <c r="D744" s="292"/>
      <c r="E744" s="292"/>
      <c r="F744" s="292"/>
      <c r="G744" s="293"/>
    </row>
    <row r="745" spans="3:7">
      <c r="C745" s="292"/>
      <c r="D745" s="292"/>
      <c r="E745" s="292"/>
      <c r="F745" s="292"/>
      <c r="G745" s="293"/>
    </row>
    <row r="746" spans="3:7">
      <c r="C746" s="292"/>
      <c r="D746" s="292"/>
      <c r="E746" s="292"/>
      <c r="F746" s="292"/>
      <c r="G746" s="293"/>
    </row>
    <row r="747" spans="3:7">
      <c r="C747" s="292"/>
      <c r="D747" s="292"/>
      <c r="E747" s="292"/>
      <c r="F747" s="292"/>
      <c r="G747" s="293"/>
    </row>
    <row r="748" spans="3:7">
      <c r="C748" s="292"/>
      <c r="D748" s="292"/>
      <c r="E748" s="292"/>
      <c r="F748" s="292"/>
      <c r="G748" s="293"/>
    </row>
    <row r="749" spans="3:7">
      <c r="C749" s="292"/>
      <c r="D749" s="292"/>
      <c r="E749" s="292"/>
      <c r="F749" s="292"/>
      <c r="G749" s="293"/>
    </row>
    <row r="750" spans="3:7">
      <c r="C750" s="292"/>
      <c r="D750" s="292"/>
      <c r="E750" s="292"/>
      <c r="F750" s="292"/>
      <c r="G750" s="293"/>
    </row>
    <row r="751" spans="3:7">
      <c r="C751" s="292"/>
      <c r="D751" s="292"/>
      <c r="E751" s="292"/>
      <c r="F751" s="292"/>
      <c r="G751" s="293"/>
    </row>
    <row r="752" spans="3:7">
      <c r="C752" s="292"/>
      <c r="D752" s="292"/>
      <c r="E752" s="292"/>
      <c r="F752" s="292"/>
      <c r="G752" s="293"/>
    </row>
    <row r="753" spans="3:7">
      <c r="C753" s="292"/>
      <c r="D753" s="292"/>
      <c r="E753" s="292"/>
      <c r="F753" s="292"/>
      <c r="G753" s="293"/>
    </row>
    <row r="754" spans="3:7">
      <c r="C754" s="292"/>
      <c r="D754" s="292"/>
      <c r="E754" s="292"/>
      <c r="F754" s="292"/>
      <c r="G754" s="293"/>
    </row>
    <row r="755" spans="3:7">
      <c r="C755" s="292"/>
      <c r="D755" s="292"/>
      <c r="E755" s="292"/>
      <c r="F755" s="292"/>
      <c r="G755" s="293"/>
    </row>
    <row r="756" spans="3:7">
      <c r="C756" s="292"/>
      <c r="D756" s="292"/>
      <c r="E756" s="292"/>
      <c r="F756" s="292"/>
      <c r="G756" s="293"/>
    </row>
    <row r="757" spans="3:7">
      <c r="C757" s="292"/>
      <c r="D757" s="292"/>
      <c r="E757" s="292"/>
      <c r="F757" s="292"/>
      <c r="G757" s="293"/>
    </row>
    <row r="758" spans="3:7">
      <c r="C758" s="292"/>
      <c r="D758" s="292"/>
      <c r="E758" s="292"/>
      <c r="F758" s="292"/>
      <c r="G758" s="293"/>
    </row>
    <row r="759" spans="3:7">
      <c r="C759" s="292"/>
      <c r="D759" s="292"/>
      <c r="E759" s="292"/>
      <c r="F759" s="292"/>
      <c r="G759" s="293"/>
    </row>
    <row r="760" spans="3:7">
      <c r="C760" s="292"/>
      <c r="D760" s="292"/>
      <c r="E760" s="292"/>
      <c r="F760" s="292"/>
      <c r="G760" s="293"/>
    </row>
    <row r="761" spans="3:7">
      <c r="C761" s="292"/>
      <c r="D761" s="292"/>
      <c r="E761" s="292"/>
      <c r="F761" s="292"/>
      <c r="G761" s="293"/>
    </row>
    <row r="762" spans="3:7">
      <c r="C762" s="292"/>
      <c r="D762" s="292"/>
      <c r="E762" s="292"/>
      <c r="F762" s="292"/>
      <c r="G762" s="293"/>
    </row>
    <row r="763" spans="3:7">
      <c r="C763" s="292"/>
      <c r="D763" s="292"/>
      <c r="E763" s="292"/>
      <c r="F763" s="292"/>
      <c r="G763" s="293"/>
    </row>
    <row r="764" spans="3:7">
      <c r="C764" s="292"/>
      <c r="D764" s="292"/>
      <c r="E764" s="292"/>
      <c r="F764" s="292"/>
      <c r="G764" s="293"/>
    </row>
    <row r="765" spans="3:7">
      <c r="C765" s="292"/>
      <c r="D765" s="292"/>
      <c r="E765" s="292"/>
      <c r="F765" s="292"/>
      <c r="G765" s="293"/>
    </row>
    <row r="766" spans="3:7">
      <c r="C766" s="292"/>
      <c r="D766" s="292"/>
      <c r="E766" s="292"/>
      <c r="F766" s="292"/>
      <c r="G766" s="293"/>
    </row>
    <row r="767" spans="3:7">
      <c r="C767" s="292"/>
      <c r="D767" s="292"/>
      <c r="E767" s="292"/>
      <c r="F767" s="292"/>
      <c r="G767" s="293"/>
    </row>
    <row r="768" spans="3:7">
      <c r="C768" s="292"/>
      <c r="D768" s="292"/>
      <c r="E768" s="292"/>
      <c r="F768" s="292"/>
      <c r="G768" s="293"/>
    </row>
    <row r="769" spans="3:7">
      <c r="C769" s="292"/>
      <c r="D769" s="292"/>
      <c r="E769" s="292"/>
      <c r="F769" s="292"/>
      <c r="G769" s="293"/>
    </row>
    <row r="770" spans="3:7">
      <c r="C770" s="292"/>
      <c r="D770" s="292"/>
      <c r="E770" s="292"/>
      <c r="F770" s="292"/>
      <c r="G770" s="293"/>
    </row>
    <row r="771" spans="3:7">
      <c r="C771" s="292"/>
      <c r="D771" s="292"/>
      <c r="E771" s="292"/>
      <c r="F771" s="292"/>
      <c r="G771" s="293"/>
    </row>
    <row r="772" spans="3:7">
      <c r="C772" s="292"/>
      <c r="D772" s="292"/>
      <c r="E772" s="292"/>
      <c r="F772" s="292"/>
      <c r="G772" s="293"/>
    </row>
    <row r="773" spans="3:7">
      <c r="C773" s="292"/>
      <c r="D773" s="292"/>
      <c r="E773" s="292"/>
      <c r="F773" s="292"/>
      <c r="G773" s="293"/>
    </row>
    <row r="774" spans="3:7">
      <c r="C774" s="292"/>
      <c r="D774" s="292"/>
      <c r="E774" s="292"/>
      <c r="F774" s="292"/>
      <c r="G774" s="293"/>
    </row>
    <row r="775" spans="3:7">
      <c r="C775" s="292"/>
      <c r="D775" s="292"/>
      <c r="E775" s="292"/>
      <c r="F775" s="292"/>
      <c r="G775" s="293"/>
    </row>
    <row r="776" spans="3:7">
      <c r="C776" s="292"/>
      <c r="D776" s="292"/>
      <c r="E776" s="292"/>
      <c r="F776" s="292"/>
      <c r="G776" s="293"/>
    </row>
    <row r="777" spans="3:7">
      <c r="C777" s="292"/>
      <c r="D777" s="292"/>
      <c r="E777" s="292"/>
      <c r="F777" s="292"/>
      <c r="G777" s="293"/>
    </row>
    <row r="778" spans="3:7">
      <c r="C778" s="292"/>
      <c r="D778" s="292"/>
      <c r="E778" s="292"/>
      <c r="F778" s="292"/>
      <c r="G778" s="293"/>
    </row>
    <row r="779" spans="3:7">
      <c r="C779" s="292"/>
      <c r="D779" s="292"/>
      <c r="E779" s="292"/>
      <c r="F779" s="292"/>
      <c r="G779" s="293"/>
    </row>
    <row r="780" spans="3:7">
      <c r="C780" s="292"/>
      <c r="D780" s="292"/>
      <c r="E780" s="292"/>
      <c r="F780" s="292"/>
      <c r="G780" s="293"/>
    </row>
    <row r="781" spans="3:7">
      <c r="C781" s="292"/>
      <c r="D781" s="292"/>
      <c r="E781" s="292"/>
      <c r="F781" s="292"/>
      <c r="G781" s="293"/>
    </row>
    <row r="782" spans="3:7">
      <c r="C782" s="292"/>
      <c r="D782" s="292"/>
      <c r="E782" s="292"/>
      <c r="F782" s="292"/>
      <c r="G782" s="293"/>
    </row>
    <row r="783" spans="3:7">
      <c r="C783" s="292"/>
      <c r="D783" s="292"/>
      <c r="E783" s="292"/>
      <c r="F783" s="292"/>
      <c r="G783" s="293"/>
    </row>
    <row r="784" spans="3:7">
      <c r="C784" s="292"/>
      <c r="D784" s="292"/>
      <c r="E784" s="292"/>
      <c r="F784" s="292"/>
      <c r="G784" s="293"/>
    </row>
    <row r="785" spans="3:7">
      <c r="C785" s="292"/>
      <c r="D785" s="292"/>
      <c r="E785" s="292"/>
      <c r="F785" s="292"/>
      <c r="G785" s="293"/>
    </row>
    <row r="786" spans="3:7">
      <c r="C786" s="292"/>
      <c r="D786" s="292"/>
      <c r="E786" s="292"/>
      <c r="F786" s="292"/>
      <c r="G786" s="293"/>
    </row>
    <row r="787" spans="3:7">
      <c r="C787" s="292"/>
      <c r="D787" s="292"/>
      <c r="E787" s="292"/>
      <c r="F787" s="292"/>
      <c r="G787" s="293"/>
    </row>
    <row r="788" spans="3:7">
      <c r="C788" s="292"/>
      <c r="D788" s="292"/>
      <c r="E788" s="292"/>
      <c r="F788" s="292"/>
      <c r="G788" s="293"/>
    </row>
    <row r="789" spans="3:7">
      <c r="C789" s="292"/>
      <c r="D789" s="292"/>
      <c r="E789" s="292"/>
      <c r="F789" s="292"/>
      <c r="G789" s="293"/>
    </row>
    <row r="790" spans="3:7">
      <c r="C790" s="292"/>
      <c r="D790" s="292"/>
      <c r="E790" s="292"/>
      <c r="F790" s="292"/>
      <c r="G790" s="293"/>
    </row>
    <row r="791" spans="3:7">
      <c r="C791" s="292"/>
      <c r="D791" s="292"/>
      <c r="E791" s="292"/>
      <c r="F791" s="292"/>
      <c r="G791" s="293"/>
    </row>
    <row r="792" spans="3:7">
      <c r="C792" s="292"/>
      <c r="D792" s="292"/>
      <c r="E792" s="292"/>
      <c r="F792" s="292"/>
      <c r="G792" s="293"/>
    </row>
    <row r="793" spans="3:7">
      <c r="C793" s="292"/>
      <c r="D793" s="292"/>
      <c r="E793" s="292"/>
      <c r="F793" s="292"/>
      <c r="G793" s="293"/>
    </row>
    <row r="794" spans="3:7">
      <c r="C794" s="292"/>
      <c r="D794" s="292"/>
      <c r="E794" s="292"/>
      <c r="F794" s="292"/>
      <c r="G794" s="293"/>
    </row>
    <row r="795" spans="3:7">
      <c r="C795" s="292"/>
      <c r="D795" s="292"/>
      <c r="E795" s="292"/>
      <c r="F795" s="292"/>
      <c r="G795" s="293"/>
    </row>
    <row r="796" spans="3:7">
      <c r="C796" s="292"/>
      <c r="D796" s="292"/>
      <c r="E796" s="292"/>
      <c r="F796" s="292"/>
      <c r="G796" s="293"/>
    </row>
    <row r="797" spans="3:7">
      <c r="C797" s="292"/>
      <c r="D797" s="292"/>
      <c r="E797" s="292"/>
      <c r="F797" s="292"/>
      <c r="G797" s="293"/>
    </row>
    <row r="798" spans="3:7">
      <c r="C798" s="292"/>
      <c r="D798" s="292"/>
      <c r="E798" s="292"/>
      <c r="F798" s="292"/>
      <c r="G798" s="293"/>
    </row>
    <row r="799" spans="3:7">
      <c r="C799" s="292"/>
      <c r="D799" s="292"/>
      <c r="E799" s="292"/>
      <c r="F799" s="292"/>
      <c r="G799" s="293"/>
    </row>
    <row r="800" spans="3:7">
      <c r="C800" s="292"/>
      <c r="D800" s="292"/>
      <c r="E800" s="292"/>
      <c r="F800" s="292"/>
      <c r="G800" s="293"/>
    </row>
    <row r="801" spans="3:7">
      <c r="C801" s="292"/>
      <c r="D801" s="292"/>
      <c r="E801" s="292"/>
      <c r="F801" s="292"/>
      <c r="G801" s="293"/>
    </row>
    <row r="802" spans="3:7">
      <c r="C802" s="292"/>
      <c r="D802" s="292"/>
      <c r="E802" s="292"/>
      <c r="F802" s="292"/>
      <c r="G802" s="293"/>
    </row>
    <row r="803" spans="3:7">
      <c r="C803" s="292"/>
      <c r="D803" s="292"/>
      <c r="E803" s="292"/>
      <c r="F803" s="292"/>
      <c r="G803" s="293"/>
    </row>
    <row r="804" spans="3:7">
      <c r="C804" s="292"/>
      <c r="D804" s="292"/>
      <c r="E804" s="292"/>
      <c r="F804" s="292"/>
      <c r="G804" s="293"/>
    </row>
    <row r="805" spans="3:7">
      <c r="C805" s="292"/>
      <c r="D805" s="292"/>
      <c r="E805" s="292"/>
      <c r="F805" s="292"/>
      <c r="G805" s="293"/>
    </row>
    <row r="806" spans="3:7">
      <c r="C806" s="292"/>
      <c r="D806" s="292"/>
      <c r="E806" s="292"/>
      <c r="F806" s="292"/>
      <c r="G806" s="293"/>
    </row>
    <row r="807" spans="3:7">
      <c r="C807" s="292"/>
      <c r="D807" s="292"/>
      <c r="E807" s="292"/>
      <c r="F807" s="292"/>
      <c r="G807" s="293"/>
    </row>
    <row r="808" spans="3:7">
      <c r="C808" s="292"/>
      <c r="D808" s="292"/>
      <c r="E808" s="292"/>
      <c r="F808" s="292"/>
      <c r="G808" s="293"/>
    </row>
    <row r="809" spans="3:7">
      <c r="C809" s="292"/>
      <c r="D809" s="292"/>
      <c r="E809" s="292"/>
      <c r="F809" s="292"/>
      <c r="G809" s="293"/>
    </row>
    <row r="810" spans="3:7">
      <c r="C810" s="292"/>
      <c r="D810" s="292"/>
      <c r="E810" s="292"/>
      <c r="F810" s="292"/>
      <c r="G810" s="293"/>
    </row>
    <row r="811" spans="3:7">
      <c r="C811" s="292"/>
      <c r="D811" s="292"/>
      <c r="E811" s="292"/>
      <c r="F811" s="292"/>
      <c r="G811" s="293"/>
    </row>
    <row r="812" spans="3:7">
      <c r="C812" s="292"/>
      <c r="D812" s="292"/>
      <c r="E812" s="292"/>
      <c r="F812" s="292"/>
      <c r="G812" s="293"/>
    </row>
    <row r="813" spans="3:7">
      <c r="C813" s="292"/>
      <c r="D813" s="292"/>
      <c r="E813" s="292"/>
      <c r="F813" s="292"/>
      <c r="G813" s="293"/>
    </row>
    <row r="814" spans="3:7">
      <c r="C814" s="292"/>
      <c r="D814" s="292"/>
      <c r="E814" s="292"/>
      <c r="F814" s="292"/>
      <c r="G814" s="293"/>
    </row>
    <row r="815" spans="3:7">
      <c r="C815" s="292"/>
      <c r="D815" s="292"/>
      <c r="E815" s="292"/>
      <c r="F815" s="292"/>
      <c r="G815" s="293"/>
    </row>
    <row r="816" spans="3:7">
      <c r="C816" s="292"/>
      <c r="D816" s="292"/>
      <c r="E816" s="292"/>
      <c r="F816" s="292"/>
      <c r="G816" s="293"/>
    </row>
    <row r="817" spans="3:7">
      <c r="C817" s="292"/>
      <c r="D817" s="292"/>
      <c r="E817" s="292"/>
      <c r="F817" s="292"/>
      <c r="G817" s="293"/>
    </row>
    <row r="818" spans="3:7">
      <c r="C818" s="292"/>
      <c r="D818" s="292"/>
      <c r="E818" s="292"/>
      <c r="F818" s="292"/>
      <c r="G818" s="293"/>
    </row>
    <row r="819" spans="3:7">
      <c r="C819" s="292"/>
      <c r="D819" s="292"/>
      <c r="E819" s="292"/>
      <c r="F819" s="292"/>
      <c r="G819" s="293"/>
    </row>
    <row r="820" spans="3:7">
      <c r="C820" s="292"/>
      <c r="D820" s="292"/>
      <c r="E820" s="292"/>
      <c r="F820" s="292"/>
      <c r="G820" s="293"/>
    </row>
    <row r="821" spans="3:7">
      <c r="C821" s="292"/>
      <c r="D821" s="292"/>
      <c r="E821" s="292"/>
      <c r="F821" s="292"/>
      <c r="G821" s="293"/>
    </row>
    <row r="822" spans="3:7">
      <c r="C822" s="292"/>
      <c r="D822" s="292"/>
      <c r="E822" s="292"/>
      <c r="F822" s="292"/>
      <c r="G822" s="293"/>
    </row>
    <row r="823" spans="3:7">
      <c r="C823" s="292"/>
      <c r="D823" s="292"/>
      <c r="E823" s="292"/>
      <c r="F823" s="292"/>
      <c r="G823" s="293"/>
    </row>
    <row r="824" spans="3:7">
      <c r="C824" s="292"/>
      <c r="D824" s="292"/>
      <c r="E824" s="292"/>
      <c r="F824" s="292"/>
      <c r="G824" s="293"/>
    </row>
    <row r="825" spans="3:7">
      <c r="C825" s="292"/>
      <c r="D825" s="292"/>
      <c r="E825" s="292"/>
      <c r="F825" s="292"/>
      <c r="G825" s="293"/>
    </row>
    <row r="826" spans="3:7">
      <c r="C826" s="292"/>
      <c r="D826" s="292"/>
      <c r="E826" s="292"/>
      <c r="F826" s="292"/>
      <c r="G826" s="293"/>
    </row>
    <row r="827" spans="3:7">
      <c r="C827" s="292"/>
      <c r="D827" s="292"/>
      <c r="E827" s="292"/>
      <c r="F827" s="292"/>
      <c r="G827" s="293"/>
    </row>
    <row r="828" spans="3:7">
      <c r="C828" s="292"/>
      <c r="D828" s="292"/>
      <c r="E828" s="292"/>
      <c r="F828" s="292"/>
      <c r="G828" s="293"/>
    </row>
    <row r="829" spans="3:7">
      <c r="C829" s="292"/>
      <c r="D829" s="292"/>
      <c r="E829" s="292"/>
      <c r="F829" s="292"/>
      <c r="G829" s="293"/>
    </row>
    <row r="830" spans="3:7">
      <c r="C830" s="292"/>
      <c r="D830" s="292"/>
      <c r="E830" s="292"/>
      <c r="F830" s="292"/>
      <c r="G830" s="293"/>
    </row>
    <row r="831" spans="3:7">
      <c r="C831" s="292"/>
      <c r="D831" s="292"/>
      <c r="E831" s="292"/>
      <c r="F831" s="292"/>
      <c r="G831" s="293"/>
    </row>
    <row r="832" spans="3:7">
      <c r="C832" s="292"/>
      <c r="D832" s="292"/>
      <c r="E832" s="292"/>
      <c r="F832" s="292"/>
      <c r="G832" s="293"/>
    </row>
    <row r="833" spans="3:7">
      <c r="C833" s="292"/>
      <c r="D833" s="292"/>
      <c r="E833" s="292"/>
      <c r="F833" s="292"/>
      <c r="G833" s="293"/>
    </row>
    <row r="834" spans="3:7">
      <c r="C834" s="292"/>
      <c r="D834" s="292"/>
      <c r="E834" s="292"/>
      <c r="F834" s="292"/>
      <c r="G834" s="293"/>
    </row>
    <row r="835" spans="3:7">
      <c r="C835" s="292"/>
      <c r="D835" s="292"/>
      <c r="E835" s="292"/>
      <c r="F835" s="292"/>
      <c r="G835" s="293"/>
    </row>
    <row r="836" spans="3:7">
      <c r="C836" s="292"/>
      <c r="D836" s="292"/>
      <c r="E836" s="292"/>
      <c r="F836" s="292"/>
      <c r="G836" s="293"/>
    </row>
    <row r="837" spans="3:7">
      <c r="C837" s="292"/>
      <c r="D837" s="292"/>
      <c r="E837" s="292"/>
      <c r="F837" s="292"/>
      <c r="G837" s="293"/>
    </row>
    <row r="838" spans="3:7">
      <c r="C838" s="292"/>
      <c r="D838" s="292"/>
      <c r="E838" s="292"/>
      <c r="F838" s="292"/>
      <c r="G838" s="293"/>
    </row>
    <row r="839" spans="3:7">
      <c r="C839" s="292"/>
      <c r="D839" s="292"/>
      <c r="E839" s="292"/>
      <c r="F839" s="292"/>
      <c r="G839" s="293"/>
    </row>
    <row r="840" spans="3:7">
      <c r="C840" s="292"/>
      <c r="D840" s="292"/>
      <c r="E840" s="292"/>
      <c r="F840" s="292"/>
      <c r="G840" s="293"/>
    </row>
    <row r="841" spans="3:7">
      <c r="C841" s="292"/>
      <c r="D841" s="292"/>
      <c r="E841" s="292"/>
      <c r="F841" s="292"/>
      <c r="G841" s="293"/>
    </row>
    <row r="842" spans="3:7">
      <c r="C842" s="292"/>
      <c r="D842" s="292"/>
      <c r="E842" s="292"/>
      <c r="F842" s="292"/>
      <c r="G842" s="293"/>
    </row>
    <row r="843" spans="3:7">
      <c r="C843" s="292"/>
      <c r="D843" s="292"/>
      <c r="E843" s="292"/>
      <c r="F843" s="292"/>
      <c r="G843" s="293"/>
    </row>
    <row r="844" spans="3:7">
      <c r="C844" s="292"/>
      <c r="D844" s="292"/>
      <c r="E844" s="292"/>
      <c r="F844" s="292"/>
      <c r="G844" s="293"/>
    </row>
    <row r="845" spans="3:7">
      <c r="C845" s="292"/>
      <c r="D845" s="292"/>
      <c r="E845" s="292"/>
      <c r="F845" s="292"/>
      <c r="G845" s="293"/>
    </row>
    <row r="846" spans="3:7">
      <c r="C846" s="292"/>
      <c r="D846" s="292"/>
      <c r="E846" s="292"/>
      <c r="F846" s="292"/>
      <c r="G846" s="293"/>
    </row>
    <row r="847" spans="3:7">
      <c r="C847" s="292"/>
      <c r="D847" s="292"/>
      <c r="E847" s="292"/>
      <c r="F847" s="292"/>
      <c r="G847" s="293"/>
    </row>
    <row r="848" spans="3:7">
      <c r="C848" s="292"/>
      <c r="D848" s="292"/>
      <c r="E848" s="292"/>
      <c r="F848" s="292"/>
      <c r="G848" s="293"/>
    </row>
    <row r="849" spans="3:7">
      <c r="C849" s="292"/>
      <c r="D849" s="292"/>
      <c r="E849" s="292"/>
      <c r="F849" s="292"/>
      <c r="G849" s="293"/>
    </row>
    <row r="850" spans="3:7">
      <c r="C850" s="292"/>
      <c r="D850" s="292"/>
      <c r="E850" s="292"/>
      <c r="F850" s="292"/>
      <c r="G850" s="293"/>
    </row>
    <row r="851" spans="3:7">
      <c r="C851" s="292"/>
      <c r="D851" s="292"/>
      <c r="E851" s="292"/>
      <c r="F851" s="292"/>
      <c r="G851" s="293"/>
    </row>
    <row r="852" spans="3:7">
      <c r="C852" s="292"/>
      <c r="D852" s="292"/>
      <c r="E852" s="292"/>
      <c r="F852" s="292"/>
      <c r="G852" s="293"/>
    </row>
    <row r="853" spans="3:7">
      <c r="C853" s="292"/>
      <c r="D853" s="292"/>
      <c r="E853" s="292"/>
      <c r="F853" s="292"/>
      <c r="G853" s="293"/>
    </row>
    <row r="854" spans="3:7">
      <c r="C854" s="292"/>
      <c r="D854" s="292"/>
      <c r="E854" s="292"/>
      <c r="F854" s="292"/>
      <c r="G854" s="293"/>
    </row>
    <row r="855" spans="3:7">
      <c r="C855" s="292"/>
      <c r="D855" s="292"/>
      <c r="E855" s="292"/>
      <c r="F855" s="292"/>
      <c r="G855" s="293"/>
    </row>
    <row r="856" spans="3:7">
      <c r="C856" s="292"/>
      <c r="D856" s="292"/>
      <c r="E856" s="292"/>
      <c r="F856" s="292"/>
      <c r="G856" s="293"/>
    </row>
    <row r="857" spans="3:7">
      <c r="C857" s="292"/>
      <c r="D857" s="292"/>
      <c r="E857" s="292"/>
      <c r="F857" s="292"/>
      <c r="G857" s="293"/>
    </row>
    <row r="858" spans="3:7">
      <c r="C858" s="292"/>
      <c r="D858" s="292"/>
      <c r="E858" s="292"/>
      <c r="F858" s="292"/>
      <c r="G858" s="293"/>
    </row>
    <row r="859" spans="3:7">
      <c r="C859" s="292"/>
      <c r="D859" s="292"/>
      <c r="E859" s="292"/>
      <c r="F859" s="292"/>
      <c r="G859" s="293"/>
    </row>
    <row r="860" spans="3:7">
      <c r="C860" s="292"/>
      <c r="D860" s="292"/>
      <c r="E860" s="292"/>
      <c r="F860" s="292"/>
      <c r="G860" s="293"/>
    </row>
    <row r="861" spans="3:7">
      <c r="C861" s="292"/>
      <c r="D861" s="292"/>
      <c r="E861" s="292"/>
      <c r="F861" s="292"/>
      <c r="G861" s="293"/>
    </row>
    <row r="862" spans="3:7">
      <c r="C862" s="292"/>
      <c r="D862" s="292"/>
      <c r="E862" s="292"/>
      <c r="F862" s="292"/>
      <c r="G862" s="293"/>
    </row>
    <row r="863" spans="3:7">
      <c r="C863" s="292"/>
      <c r="D863" s="292"/>
      <c r="E863" s="292"/>
      <c r="F863" s="292"/>
      <c r="G863" s="293"/>
    </row>
    <row r="864" spans="3:7">
      <c r="C864" s="292"/>
      <c r="D864" s="292"/>
      <c r="E864" s="292"/>
      <c r="F864" s="292"/>
      <c r="G864" s="293"/>
    </row>
    <row r="865" spans="3:7">
      <c r="C865" s="292"/>
      <c r="D865" s="292"/>
      <c r="E865" s="292"/>
      <c r="F865" s="292"/>
      <c r="G865" s="293"/>
    </row>
    <row r="866" spans="3:7">
      <c r="C866" s="292"/>
      <c r="D866" s="292"/>
      <c r="E866" s="292"/>
      <c r="F866" s="292"/>
      <c r="G866" s="293"/>
    </row>
    <row r="867" spans="3:7">
      <c r="C867" s="292"/>
      <c r="D867" s="292"/>
      <c r="E867" s="292"/>
      <c r="F867" s="292"/>
      <c r="G867" s="293"/>
    </row>
    <row r="868" spans="3:7">
      <c r="C868" s="292"/>
      <c r="D868" s="292"/>
      <c r="E868" s="292"/>
      <c r="F868" s="292"/>
      <c r="G868" s="293"/>
    </row>
    <row r="869" spans="3:7">
      <c r="C869" s="292"/>
      <c r="D869" s="292"/>
      <c r="E869" s="292"/>
      <c r="F869" s="292"/>
      <c r="G869" s="293"/>
    </row>
    <row r="870" spans="3:7">
      <c r="C870" s="292"/>
      <c r="D870" s="292"/>
      <c r="E870" s="292"/>
      <c r="F870" s="292"/>
      <c r="G870" s="293"/>
    </row>
    <row r="871" spans="3:7">
      <c r="C871" s="292"/>
      <c r="D871" s="292"/>
      <c r="E871" s="292"/>
      <c r="F871" s="292"/>
      <c r="G871" s="293"/>
    </row>
    <row r="872" spans="3:7">
      <c r="C872" s="292"/>
      <c r="D872" s="292"/>
      <c r="E872" s="292"/>
      <c r="F872" s="292"/>
      <c r="G872" s="293"/>
    </row>
    <row r="873" spans="3:7">
      <c r="C873" s="292"/>
      <c r="D873" s="292"/>
      <c r="E873" s="292"/>
      <c r="F873" s="292"/>
      <c r="G873" s="293"/>
    </row>
    <row r="874" spans="3:7">
      <c r="C874" s="292"/>
      <c r="D874" s="292"/>
      <c r="E874" s="292"/>
      <c r="F874" s="292"/>
      <c r="G874" s="293"/>
    </row>
    <row r="875" spans="3:7">
      <c r="C875" s="292"/>
      <c r="D875" s="292"/>
      <c r="E875" s="292"/>
      <c r="F875" s="292"/>
      <c r="G875" s="293"/>
    </row>
    <row r="876" spans="3:7">
      <c r="C876" s="292"/>
      <c r="D876" s="292"/>
      <c r="E876" s="292"/>
      <c r="F876" s="292"/>
      <c r="G876" s="293"/>
    </row>
    <row r="877" spans="3:7">
      <c r="C877" s="292"/>
      <c r="D877" s="292"/>
      <c r="E877" s="292"/>
      <c r="F877" s="292"/>
      <c r="G877" s="293"/>
    </row>
    <row r="878" spans="3:7">
      <c r="C878" s="292"/>
      <c r="D878" s="292"/>
      <c r="E878" s="292"/>
      <c r="F878" s="292"/>
      <c r="G878" s="293"/>
    </row>
    <row r="879" spans="3:7">
      <c r="C879" s="292"/>
      <c r="D879" s="292"/>
      <c r="E879" s="292"/>
      <c r="F879" s="292"/>
      <c r="G879" s="293"/>
    </row>
    <row r="880" spans="3:7">
      <c r="C880" s="292"/>
      <c r="D880" s="292"/>
      <c r="E880" s="292"/>
      <c r="F880" s="292"/>
      <c r="G880" s="293"/>
    </row>
    <row r="881" spans="3:7">
      <c r="C881" s="292"/>
      <c r="D881" s="292"/>
      <c r="E881" s="292"/>
      <c r="F881" s="292"/>
      <c r="G881" s="293"/>
    </row>
    <row r="882" spans="3:7">
      <c r="C882" s="292"/>
      <c r="D882" s="292"/>
      <c r="E882" s="292"/>
      <c r="F882" s="292"/>
      <c r="G882" s="293"/>
    </row>
    <row r="883" spans="3:7">
      <c r="C883" s="292"/>
      <c r="D883" s="292"/>
      <c r="E883" s="292"/>
      <c r="F883" s="292"/>
      <c r="G883" s="293"/>
    </row>
    <row r="884" spans="3:7">
      <c r="C884" s="292"/>
      <c r="D884" s="292"/>
      <c r="E884" s="292"/>
      <c r="F884" s="292"/>
      <c r="G884" s="293"/>
    </row>
    <row r="885" spans="3:7">
      <c r="C885" s="292"/>
      <c r="D885" s="292"/>
      <c r="E885" s="292"/>
      <c r="F885" s="292"/>
      <c r="G885" s="293"/>
    </row>
    <row r="886" spans="3:7">
      <c r="C886" s="292"/>
      <c r="D886" s="292"/>
      <c r="E886" s="292"/>
      <c r="F886" s="292"/>
      <c r="G886" s="293"/>
    </row>
    <row r="887" spans="3:7">
      <c r="C887" s="292"/>
      <c r="D887" s="292"/>
      <c r="E887" s="292"/>
      <c r="F887" s="292"/>
      <c r="G887" s="293"/>
    </row>
    <row r="888" spans="3:7">
      <c r="C888" s="292"/>
      <c r="D888" s="292"/>
      <c r="E888" s="292"/>
      <c r="F888" s="292"/>
      <c r="G888" s="293"/>
    </row>
    <row r="889" spans="3:7">
      <c r="C889" s="292"/>
      <c r="D889" s="292"/>
      <c r="E889" s="292"/>
      <c r="F889" s="292"/>
      <c r="G889" s="293"/>
    </row>
    <row r="890" spans="3:7">
      <c r="C890" s="292"/>
      <c r="D890" s="292"/>
      <c r="E890" s="292"/>
      <c r="F890" s="292"/>
      <c r="G890" s="293"/>
    </row>
    <row r="891" spans="3:7">
      <c r="C891" s="292"/>
      <c r="D891" s="292"/>
      <c r="E891" s="292"/>
      <c r="F891" s="292"/>
      <c r="G891" s="293"/>
    </row>
    <row r="892" spans="3:7">
      <c r="C892" s="292"/>
      <c r="D892" s="292"/>
      <c r="E892" s="292"/>
      <c r="F892" s="292"/>
      <c r="G892" s="293"/>
    </row>
    <row r="893" spans="3:7">
      <c r="C893" s="292"/>
      <c r="D893" s="292"/>
      <c r="E893" s="292"/>
      <c r="F893" s="292"/>
      <c r="G893" s="293"/>
    </row>
    <row r="894" spans="3:7">
      <c r="C894" s="292"/>
      <c r="D894" s="292"/>
      <c r="E894" s="292"/>
      <c r="F894" s="292"/>
      <c r="G894" s="293"/>
    </row>
    <row r="895" spans="3:7">
      <c r="C895" s="292"/>
      <c r="D895" s="292"/>
      <c r="E895" s="292"/>
      <c r="F895" s="292"/>
      <c r="G895" s="293"/>
    </row>
    <row r="896" spans="3:7">
      <c r="C896" s="292"/>
      <c r="D896" s="292"/>
      <c r="E896" s="292"/>
      <c r="F896" s="292"/>
      <c r="G896" s="293"/>
    </row>
    <row r="897" spans="3:7">
      <c r="C897" s="292"/>
      <c r="D897" s="292"/>
      <c r="E897" s="292"/>
      <c r="F897" s="292"/>
      <c r="G897" s="293"/>
    </row>
    <row r="898" spans="3:7">
      <c r="C898" s="292"/>
      <c r="D898" s="292"/>
      <c r="E898" s="292"/>
      <c r="F898" s="292"/>
      <c r="G898" s="293"/>
    </row>
    <row r="899" spans="3:7">
      <c r="C899" s="292"/>
      <c r="D899" s="292"/>
      <c r="E899" s="292"/>
      <c r="F899" s="292"/>
      <c r="G899" s="293"/>
    </row>
    <row r="900" spans="3:7">
      <c r="C900" s="292"/>
      <c r="D900" s="292"/>
      <c r="E900" s="292"/>
      <c r="F900" s="292"/>
      <c r="G900" s="293"/>
    </row>
    <row r="901" spans="3:7">
      <c r="C901" s="292"/>
      <c r="D901" s="292"/>
      <c r="E901" s="292"/>
      <c r="F901" s="292"/>
      <c r="G901" s="293"/>
    </row>
    <row r="902" spans="3:7">
      <c r="C902" s="292"/>
      <c r="D902" s="292"/>
      <c r="E902" s="292"/>
      <c r="F902" s="292"/>
      <c r="G902" s="293"/>
    </row>
    <row r="903" spans="3:7">
      <c r="C903" s="292"/>
      <c r="D903" s="292"/>
      <c r="E903" s="292"/>
      <c r="F903" s="292"/>
      <c r="G903" s="293"/>
    </row>
    <row r="904" spans="3:7">
      <c r="C904" s="292"/>
      <c r="D904" s="292"/>
      <c r="E904" s="292"/>
      <c r="F904" s="292"/>
      <c r="G904" s="293"/>
    </row>
    <row r="905" spans="3:7">
      <c r="C905" s="292"/>
      <c r="D905" s="292"/>
      <c r="E905" s="292"/>
      <c r="F905" s="292"/>
      <c r="G905" s="293"/>
    </row>
    <row r="906" spans="3:7">
      <c r="C906" s="292"/>
      <c r="D906" s="292"/>
      <c r="E906" s="292"/>
      <c r="F906" s="292"/>
      <c r="G906" s="293"/>
    </row>
    <row r="907" spans="3:7">
      <c r="C907" s="292"/>
      <c r="D907" s="292"/>
      <c r="E907" s="292"/>
      <c r="F907" s="292"/>
      <c r="G907" s="293"/>
    </row>
    <row r="908" spans="3:7">
      <c r="C908" s="292"/>
      <c r="D908" s="292"/>
      <c r="E908" s="292"/>
      <c r="F908" s="292"/>
      <c r="G908" s="293"/>
    </row>
    <row r="909" spans="3:7">
      <c r="C909" s="292"/>
      <c r="D909" s="292"/>
      <c r="E909" s="292"/>
      <c r="F909" s="292"/>
      <c r="G909" s="293"/>
    </row>
    <row r="910" spans="3:7">
      <c r="C910" s="292"/>
      <c r="D910" s="292"/>
      <c r="E910" s="292"/>
      <c r="F910" s="292"/>
      <c r="G910" s="293"/>
    </row>
    <row r="911" spans="3:7">
      <c r="C911" s="292"/>
      <c r="D911" s="292"/>
      <c r="E911" s="292"/>
      <c r="F911" s="292"/>
      <c r="G911" s="293"/>
    </row>
    <row r="912" spans="3:7">
      <c r="C912" s="292"/>
      <c r="D912" s="292"/>
      <c r="E912" s="292"/>
      <c r="F912" s="292"/>
      <c r="G912" s="293"/>
    </row>
    <row r="913" spans="3:7">
      <c r="C913" s="292"/>
      <c r="D913" s="292"/>
      <c r="E913" s="292"/>
      <c r="F913" s="292"/>
      <c r="G913" s="293"/>
    </row>
    <row r="914" spans="3:7">
      <c r="C914" s="292"/>
      <c r="D914" s="292"/>
      <c r="E914" s="292"/>
      <c r="F914" s="292"/>
      <c r="G914" s="293"/>
    </row>
    <row r="915" spans="3:7">
      <c r="C915" s="292"/>
      <c r="D915" s="292"/>
      <c r="E915" s="292"/>
      <c r="F915" s="292"/>
      <c r="G915" s="293"/>
    </row>
    <row r="916" spans="3:7">
      <c r="C916" s="292"/>
      <c r="D916" s="292"/>
      <c r="E916" s="292"/>
      <c r="F916" s="292"/>
      <c r="G916" s="293"/>
    </row>
    <row r="917" spans="3:7">
      <c r="C917" s="292"/>
      <c r="D917" s="292"/>
      <c r="E917" s="292"/>
      <c r="F917" s="292"/>
      <c r="G917" s="293"/>
    </row>
    <row r="918" spans="3:7">
      <c r="C918" s="292"/>
      <c r="D918" s="292"/>
      <c r="E918" s="292"/>
      <c r="F918" s="292"/>
      <c r="G918" s="293"/>
    </row>
    <row r="919" spans="3:7">
      <c r="C919" s="292"/>
      <c r="D919" s="292"/>
      <c r="E919" s="292"/>
      <c r="F919" s="292"/>
      <c r="G919" s="293"/>
    </row>
    <row r="920" spans="3:7">
      <c r="C920" s="292"/>
      <c r="D920" s="292"/>
      <c r="E920" s="292"/>
      <c r="F920" s="292"/>
      <c r="G920" s="293"/>
    </row>
    <row r="921" spans="3:7">
      <c r="C921" s="292"/>
      <c r="D921" s="292"/>
      <c r="E921" s="292"/>
      <c r="F921" s="292"/>
      <c r="G921" s="293"/>
    </row>
    <row r="922" spans="3:7">
      <c r="C922" s="292"/>
      <c r="D922" s="292"/>
      <c r="E922" s="292"/>
      <c r="F922" s="292"/>
      <c r="G922" s="293"/>
    </row>
    <row r="923" spans="3:7">
      <c r="C923" s="292"/>
      <c r="D923" s="292"/>
      <c r="E923" s="292"/>
      <c r="F923" s="292"/>
      <c r="G923" s="293"/>
    </row>
    <row r="924" spans="3:7">
      <c r="C924" s="292"/>
      <c r="D924" s="292"/>
      <c r="E924" s="292"/>
      <c r="F924" s="292"/>
      <c r="G924" s="293"/>
    </row>
    <row r="925" spans="3:7">
      <c r="C925" s="292"/>
      <c r="D925" s="292"/>
      <c r="E925" s="292"/>
      <c r="F925" s="292"/>
      <c r="G925" s="293"/>
    </row>
    <row r="926" spans="3:7">
      <c r="C926" s="292"/>
      <c r="D926" s="292"/>
      <c r="E926" s="292"/>
      <c r="F926" s="292"/>
      <c r="G926" s="293"/>
    </row>
    <row r="927" spans="3:7">
      <c r="C927" s="292"/>
      <c r="D927" s="292"/>
      <c r="E927" s="292"/>
      <c r="F927" s="292"/>
      <c r="G927" s="293"/>
    </row>
    <row r="928" spans="3:7">
      <c r="C928" s="292"/>
      <c r="D928" s="292"/>
      <c r="E928" s="292"/>
      <c r="F928" s="292"/>
      <c r="G928" s="293"/>
    </row>
    <row r="929" spans="3:7">
      <c r="C929" s="292"/>
      <c r="D929" s="292"/>
      <c r="E929" s="292"/>
      <c r="F929" s="292"/>
      <c r="G929" s="293"/>
    </row>
    <row r="930" spans="3:7">
      <c r="C930" s="292"/>
      <c r="D930" s="292"/>
      <c r="E930" s="292"/>
      <c r="F930" s="292"/>
      <c r="G930" s="293"/>
    </row>
    <row r="931" spans="3:7">
      <c r="C931" s="292"/>
      <c r="D931" s="292"/>
      <c r="E931" s="292"/>
      <c r="F931" s="292"/>
      <c r="G931" s="293"/>
    </row>
    <row r="932" spans="3:7">
      <c r="C932" s="292"/>
      <c r="D932" s="292"/>
      <c r="E932" s="292"/>
      <c r="F932" s="292"/>
      <c r="G932" s="293"/>
    </row>
    <row r="933" spans="3:7">
      <c r="C933" s="292"/>
      <c r="D933" s="292"/>
      <c r="E933" s="292"/>
      <c r="F933" s="292"/>
      <c r="G933" s="293"/>
    </row>
    <row r="934" spans="3:7">
      <c r="C934" s="292"/>
      <c r="D934" s="292"/>
      <c r="E934" s="292"/>
      <c r="F934" s="292"/>
      <c r="G934" s="293"/>
    </row>
    <row r="935" spans="3:7">
      <c r="C935" s="292"/>
      <c r="D935" s="292"/>
      <c r="E935" s="292"/>
      <c r="F935" s="292"/>
      <c r="G935" s="293"/>
    </row>
    <row r="936" spans="3:7">
      <c r="C936" s="292"/>
      <c r="D936" s="292"/>
      <c r="E936" s="292"/>
      <c r="F936" s="292"/>
      <c r="G936" s="293"/>
    </row>
    <row r="937" spans="3:7">
      <c r="C937" s="292"/>
      <c r="D937" s="292"/>
      <c r="E937" s="292"/>
      <c r="F937" s="292"/>
      <c r="G937" s="293"/>
    </row>
    <row r="938" spans="3:7">
      <c r="C938" s="292"/>
      <c r="D938" s="292"/>
      <c r="E938" s="292"/>
      <c r="F938" s="292"/>
      <c r="G938" s="293"/>
    </row>
    <row r="939" spans="3:7">
      <c r="C939" s="292"/>
      <c r="D939" s="292"/>
      <c r="E939" s="292"/>
      <c r="F939" s="292"/>
      <c r="G939" s="293"/>
    </row>
    <row r="940" spans="3:7">
      <c r="C940" s="292"/>
      <c r="D940" s="292"/>
      <c r="E940" s="292"/>
      <c r="F940" s="292"/>
      <c r="G940" s="293"/>
    </row>
    <row r="941" spans="3:7">
      <c r="C941" s="292"/>
      <c r="D941" s="292"/>
      <c r="E941" s="292"/>
      <c r="F941" s="292"/>
      <c r="G941" s="293"/>
    </row>
    <row r="942" spans="3:7">
      <c r="C942" s="292"/>
      <c r="D942" s="292"/>
      <c r="E942" s="292"/>
      <c r="F942" s="292"/>
      <c r="G942" s="293"/>
    </row>
    <row r="943" spans="3:7">
      <c r="C943" s="292"/>
      <c r="D943" s="292"/>
      <c r="E943" s="292"/>
      <c r="F943" s="292"/>
      <c r="G943" s="293"/>
    </row>
    <row r="944" spans="3:7">
      <c r="C944" s="292"/>
      <c r="D944" s="292"/>
      <c r="E944" s="292"/>
      <c r="F944" s="292"/>
      <c r="G944" s="293"/>
    </row>
    <row r="945" spans="3:7">
      <c r="C945" s="292"/>
      <c r="D945" s="292"/>
      <c r="E945" s="292"/>
      <c r="F945" s="292"/>
      <c r="G945" s="293"/>
    </row>
    <row r="946" spans="3:7">
      <c r="C946" s="292"/>
      <c r="D946" s="292"/>
      <c r="E946" s="292"/>
      <c r="F946" s="292"/>
      <c r="G946" s="293"/>
    </row>
    <row r="947" spans="3:7">
      <c r="C947" s="292"/>
      <c r="D947" s="292"/>
      <c r="E947" s="292"/>
      <c r="F947" s="292"/>
      <c r="G947" s="293"/>
    </row>
    <row r="948" spans="3:7">
      <c r="C948" s="292"/>
      <c r="D948" s="292"/>
      <c r="E948" s="292"/>
      <c r="F948" s="292"/>
      <c r="G948" s="293"/>
    </row>
    <row r="949" spans="3:7">
      <c r="C949" s="292"/>
      <c r="D949" s="292"/>
      <c r="E949" s="292"/>
      <c r="F949" s="292"/>
      <c r="G949" s="293"/>
    </row>
    <row r="950" spans="3:7">
      <c r="C950" s="292"/>
      <c r="D950" s="292"/>
      <c r="E950" s="292"/>
      <c r="F950" s="292"/>
      <c r="G950" s="293"/>
    </row>
    <row r="951" spans="3:7">
      <c r="C951" s="292"/>
      <c r="D951" s="292"/>
      <c r="E951" s="292"/>
      <c r="F951" s="292"/>
      <c r="G951" s="293"/>
    </row>
    <row r="952" spans="3:7">
      <c r="C952" s="292"/>
      <c r="D952" s="292"/>
      <c r="E952" s="292"/>
      <c r="F952" s="292"/>
      <c r="G952" s="293"/>
    </row>
    <row r="953" spans="3:7">
      <c r="C953" s="292"/>
      <c r="D953" s="292"/>
      <c r="E953" s="292"/>
      <c r="F953" s="292"/>
      <c r="G953" s="293"/>
    </row>
    <row r="954" spans="3:7">
      <c r="C954" s="292"/>
      <c r="D954" s="292"/>
      <c r="E954" s="292"/>
      <c r="F954" s="292"/>
      <c r="G954" s="293"/>
    </row>
    <row r="955" spans="3:7">
      <c r="C955" s="292"/>
      <c r="D955" s="292"/>
      <c r="E955" s="292"/>
      <c r="F955" s="292"/>
      <c r="G955" s="293"/>
    </row>
    <row r="956" spans="3:7">
      <c r="C956" s="292"/>
      <c r="D956" s="292"/>
      <c r="E956" s="292"/>
      <c r="F956" s="292"/>
      <c r="G956" s="293"/>
    </row>
    <row r="957" spans="3:7">
      <c r="C957" s="292"/>
      <c r="D957" s="292"/>
      <c r="E957" s="292"/>
      <c r="F957" s="292"/>
      <c r="G957" s="293"/>
    </row>
    <row r="958" spans="3:7">
      <c r="C958" s="292"/>
      <c r="D958" s="292"/>
      <c r="E958" s="292"/>
      <c r="F958" s="292"/>
      <c r="G958" s="293"/>
    </row>
    <row r="959" spans="3:7">
      <c r="C959" s="292"/>
      <c r="D959" s="292"/>
      <c r="E959" s="292"/>
      <c r="F959" s="292"/>
      <c r="G959" s="293"/>
    </row>
    <row r="960" spans="3:7">
      <c r="C960" s="292"/>
      <c r="D960" s="292"/>
      <c r="E960" s="292"/>
      <c r="F960" s="292"/>
      <c r="G960" s="293"/>
    </row>
    <row r="961" spans="3:7">
      <c r="C961" s="292"/>
      <c r="D961" s="292"/>
      <c r="E961" s="292"/>
      <c r="F961" s="292"/>
      <c r="G961" s="293"/>
    </row>
    <row r="962" spans="3:7">
      <c r="C962" s="292"/>
      <c r="D962" s="292"/>
      <c r="E962" s="292"/>
      <c r="F962" s="292"/>
      <c r="G962" s="293"/>
    </row>
    <row r="963" spans="3:7">
      <c r="C963" s="292"/>
      <c r="D963" s="292"/>
      <c r="E963" s="292"/>
      <c r="F963" s="292"/>
      <c r="G963" s="293"/>
    </row>
    <row r="964" spans="3:7">
      <c r="C964" s="292"/>
      <c r="D964" s="292"/>
      <c r="E964" s="292"/>
      <c r="F964" s="292"/>
      <c r="G964" s="293"/>
    </row>
    <row r="965" spans="3:7">
      <c r="C965" s="292"/>
      <c r="D965" s="292"/>
      <c r="E965" s="292"/>
      <c r="F965" s="292"/>
      <c r="G965" s="293"/>
    </row>
    <row r="966" spans="3:7">
      <c r="C966" s="292"/>
      <c r="D966" s="292"/>
      <c r="E966" s="292"/>
      <c r="F966" s="292"/>
      <c r="G966" s="293"/>
    </row>
    <row r="967" spans="3:7">
      <c r="C967" s="292"/>
      <c r="D967" s="292"/>
      <c r="E967" s="292"/>
      <c r="F967" s="292"/>
      <c r="G967" s="293"/>
    </row>
    <row r="968" spans="3:7">
      <c r="C968" s="292"/>
      <c r="D968" s="292"/>
      <c r="E968" s="292"/>
      <c r="F968" s="292"/>
      <c r="G968" s="293"/>
    </row>
    <row r="969" spans="3:7">
      <c r="C969" s="292"/>
      <c r="D969" s="292"/>
      <c r="E969" s="292"/>
      <c r="F969" s="292"/>
      <c r="G969" s="293"/>
    </row>
    <row r="970" spans="3:7">
      <c r="C970" s="292"/>
      <c r="D970" s="292"/>
      <c r="E970" s="292"/>
      <c r="F970" s="292"/>
      <c r="G970" s="293"/>
    </row>
    <row r="971" spans="3:7">
      <c r="C971" s="292"/>
      <c r="D971" s="292"/>
      <c r="E971" s="292"/>
      <c r="F971" s="292"/>
      <c r="G971" s="293"/>
    </row>
    <row r="972" spans="3:7">
      <c r="C972" s="292"/>
      <c r="D972" s="292"/>
      <c r="E972" s="292"/>
      <c r="F972" s="292"/>
      <c r="G972" s="293"/>
    </row>
    <row r="973" spans="3:7">
      <c r="C973" s="292"/>
      <c r="D973" s="292"/>
      <c r="E973" s="292"/>
      <c r="F973" s="292"/>
      <c r="G973" s="293"/>
    </row>
    <row r="974" spans="3:7">
      <c r="C974" s="292"/>
      <c r="D974" s="292"/>
      <c r="E974" s="292"/>
      <c r="F974" s="292"/>
      <c r="G974" s="293"/>
    </row>
    <row r="975" spans="3:7">
      <c r="C975" s="292"/>
      <c r="D975" s="292"/>
      <c r="E975" s="292"/>
      <c r="F975" s="292"/>
      <c r="G975" s="293"/>
    </row>
    <row r="976" spans="3:7">
      <c r="C976" s="292"/>
      <c r="D976" s="292"/>
      <c r="E976" s="292"/>
      <c r="F976" s="292"/>
      <c r="G976" s="293"/>
    </row>
    <row r="977" spans="3:7">
      <c r="C977" s="292"/>
      <c r="D977" s="292"/>
      <c r="E977" s="292"/>
      <c r="F977" s="292"/>
      <c r="G977" s="293"/>
    </row>
    <row r="978" spans="3:7">
      <c r="C978" s="292"/>
      <c r="D978" s="292"/>
      <c r="E978" s="292"/>
      <c r="F978" s="292"/>
      <c r="G978" s="293"/>
    </row>
    <row r="979" spans="3:7">
      <c r="C979" s="292"/>
      <c r="D979" s="292"/>
      <c r="E979" s="292"/>
      <c r="F979" s="292"/>
      <c r="G979" s="293"/>
    </row>
    <row r="980" spans="3:7">
      <c r="C980" s="292"/>
      <c r="D980" s="292"/>
      <c r="E980" s="292"/>
      <c r="F980" s="292"/>
      <c r="G980" s="293"/>
    </row>
    <row r="981" spans="3:7">
      <c r="C981" s="292"/>
      <c r="D981" s="292"/>
      <c r="E981" s="292"/>
      <c r="F981" s="292"/>
      <c r="G981" s="293"/>
    </row>
    <row r="982" spans="3:7">
      <c r="C982" s="292"/>
      <c r="D982" s="292"/>
      <c r="E982" s="292"/>
      <c r="F982" s="292"/>
      <c r="G982" s="293"/>
    </row>
    <row r="983" spans="3:7">
      <c r="C983" s="292"/>
      <c r="D983" s="292"/>
      <c r="E983" s="292"/>
      <c r="F983" s="292"/>
      <c r="G983" s="293"/>
    </row>
    <row r="984" spans="3:7">
      <c r="C984" s="292"/>
      <c r="D984" s="292"/>
      <c r="E984" s="292"/>
      <c r="F984" s="292"/>
      <c r="G984" s="293"/>
    </row>
    <row r="985" spans="3:7">
      <c r="C985" s="292"/>
      <c r="D985" s="292"/>
      <c r="E985" s="292"/>
      <c r="F985" s="292"/>
      <c r="G985" s="293"/>
    </row>
    <row r="986" spans="3:7">
      <c r="C986" s="292"/>
      <c r="D986" s="292"/>
      <c r="E986" s="292"/>
      <c r="F986" s="292"/>
      <c r="G986" s="293"/>
    </row>
    <row r="987" spans="3:7">
      <c r="C987" s="292"/>
      <c r="D987" s="292"/>
      <c r="E987" s="292"/>
      <c r="F987" s="292"/>
      <c r="G987" s="293"/>
    </row>
    <row r="988" spans="3:7">
      <c r="C988" s="292"/>
      <c r="D988" s="292"/>
      <c r="E988" s="292"/>
      <c r="F988" s="292"/>
      <c r="G988" s="293"/>
    </row>
    <row r="989" spans="3:7">
      <c r="C989" s="292"/>
      <c r="D989" s="292"/>
      <c r="E989" s="292"/>
      <c r="F989" s="292"/>
      <c r="G989" s="293"/>
    </row>
    <row r="990" spans="3:7">
      <c r="C990" s="292"/>
      <c r="D990" s="292"/>
      <c r="E990" s="292"/>
      <c r="F990" s="292"/>
      <c r="G990" s="293"/>
    </row>
    <row r="991" spans="3:7">
      <c r="C991" s="292"/>
      <c r="D991" s="292"/>
      <c r="E991" s="292"/>
      <c r="F991" s="292"/>
      <c r="G991" s="293"/>
    </row>
    <row r="992" spans="3:7">
      <c r="C992" s="292"/>
      <c r="D992" s="292"/>
      <c r="E992" s="292"/>
      <c r="F992" s="292"/>
      <c r="G992" s="293"/>
    </row>
    <row r="993" spans="3:7">
      <c r="C993" s="292"/>
      <c r="D993" s="292"/>
      <c r="E993" s="292"/>
      <c r="F993" s="292"/>
      <c r="G993" s="293"/>
    </row>
    <row r="994" spans="3:7">
      <c r="C994" s="292"/>
      <c r="D994" s="292"/>
      <c r="E994" s="292"/>
      <c r="F994" s="292"/>
      <c r="G994" s="293"/>
    </row>
    <row r="995" spans="3:7">
      <c r="C995" s="292"/>
      <c r="D995" s="292"/>
      <c r="E995" s="292"/>
      <c r="F995" s="292"/>
      <c r="G995" s="293"/>
    </row>
    <row r="996" spans="3:7">
      <c r="C996" s="292"/>
      <c r="D996" s="292"/>
      <c r="E996" s="292"/>
      <c r="F996" s="292"/>
      <c r="G996" s="293"/>
    </row>
    <row r="997" spans="3:7">
      <c r="C997" s="292"/>
      <c r="D997" s="292"/>
      <c r="E997" s="292"/>
      <c r="F997" s="292"/>
      <c r="G997" s="293"/>
    </row>
    <row r="998" spans="3:7">
      <c r="C998" s="292"/>
      <c r="D998" s="292"/>
      <c r="E998" s="292"/>
      <c r="F998" s="292"/>
      <c r="G998" s="293"/>
    </row>
    <row r="999" spans="3:7">
      <c r="C999" s="292"/>
      <c r="D999" s="292"/>
      <c r="E999" s="292"/>
      <c r="F999" s="292"/>
      <c r="G999" s="293"/>
    </row>
    <row r="1000" spans="3:7">
      <c r="C1000" s="292"/>
      <c r="D1000" s="292"/>
      <c r="E1000" s="292"/>
      <c r="F1000" s="292"/>
      <c r="G1000" s="293"/>
    </row>
    <row r="1001" spans="3:7">
      <c r="C1001" s="292"/>
      <c r="D1001" s="292"/>
      <c r="E1001" s="292"/>
      <c r="F1001" s="292"/>
      <c r="G1001" s="293"/>
    </row>
    <row r="1002" spans="3:7">
      <c r="C1002" s="292"/>
      <c r="D1002" s="292"/>
      <c r="E1002" s="292"/>
      <c r="F1002" s="292"/>
      <c r="G1002" s="293"/>
    </row>
    <row r="1003" spans="3:7">
      <c r="C1003" s="292"/>
      <c r="D1003" s="292"/>
      <c r="E1003" s="292"/>
      <c r="F1003" s="292"/>
      <c r="G1003" s="293"/>
    </row>
    <row r="1004" spans="3:7">
      <c r="C1004" s="292"/>
      <c r="D1004" s="292"/>
      <c r="E1004" s="292"/>
      <c r="F1004" s="292"/>
      <c r="G1004" s="293"/>
    </row>
    <row r="1005" spans="3:7">
      <c r="C1005" s="292"/>
      <c r="D1005" s="292"/>
      <c r="E1005" s="292"/>
      <c r="F1005" s="292"/>
      <c r="G1005" s="293"/>
    </row>
    <row r="1006" spans="3:7">
      <c r="C1006" s="292"/>
      <c r="D1006" s="292"/>
      <c r="E1006" s="292"/>
      <c r="F1006" s="292"/>
      <c r="G1006" s="293"/>
    </row>
    <row r="1007" spans="3:7">
      <c r="C1007" s="292"/>
      <c r="D1007" s="292"/>
      <c r="E1007" s="292"/>
      <c r="F1007" s="292"/>
      <c r="G1007" s="293"/>
    </row>
    <row r="1008" spans="3:7">
      <c r="C1008" s="292"/>
      <c r="D1008" s="292"/>
      <c r="E1008" s="292"/>
      <c r="F1008" s="292"/>
      <c r="G1008" s="293"/>
    </row>
    <row r="1009" spans="3:7">
      <c r="C1009" s="292"/>
      <c r="D1009" s="292"/>
      <c r="E1009" s="292"/>
      <c r="F1009" s="292"/>
      <c r="G1009" s="293"/>
    </row>
    <row r="1010" spans="3:7">
      <c r="C1010" s="292"/>
      <c r="D1010" s="292"/>
      <c r="E1010" s="292"/>
      <c r="F1010" s="292"/>
      <c r="G1010" s="293"/>
    </row>
    <row r="1011" spans="3:7">
      <c r="C1011" s="292"/>
      <c r="D1011" s="292"/>
      <c r="E1011" s="292"/>
      <c r="F1011" s="292"/>
      <c r="G1011" s="293"/>
    </row>
    <row r="1012" spans="3:7">
      <c r="C1012" s="292"/>
      <c r="D1012" s="292"/>
      <c r="E1012" s="292"/>
      <c r="F1012" s="292"/>
      <c r="G1012" s="293"/>
    </row>
    <row r="1013" spans="3:7">
      <c r="C1013" s="292"/>
      <c r="D1013" s="292"/>
      <c r="E1013" s="292"/>
      <c r="F1013" s="292"/>
      <c r="G1013" s="293"/>
    </row>
    <row r="1014" spans="3:7">
      <c r="C1014" s="292"/>
      <c r="D1014" s="292"/>
      <c r="E1014" s="292"/>
      <c r="F1014" s="292"/>
      <c r="G1014" s="293"/>
    </row>
    <row r="1015" spans="3:7">
      <c r="C1015" s="292"/>
      <c r="D1015" s="292"/>
      <c r="E1015" s="292"/>
      <c r="F1015" s="292"/>
      <c r="G1015" s="293"/>
    </row>
    <row r="1016" spans="3:7">
      <c r="C1016" s="292"/>
      <c r="D1016" s="292"/>
      <c r="E1016" s="292"/>
      <c r="F1016" s="292"/>
      <c r="G1016" s="293"/>
    </row>
    <row r="1017" spans="3:7">
      <c r="C1017" s="292"/>
      <c r="D1017" s="292"/>
      <c r="E1017" s="292"/>
      <c r="F1017" s="292"/>
      <c r="G1017" s="293"/>
    </row>
    <row r="1018" spans="3:7">
      <c r="C1018" s="292"/>
      <c r="D1018" s="292"/>
      <c r="E1018" s="292"/>
      <c r="F1018" s="292"/>
      <c r="G1018" s="293"/>
    </row>
    <row r="1019" spans="3:7">
      <c r="C1019" s="292"/>
      <c r="D1019" s="292"/>
      <c r="E1019" s="292"/>
      <c r="F1019" s="292"/>
      <c r="G1019" s="293"/>
    </row>
    <row r="1020" spans="3:7">
      <c r="C1020" s="292"/>
      <c r="D1020" s="292"/>
      <c r="E1020" s="292"/>
      <c r="F1020" s="292"/>
      <c r="G1020" s="293"/>
    </row>
    <row r="1021" spans="3:7">
      <c r="C1021" s="292"/>
      <c r="D1021" s="292"/>
      <c r="E1021" s="292"/>
      <c r="F1021" s="292"/>
      <c r="G1021" s="293"/>
    </row>
    <row r="1022" spans="3:7">
      <c r="C1022" s="292"/>
      <c r="D1022" s="292"/>
      <c r="E1022" s="292"/>
      <c r="F1022" s="292"/>
      <c r="G1022" s="293"/>
    </row>
    <row r="1023" spans="3:7">
      <c r="C1023" s="292"/>
      <c r="D1023" s="292"/>
      <c r="E1023" s="292"/>
      <c r="F1023" s="292"/>
      <c r="G1023" s="293"/>
    </row>
    <row r="1024" spans="3:7">
      <c r="C1024" s="292"/>
      <c r="D1024" s="292"/>
      <c r="E1024" s="292"/>
      <c r="F1024" s="292"/>
      <c r="G1024" s="293"/>
    </row>
    <row r="1025" spans="3:7">
      <c r="C1025" s="292"/>
      <c r="D1025" s="292"/>
      <c r="E1025" s="292"/>
      <c r="F1025" s="292"/>
      <c r="G1025" s="293"/>
    </row>
    <row r="1026" spans="3:7">
      <c r="C1026" s="292"/>
      <c r="D1026" s="292"/>
      <c r="E1026" s="292"/>
      <c r="F1026" s="292"/>
      <c r="G1026" s="293"/>
    </row>
    <row r="1027" spans="3:7">
      <c r="C1027" s="292"/>
      <c r="D1027" s="292"/>
      <c r="E1027" s="292"/>
      <c r="F1027" s="292"/>
      <c r="G1027" s="293"/>
    </row>
    <row r="1028" spans="3:7">
      <c r="C1028" s="292"/>
      <c r="D1028" s="292"/>
      <c r="E1028" s="292"/>
      <c r="F1028" s="292"/>
      <c r="G1028" s="293"/>
    </row>
    <row r="1029" spans="3:7">
      <c r="C1029" s="292"/>
      <c r="D1029" s="292"/>
      <c r="E1029" s="292"/>
      <c r="F1029" s="292"/>
      <c r="G1029" s="293"/>
    </row>
    <row r="1030" spans="3:7">
      <c r="C1030" s="292"/>
      <c r="D1030" s="292"/>
      <c r="E1030" s="292"/>
      <c r="F1030" s="292"/>
      <c r="G1030" s="293"/>
    </row>
    <row r="1031" spans="3:7">
      <c r="C1031" s="292"/>
      <c r="D1031" s="292"/>
      <c r="E1031" s="292"/>
      <c r="F1031" s="292"/>
      <c r="G1031" s="293"/>
    </row>
    <row r="1032" spans="3:7">
      <c r="C1032" s="292"/>
      <c r="D1032" s="292"/>
      <c r="E1032" s="292"/>
      <c r="F1032" s="292"/>
      <c r="G1032" s="293"/>
    </row>
    <row r="1033" spans="3:7">
      <c r="C1033" s="292"/>
      <c r="D1033" s="292"/>
      <c r="E1033" s="292"/>
      <c r="F1033" s="292"/>
      <c r="G1033" s="293"/>
    </row>
    <row r="1034" spans="3:7">
      <c r="C1034" s="292"/>
      <c r="D1034" s="292"/>
      <c r="E1034" s="292"/>
      <c r="F1034" s="292"/>
      <c r="G1034" s="293"/>
    </row>
    <row r="1035" spans="3:7">
      <c r="C1035" s="292"/>
      <c r="D1035" s="292"/>
      <c r="E1035" s="292"/>
      <c r="F1035" s="292"/>
      <c r="G1035" s="293"/>
    </row>
    <row r="1036" spans="3:7">
      <c r="C1036" s="292"/>
      <c r="D1036" s="292"/>
      <c r="E1036" s="292"/>
      <c r="F1036" s="292"/>
      <c r="G1036" s="293"/>
    </row>
    <row r="1037" spans="3:7">
      <c r="C1037" s="292"/>
      <c r="D1037" s="292"/>
      <c r="E1037" s="292"/>
      <c r="F1037" s="292"/>
      <c r="G1037" s="293"/>
    </row>
    <row r="1038" spans="3:7">
      <c r="C1038" s="292"/>
      <c r="D1038" s="292"/>
      <c r="E1038" s="292"/>
      <c r="F1038" s="292"/>
      <c r="G1038" s="293"/>
    </row>
    <row r="1039" spans="3:7">
      <c r="C1039" s="292"/>
      <c r="D1039" s="292"/>
      <c r="E1039" s="292"/>
      <c r="F1039" s="292"/>
      <c r="G1039" s="293"/>
    </row>
    <row r="1040" spans="3:7">
      <c r="C1040" s="292"/>
      <c r="D1040" s="292"/>
      <c r="E1040" s="292"/>
      <c r="F1040" s="292"/>
      <c r="G1040" s="293"/>
    </row>
    <row r="1041" spans="3:7">
      <c r="C1041" s="292"/>
      <c r="D1041" s="292"/>
      <c r="E1041" s="292"/>
      <c r="F1041" s="292"/>
      <c r="G1041" s="293"/>
    </row>
    <row r="1042" spans="3:7">
      <c r="C1042" s="292"/>
      <c r="D1042" s="292"/>
      <c r="E1042" s="292"/>
      <c r="F1042" s="292"/>
      <c r="G1042" s="293"/>
    </row>
    <row r="1043" spans="3:7">
      <c r="C1043" s="292"/>
      <c r="D1043" s="292"/>
      <c r="E1043" s="292"/>
      <c r="F1043" s="292"/>
      <c r="G1043" s="293"/>
    </row>
    <row r="1044" spans="3:7">
      <c r="C1044" s="292"/>
      <c r="D1044" s="292"/>
      <c r="E1044" s="292"/>
      <c r="F1044" s="292"/>
      <c r="G1044" s="293"/>
    </row>
    <row r="1045" spans="3:7">
      <c r="C1045" s="292"/>
      <c r="D1045" s="292"/>
      <c r="E1045" s="292"/>
      <c r="F1045" s="292"/>
      <c r="G1045" s="293"/>
    </row>
    <row r="1046" spans="3:7">
      <c r="C1046" s="292"/>
      <c r="D1046" s="292"/>
      <c r="E1046" s="292"/>
      <c r="F1046" s="292"/>
      <c r="G1046" s="293"/>
    </row>
    <row r="1047" spans="3:7">
      <c r="C1047" s="292"/>
      <c r="D1047" s="292"/>
      <c r="E1047" s="292"/>
      <c r="F1047" s="292"/>
      <c r="G1047" s="293"/>
    </row>
    <row r="1048" spans="3:7">
      <c r="C1048" s="292"/>
      <c r="D1048" s="292"/>
      <c r="E1048" s="292"/>
      <c r="F1048" s="292"/>
      <c r="G1048" s="293"/>
    </row>
    <row r="1049" spans="3:7">
      <c r="C1049" s="292"/>
      <c r="D1049" s="292"/>
      <c r="E1049" s="292"/>
      <c r="F1049" s="292"/>
      <c r="G1049" s="293"/>
    </row>
    <row r="1050" spans="3:7">
      <c r="C1050" s="292"/>
      <c r="D1050" s="292"/>
      <c r="E1050" s="292"/>
      <c r="F1050" s="292"/>
      <c r="G1050" s="293"/>
    </row>
    <row r="1051" spans="3:7">
      <c r="C1051" s="292"/>
      <c r="D1051" s="292"/>
      <c r="E1051" s="292"/>
      <c r="F1051" s="292"/>
      <c r="G1051" s="293"/>
    </row>
    <row r="1052" spans="3:7">
      <c r="C1052" s="292"/>
      <c r="D1052" s="292"/>
      <c r="E1052" s="292"/>
      <c r="F1052" s="292"/>
      <c r="G1052" s="293"/>
    </row>
    <row r="1053" spans="3:7">
      <c r="C1053" s="292"/>
      <c r="D1053" s="292"/>
      <c r="E1053" s="292"/>
      <c r="F1053" s="292"/>
      <c r="G1053" s="293"/>
    </row>
    <row r="1054" spans="3:7">
      <c r="C1054" s="292"/>
      <c r="D1054" s="292"/>
      <c r="E1054" s="292"/>
      <c r="F1054" s="292"/>
      <c r="G1054" s="293"/>
    </row>
    <row r="1055" spans="3:7">
      <c r="C1055" s="292"/>
      <c r="D1055" s="292"/>
      <c r="E1055" s="292"/>
      <c r="F1055" s="292"/>
      <c r="G1055" s="293"/>
    </row>
    <row r="1056" spans="3:7">
      <c r="C1056" s="292"/>
      <c r="D1056" s="292"/>
      <c r="E1056" s="292"/>
      <c r="F1056" s="292"/>
      <c r="G1056" s="293"/>
    </row>
    <row r="1057" spans="3:7">
      <c r="C1057" s="292"/>
      <c r="D1057" s="292"/>
      <c r="E1057" s="292"/>
      <c r="F1057" s="292"/>
      <c r="G1057" s="293"/>
    </row>
    <row r="1058" spans="3:7">
      <c r="C1058" s="292"/>
      <c r="D1058" s="292"/>
      <c r="E1058" s="292"/>
      <c r="F1058" s="292"/>
      <c r="G1058" s="293"/>
    </row>
    <row r="1059" spans="3:7">
      <c r="C1059" s="292"/>
      <c r="D1059" s="292"/>
      <c r="E1059" s="292"/>
      <c r="F1059" s="292"/>
      <c r="G1059" s="293"/>
    </row>
    <row r="1060" spans="3:7">
      <c r="C1060" s="292"/>
      <c r="D1060" s="292"/>
      <c r="E1060" s="292"/>
      <c r="F1060" s="292"/>
      <c r="G1060" s="293"/>
    </row>
    <row r="1061" spans="3:7">
      <c r="C1061" s="292"/>
      <c r="D1061" s="292"/>
      <c r="E1061" s="292"/>
      <c r="F1061" s="292"/>
      <c r="G1061" s="293"/>
    </row>
    <row r="1062" spans="3:7">
      <c r="C1062" s="292"/>
      <c r="D1062" s="292"/>
      <c r="E1062" s="292"/>
      <c r="F1062" s="292"/>
      <c r="G1062" s="293"/>
    </row>
    <row r="1063" spans="3:7">
      <c r="C1063" s="292"/>
      <c r="D1063" s="292"/>
      <c r="E1063" s="292"/>
      <c r="F1063" s="292"/>
      <c r="G1063" s="293"/>
    </row>
    <row r="1064" spans="3:7">
      <c r="C1064" s="292"/>
      <c r="D1064" s="292"/>
      <c r="E1064" s="292"/>
      <c r="F1064" s="292"/>
      <c r="G1064" s="293"/>
    </row>
    <row r="1065" spans="3:7">
      <c r="C1065" s="292"/>
      <c r="D1065" s="292"/>
      <c r="E1065" s="292"/>
      <c r="F1065" s="292"/>
      <c r="G1065" s="293"/>
    </row>
    <row r="1066" spans="3:7">
      <c r="C1066" s="292"/>
      <c r="D1066" s="292"/>
      <c r="E1066" s="292"/>
      <c r="F1066" s="292"/>
      <c r="G1066" s="293"/>
    </row>
    <row r="1067" spans="3:7">
      <c r="C1067" s="292"/>
      <c r="D1067" s="292"/>
      <c r="E1067" s="292"/>
      <c r="F1067" s="292"/>
      <c r="G1067" s="293"/>
    </row>
    <row r="1068" spans="3:7">
      <c r="C1068" s="292"/>
      <c r="D1068" s="292"/>
      <c r="E1068" s="292"/>
      <c r="F1068" s="292"/>
      <c r="G1068" s="293"/>
    </row>
    <row r="1069" spans="3:7">
      <c r="C1069" s="292"/>
      <c r="D1069" s="292"/>
      <c r="E1069" s="292"/>
      <c r="F1069" s="292"/>
      <c r="G1069" s="293"/>
    </row>
    <row r="1070" spans="3:7">
      <c r="C1070" s="292"/>
      <c r="D1070" s="292"/>
      <c r="E1070" s="292"/>
      <c r="F1070" s="292"/>
      <c r="G1070" s="293"/>
    </row>
    <row r="1071" spans="3:7">
      <c r="C1071" s="292"/>
      <c r="D1071" s="292"/>
      <c r="E1071" s="292"/>
      <c r="F1071" s="292"/>
      <c r="G1071" s="293"/>
    </row>
    <row r="1072" spans="3:7">
      <c r="C1072" s="292"/>
      <c r="D1072" s="292"/>
      <c r="E1072" s="292"/>
      <c r="F1072" s="292"/>
      <c r="G1072" s="293"/>
    </row>
    <row r="1073" spans="3:7">
      <c r="C1073" s="292"/>
      <c r="D1073" s="292"/>
      <c r="E1073" s="292"/>
      <c r="F1073" s="292"/>
      <c r="G1073" s="293"/>
    </row>
    <row r="1074" spans="3:7">
      <c r="C1074" s="292"/>
      <c r="D1074" s="292"/>
      <c r="E1074" s="292"/>
      <c r="F1074" s="292"/>
      <c r="G1074" s="293"/>
    </row>
    <row r="1075" spans="3:7">
      <c r="C1075" s="292"/>
      <c r="D1075" s="292"/>
      <c r="E1075" s="292"/>
      <c r="F1075" s="292"/>
      <c r="G1075" s="293"/>
    </row>
    <row r="1076" spans="3:7">
      <c r="C1076" s="292"/>
      <c r="D1076" s="292"/>
      <c r="E1076" s="292"/>
      <c r="F1076" s="292"/>
      <c r="G1076" s="293"/>
    </row>
    <row r="1077" spans="3:7">
      <c r="C1077" s="292"/>
      <c r="D1077" s="292"/>
      <c r="E1077" s="292"/>
      <c r="F1077" s="292"/>
      <c r="G1077" s="293"/>
    </row>
    <row r="1078" spans="3:7">
      <c r="C1078" s="292"/>
      <c r="D1078" s="292"/>
      <c r="E1078" s="292"/>
      <c r="F1078" s="292"/>
      <c r="G1078" s="293"/>
    </row>
    <row r="1079" spans="3:7">
      <c r="C1079" s="292"/>
      <c r="D1079" s="292"/>
      <c r="E1079" s="292"/>
      <c r="F1079" s="292"/>
      <c r="G1079" s="293"/>
    </row>
    <row r="1080" spans="3:7">
      <c r="C1080" s="292"/>
      <c r="D1080" s="292"/>
      <c r="E1080" s="292"/>
      <c r="F1080" s="292"/>
      <c r="G1080" s="293"/>
    </row>
    <row r="1081" spans="3:7">
      <c r="C1081" s="292"/>
      <c r="D1081" s="292"/>
      <c r="E1081" s="292"/>
      <c r="F1081" s="292"/>
      <c r="G1081" s="293"/>
    </row>
    <row r="1082" spans="3:7">
      <c r="C1082" s="292"/>
      <c r="D1082" s="292"/>
      <c r="E1082" s="292"/>
      <c r="F1082" s="292"/>
      <c r="G1082" s="293"/>
    </row>
    <row r="1083" spans="3:7">
      <c r="C1083" s="292"/>
      <c r="D1083" s="292"/>
      <c r="E1083" s="292"/>
      <c r="F1083" s="292"/>
      <c r="G1083" s="293"/>
    </row>
    <row r="1084" spans="3:7">
      <c r="C1084" s="292"/>
      <c r="D1084" s="292"/>
      <c r="E1084" s="292"/>
      <c r="F1084" s="292"/>
      <c r="G1084" s="293"/>
    </row>
    <row r="1085" spans="3:7">
      <c r="C1085" s="292"/>
      <c r="D1085" s="292"/>
      <c r="E1085" s="292"/>
      <c r="F1085" s="292"/>
      <c r="G1085" s="293"/>
    </row>
    <row r="1086" spans="3:7">
      <c r="C1086" s="292"/>
      <c r="D1086" s="292"/>
      <c r="E1086" s="292"/>
      <c r="F1086" s="292"/>
      <c r="G1086" s="293"/>
    </row>
    <row r="1087" spans="3:7">
      <c r="C1087" s="292"/>
      <c r="D1087" s="292"/>
      <c r="E1087" s="292"/>
      <c r="F1087" s="292"/>
      <c r="G1087" s="293"/>
    </row>
    <row r="1088" spans="3:7">
      <c r="C1088" s="292"/>
      <c r="D1088" s="292"/>
      <c r="E1088" s="292"/>
      <c r="F1088" s="292"/>
      <c r="G1088" s="293"/>
    </row>
    <row r="1089" spans="3:7">
      <c r="C1089" s="292"/>
      <c r="D1089" s="292"/>
      <c r="E1089" s="292"/>
      <c r="F1089" s="292"/>
      <c r="G1089" s="293"/>
    </row>
    <row r="1090" spans="3:7">
      <c r="C1090" s="292"/>
      <c r="D1090" s="292"/>
      <c r="E1090" s="292"/>
      <c r="F1090" s="292"/>
      <c r="G1090" s="293"/>
    </row>
    <row r="1091" spans="3:7">
      <c r="C1091" s="292"/>
      <c r="D1091" s="292"/>
      <c r="E1091" s="292"/>
      <c r="F1091" s="292"/>
      <c r="G1091" s="293"/>
    </row>
    <row r="1092" spans="3:7">
      <c r="C1092" s="292"/>
      <c r="D1092" s="292"/>
      <c r="E1092" s="292"/>
      <c r="F1092" s="292"/>
      <c r="G1092" s="293"/>
    </row>
    <row r="1093" spans="3:7">
      <c r="C1093" s="292"/>
      <c r="D1093" s="292"/>
      <c r="E1093" s="292"/>
      <c r="F1093" s="292"/>
      <c r="G1093" s="293"/>
    </row>
    <row r="1094" spans="3:7">
      <c r="C1094" s="292"/>
      <c r="D1094" s="292"/>
      <c r="E1094" s="292"/>
      <c r="F1094" s="292"/>
      <c r="G1094" s="293"/>
    </row>
    <row r="1095" spans="3:7">
      <c r="C1095" s="292"/>
      <c r="D1095" s="292"/>
      <c r="E1095" s="292"/>
      <c r="F1095" s="292"/>
      <c r="G1095" s="293"/>
    </row>
    <row r="1096" spans="3:7">
      <c r="C1096" s="292"/>
      <c r="D1096" s="292"/>
      <c r="E1096" s="292"/>
      <c r="F1096" s="292"/>
      <c r="G1096" s="293"/>
    </row>
    <row r="1097" spans="3:7">
      <c r="C1097" s="292"/>
      <c r="D1097" s="292"/>
      <c r="E1097" s="292"/>
      <c r="F1097" s="292"/>
      <c r="G1097" s="293"/>
    </row>
    <row r="1098" spans="3:7">
      <c r="C1098" s="292"/>
      <c r="D1098" s="292"/>
      <c r="E1098" s="292"/>
      <c r="F1098" s="292"/>
      <c r="G1098" s="293"/>
    </row>
    <row r="1099" spans="3:7">
      <c r="C1099" s="292"/>
      <c r="D1099" s="292"/>
      <c r="E1099" s="292"/>
      <c r="F1099" s="292"/>
      <c r="G1099" s="293"/>
    </row>
    <row r="1100" spans="3:7">
      <c r="C1100" s="292"/>
      <c r="D1100" s="292"/>
      <c r="E1100" s="292"/>
      <c r="F1100" s="292"/>
      <c r="G1100" s="293"/>
    </row>
    <row r="1101" spans="3:7">
      <c r="C1101" s="292"/>
      <c r="D1101" s="292"/>
      <c r="E1101" s="292"/>
      <c r="F1101" s="292"/>
      <c r="G1101" s="293"/>
    </row>
    <row r="1102" spans="3:7">
      <c r="C1102" s="292"/>
      <c r="D1102" s="292"/>
      <c r="E1102" s="292"/>
      <c r="F1102" s="292"/>
      <c r="G1102" s="293"/>
    </row>
    <row r="1103" spans="3:7">
      <c r="C1103" s="292"/>
      <c r="D1103" s="292"/>
      <c r="E1103" s="292"/>
      <c r="F1103" s="292"/>
      <c r="G1103" s="293"/>
    </row>
    <row r="1104" spans="3:7">
      <c r="C1104" s="292"/>
      <c r="D1104" s="292"/>
      <c r="E1104" s="292"/>
      <c r="F1104" s="292"/>
      <c r="G1104" s="293"/>
    </row>
    <row r="1105" spans="3:7">
      <c r="C1105" s="292"/>
      <c r="D1105" s="292"/>
      <c r="E1105" s="292"/>
      <c r="F1105" s="292"/>
      <c r="G1105" s="293"/>
    </row>
    <row r="1106" spans="3:7">
      <c r="C1106" s="292"/>
      <c r="D1106" s="292"/>
      <c r="E1106" s="292"/>
      <c r="F1106" s="292"/>
      <c r="G1106" s="293"/>
    </row>
    <row r="1107" spans="3:7">
      <c r="C1107" s="292"/>
      <c r="D1107" s="292"/>
      <c r="E1107" s="292"/>
      <c r="F1107" s="292"/>
      <c r="G1107" s="293"/>
    </row>
    <row r="1108" spans="3:7">
      <c r="C1108" s="292"/>
      <c r="D1108" s="292"/>
      <c r="E1108" s="292"/>
      <c r="F1108" s="292"/>
      <c r="G1108" s="293"/>
    </row>
    <row r="1109" spans="3:7">
      <c r="C1109" s="292"/>
      <c r="D1109" s="292"/>
      <c r="E1109" s="292"/>
      <c r="F1109" s="292"/>
      <c r="G1109" s="293"/>
    </row>
    <row r="1110" spans="3:7">
      <c r="C1110" s="292"/>
      <c r="D1110" s="292"/>
      <c r="E1110" s="292"/>
      <c r="F1110" s="292"/>
      <c r="G1110" s="293"/>
    </row>
    <row r="1111" spans="3:7">
      <c r="C1111" s="292"/>
      <c r="D1111" s="292"/>
      <c r="E1111" s="292"/>
      <c r="F1111" s="292"/>
      <c r="G1111" s="293"/>
    </row>
    <row r="1112" spans="3:7">
      <c r="C1112" s="292"/>
      <c r="D1112" s="292"/>
      <c r="E1112" s="292"/>
      <c r="F1112" s="292"/>
      <c r="G1112" s="293"/>
    </row>
    <row r="1113" spans="3:7">
      <c r="C1113" s="292"/>
      <c r="D1113" s="292"/>
      <c r="E1113" s="292"/>
      <c r="F1113" s="292"/>
      <c r="G1113" s="293"/>
    </row>
    <row r="1114" spans="3:7">
      <c r="C1114" s="292"/>
      <c r="D1114" s="292"/>
      <c r="E1114" s="292"/>
      <c r="F1114" s="292"/>
      <c r="G1114" s="293"/>
    </row>
    <row r="1115" spans="3:7">
      <c r="C1115" s="292"/>
      <c r="D1115" s="292"/>
      <c r="E1115" s="292"/>
      <c r="F1115" s="292"/>
      <c r="G1115" s="293"/>
    </row>
    <row r="1116" spans="3:7">
      <c r="C1116" s="292"/>
      <c r="D1116" s="292"/>
      <c r="E1116" s="292"/>
      <c r="F1116" s="292"/>
      <c r="G1116" s="293"/>
    </row>
    <row r="1117" spans="3:7">
      <c r="C1117" s="292"/>
      <c r="D1117" s="292"/>
      <c r="E1117" s="292"/>
      <c r="F1117" s="292"/>
      <c r="G1117" s="293"/>
    </row>
    <row r="1118" spans="3:7">
      <c r="C1118" s="292"/>
      <c r="D1118" s="292"/>
      <c r="E1118" s="292"/>
      <c r="F1118" s="292"/>
      <c r="G1118" s="293"/>
    </row>
    <row r="1119" spans="3:7">
      <c r="C1119" s="292"/>
      <c r="D1119" s="292"/>
      <c r="E1119" s="292"/>
      <c r="F1119" s="292"/>
      <c r="G1119" s="293"/>
    </row>
    <row r="1120" spans="3:7">
      <c r="C1120" s="292"/>
      <c r="D1120" s="292"/>
      <c r="E1120" s="292"/>
      <c r="F1120" s="292"/>
      <c r="G1120" s="293"/>
    </row>
    <row r="1121" spans="3:7">
      <c r="C1121" s="292"/>
      <c r="D1121" s="292"/>
      <c r="E1121" s="292"/>
      <c r="F1121" s="292"/>
      <c r="G1121" s="293"/>
    </row>
    <row r="1122" spans="3:7">
      <c r="C1122" s="292"/>
      <c r="D1122" s="292"/>
      <c r="E1122" s="292"/>
      <c r="F1122" s="292"/>
      <c r="G1122" s="293"/>
    </row>
    <row r="1123" spans="3:7">
      <c r="C1123" s="292"/>
      <c r="D1123" s="292"/>
      <c r="E1123" s="292"/>
      <c r="F1123" s="292"/>
      <c r="G1123" s="293"/>
    </row>
    <row r="1124" spans="3:7">
      <c r="C1124" s="292"/>
      <c r="D1124" s="292"/>
      <c r="E1124" s="292"/>
      <c r="F1124" s="292"/>
      <c r="G1124" s="293"/>
    </row>
    <row r="1125" spans="3:7">
      <c r="C1125" s="292"/>
      <c r="D1125" s="292"/>
      <c r="E1125" s="292"/>
      <c r="F1125" s="292"/>
      <c r="G1125" s="293"/>
    </row>
    <row r="1126" spans="3:7">
      <c r="C1126" s="292"/>
      <c r="D1126" s="292"/>
      <c r="E1126" s="292"/>
      <c r="F1126" s="292"/>
      <c r="G1126" s="293"/>
    </row>
    <row r="1127" spans="3:7">
      <c r="C1127" s="292"/>
      <c r="D1127" s="292"/>
      <c r="E1127" s="292"/>
      <c r="F1127" s="292"/>
      <c r="G1127" s="293"/>
    </row>
    <row r="1128" spans="3:7">
      <c r="C1128" s="292"/>
      <c r="D1128" s="292"/>
      <c r="E1128" s="292"/>
      <c r="F1128" s="292"/>
      <c r="G1128" s="293"/>
    </row>
    <row r="1129" spans="3:7">
      <c r="C1129" s="292"/>
      <c r="D1129" s="292"/>
      <c r="E1129" s="292"/>
      <c r="F1129" s="292"/>
      <c r="G1129" s="293"/>
    </row>
    <row r="1130" spans="3:7">
      <c r="C1130" s="292"/>
      <c r="D1130" s="292"/>
      <c r="E1130" s="292"/>
      <c r="F1130" s="292"/>
      <c r="G1130" s="293"/>
    </row>
    <row r="1131" spans="3:7">
      <c r="C1131" s="292"/>
      <c r="D1131" s="292"/>
      <c r="E1131" s="292"/>
      <c r="F1131" s="292"/>
      <c r="G1131" s="293"/>
    </row>
    <row r="1132" spans="3:7">
      <c r="C1132" s="292"/>
      <c r="D1132" s="292"/>
      <c r="E1132" s="292"/>
      <c r="F1132" s="292"/>
      <c r="G1132" s="293"/>
    </row>
    <row r="1133" spans="3:7">
      <c r="C1133" s="292"/>
      <c r="D1133" s="292"/>
      <c r="E1133" s="292"/>
      <c r="F1133" s="292"/>
      <c r="G1133" s="293"/>
    </row>
    <row r="1134" spans="3:7">
      <c r="C1134" s="292"/>
      <c r="D1134" s="292"/>
      <c r="E1134" s="292"/>
      <c r="F1134" s="292"/>
      <c r="G1134" s="293"/>
    </row>
    <row r="1135" spans="3:7">
      <c r="C1135" s="292"/>
      <c r="D1135" s="292"/>
      <c r="E1135" s="292"/>
      <c r="F1135" s="292"/>
      <c r="G1135" s="293"/>
    </row>
    <row r="1136" spans="3:7">
      <c r="C1136" s="292"/>
      <c r="D1136" s="292"/>
      <c r="E1136" s="292"/>
      <c r="F1136" s="292"/>
      <c r="G1136" s="293"/>
    </row>
    <row r="1137" spans="3:7">
      <c r="C1137" s="292"/>
      <c r="D1137" s="292"/>
      <c r="E1137" s="292"/>
      <c r="F1137" s="292"/>
      <c r="G1137" s="293"/>
    </row>
    <row r="1138" spans="3:7">
      <c r="C1138" s="292"/>
      <c r="D1138" s="292"/>
      <c r="E1138" s="292"/>
      <c r="F1138" s="292"/>
      <c r="G1138" s="293"/>
    </row>
    <row r="1139" spans="3:7">
      <c r="C1139" s="292"/>
      <c r="D1139" s="292"/>
      <c r="E1139" s="292"/>
      <c r="F1139" s="292"/>
      <c r="G1139" s="293"/>
    </row>
    <row r="1140" spans="3:7">
      <c r="C1140" s="292"/>
      <c r="D1140" s="292"/>
      <c r="E1140" s="292"/>
      <c r="F1140" s="292"/>
      <c r="G1140" s="293"/>
    </row>
    <row r="1141" spans="3:7">
      <c r="C1141" s="292"/>
      <c r="D1141" s="292"/>
      <c r="E1141" s="292"/>
      <c r="F1141" s="292"/>
      <c r="G1141" s="293"/>
    </row>
    <row r="1142" spans="3:7">
      <c r="C1142" s="292"/>
      <c r="D1142" s="292"/>
      <c r="E1142" s="292"/>
      <c r="F1142" s="292"/>
      <c r="G1142" s="293"/>
    </row>
    <row r="1143" spans="3:7">
      <c r="C1143" s="292"/>
      <c r="D1143" s="292"/>
      <c r="E1143" s="292"/>
      <c r="F1143" s="292"/>
      <c r="G1143" s="293"/>
    </row>
    <row r="1144" spans="3:7">
      <c r="C1144" s="292"/>
      <c r="D1144" s="292"/>
      <c r="E1144" s="292"/>
      <c r="F1144" s="292"/>
      <c r="G1144" s="293"/>
    </row>
    <row r="1145" spans="3:7">
      <c r="C1145" s="292"/>
      <c r="D1145" s="292"/>
      <c r="E1145" s="292"/>
      <c r="F1145" s="292"/>
      <c r="G1145" s="293"/>
    </row>
    <row r="1146" spans="3:7">
      <c r="C1146" s="292"/>
      <c r="D1146" s="292"/>
      <c r="E1146" s="292"/>
      <c r="F1146" s="292"/>
      <c r="G1146" s="293"/>
    </row>
    <row r="1147" spans="3:7">
      <c r="C1147" s="292"/>
      <c r="D1147" s="292"/>
      <c r="E1147" s="292"/>
      <c r="F1147" s="292"/>
      <c r="G1147" s="293"/>
    </row>
    <row r="1148" spans="3:7">
      <c r="C1148" s="292"/>
      <c r="D1148" s="292"/>
      <c r="E1148" s="292"/>
      <c r="F1148" s="292"/>
      <c r="G1148" s="293"/>
    </row>
    <row r="1149" spans="3:7">
      <c r="C1149" s="292"/>
      <c r="D1149" s="292"/>
      <c r="E1149" s="292"/>
      <c r="F1149" s="292"/>
      <c r="G1149" s="293"/>
    </row>
    <row r="1150" spans="3:7">
      <c r="C1150" s="292"/>
      <c r="D1150" s="292"/>
      <c r="E1150" s="292"/>
      <c r="F1150" s="292"/>
      <c r="G1150" s="293"/>
    </row>
    <row r="1151" spans="3:7">
      <c r="C1151" s="292"/>
      <c r="D1151" s="292"/>
      <c r="E1151" s="292"/>
      <c r="F1151" s="292"/>
      <c r="G1151" s="293"/>
    </row>
    <row r="1152" spans="3:7">
      <c r="C1152" s="292"/>
      <c r="D1152" s="292"/>
      <c r="E1152" s="292"/>
      <c r="F1152" s="292"/>
      <c r="G1152" s="293"/>
    </row>
    <row r="1153" spans="3:7">
      <c r="C1153" s="292"/>
      <c r="D1153" s="292"/>
      <c r="E1153" s="292"/>
      <c r="F1153" s="292"/>
      <c r="G1153" s="293"/>
    </row>
    <row r="1154" spans="3:7">
      <c r="C1154" s="292"/>
      <c r="D1154" s="292"/>
      <c r="E1154" s="292"/>
      <c r="F1154" s="292"/>
      <c r="G1154" s="293"/>
    </row>
    <row r="1155" spans="3:7">
      <c r="C1155" s="292"/>
      <c r="D1155" s="292"/>
      <c r="E1155" s="292"/>
      <c r="F1155" s="292"/>
      <c r="G1155" s="293"/>
    </row>
    <row r="1156" spans="3:7">
      <c r="C1156" s="292"/>
      <c r="D1156" s="292"/>
      <c r="E1156" s="292"/>
      <c r="F1156" s="292"/>
      <c r="G1156" s="293"/>
    </row>
    <row r="1157" spans="3:7">
      <c r="C1157" s="292"/>
      <c r="D1157" s="292"/>
      <c r="E1157" s="292"/>
      <c r="F1157" s="292"/>
      <c r="G1157" s="293"/>
    </row>
    <row r="1158" spans="3:7">
      <c r="C1158" s="292"/>
      <c r="D1158" s="292"/>
      <c r="E1158" s="292"/>
      <c r="F1158" s="292"/>
      <c r="G1158" s="293"/>
    </row>
    <row r="1159" spans="3:7">
      <c r="C1159" s="292"/>
      <c r="D1159" s="292"/>
      <c r="E1159" s="292"/>
      <c r="F1159" s="292"/>
      <c r="G1159" s="293"/>
    </row>
    <row r="1160" spans="3:7">
      <c r="C1160" s="292"/>
      <c r="D1160" s="292"/>
      <c r="E1160" s="292"/>
      <c r="F1160" s="292"/>
      <c r="G1160" s="293"/>
    </row>
    <row r="1161" spans="3:7">
      <c r="C1161" s="292"/>
      <c r="D1161" s="292"/>
      <c r="E1161" s="292"/>
      <c r="F1161" s="292"/>
      <c r="G1161" s="293"/>
    </row>
    <row r="1162" spans="3:7">
      <c r="C1162" s="292"/>
      <c r="D1162" s="292"/>
      <c r="E1162" s="292"/>
      <c r="F1162" s="292"/>
      <c r="G1162" s="293"/>
    </row>
    <row r="1163" spans="3:7">
      <c r="C1163" s="292"/>
      <c r="D1163" s="292"/>
      <c r="E1163" s="292"/>
      <c r="F1163" s="292"/>
      <c r="G1163" s="293"/>
    </row>
    <row r="1164" spans="3:7">
      <c r="C1164" s="292"/>
      <c r="D1164" s="292"/>
      <c r="E1164" s="292"/>
      <c r="F1164" s="292"/>
      <c r="G1164" s="293"/>
    </row>
    <row r="1165" spans="3:7">
      <c r="C1165" s="292"/>
      <c r="D1165" s="292"/>
      <c r="E1165" s="292"/>
      <c r="F1165" s="292"/>
      <c r="G1165" s="293"/>
    </row>
    <row r="1166" spans="3:7">
      <c r="C1166" s="292"/>
      <c r="D1166" s="292"/>
      <c r="E1166" s="292"/>
      <c r="F1166" s="292"/>
      <c r="G1166" s="293"/>
    </row>
    <row r="1167" spans="3:7">
      <c r="C1167" s="292"/>
      <c r="D1167" s="292"/>
      <c r="E1167" s="292"/>
      <c r="F1167" s="292"/>
      <c r="G1167" s="293"/>
    </row>
    <row r="1168" spans="3:7">
      <c r="C1168" s="292"/>
      <c r="D1168" s="292"/>
      <c r="E1168" s="292"/>
      <c r="F1168" s="292"/>
      <c r="G1168" s="293"/>
    </row>
    <row r="1169" spans="3:7">
      <c r="C1169" s="292"/>
      <c r="D1169" s="292"/>
      <c r="E1169" s="292"/>
      <c r="F1169" s="292"/>
      <c r="G1169" s="293"/>
    </row>
    <row r="1170" spans="3:7">
      <c r="C1170" s="292"/>
      <c r="D1170" s="292"/>
      <c r="E1170" s="292"/>
      <c r="F1170" s="292"/>
      <c r="G1170" s="293"/>
    </row>
    <row r="1171" spans="3:7">
      <c r="C1171" s="292"/>
      <c r="D1171" s="292"/>
      <c r="E1171" s="292"/>
      <c r="F1171" s="292"/>
      <c r="G1171" s="293"/>
    </row>
    <row r="1172" spans="3:7">
      <c r="C1172" s="292"/>
      <c r="D1172" s="292"/>
      <c r="E1172" s="292"/>
      <c r="F1172" s="292"/>
      <c r="G1172" s="293"/>
    </row>
    <row r="1173" spans="3:7">
      <c r="C1173" s="292"/>
      <c r="D1173" s="292"/>
      <c r="E1173" s="292"/>
      <c r="F1173" s="292"/>
      <c r="G1173" s="293"/>
    </row>
    <row r="1174" spans="3:7">
      <c r="C1174" s="292"/>
      <c r="D1174" s="292"/>
      <c r="E1174" s="292"/>
      <c r="F1174" s="292"/>
      <c r="G1174" s="293"/>
    </row>
    <row r="1175" spans="3:7">
      <c r="C1175" s="292"/>
      <c r="D1175" s="292"/>
      <c r="E1175" s="292"/>
      <c r="F1175" s="292"/>
      <c r="G1175" s="293"/>
    </row>
    <row r="1176" spans="3:7">
      <c r="C1176" s="292"/>
      <c r="D1176" s="292"/>
      <c r="E1176" s="292"/>
      <c r="F1176" s="292"/>
      <c r="G1176" s="293"/>
    </row>
    <row r="1177" spans="3:7">
      <c r="C1177" s="292"/>
      <c r="D1177" s="292"/>
      <c r="E1177" s="292"/>
      <c r="F1177" s="292"/>
      <c r="G1177" s="293"/>
    </row>
    <row r="1178" spans="3:7">
      <c r="C1178" s="292"/>
      <c r="D1178" s="292"/>
      <c r="E1178" s="292"/>
      <c r="F1178" s="292"/>
      <c r="G1178" s="293"/>
    </row>
    <row r="1179" spans="3:7">
      <c r="C1179" s="292"/>
      <c r="D1179" s="292"/>
      <c r="E1179" s="292"/>
      <c r="F1179" s="292"/>
      <c r="G1179" s="293"/>
    </row>
    <row r="1180" spans="3:7">
      <c r="C1180" s="292"/>
      <c r="D1180" s="292"/>
      <c r="E1180" s="292"/>
      <c r="F1180" s="292"/>
      <c r="G1180" s="293"/>
    </row>
    <row r="1181" spans="3:7">
      <c r="C1181" s="292"/>
      <c r="D1181" s="292"/>
      <c r="E1181" s="292"/>
      <c r="F1181" s="292"/>
      <c r="G1181" s="293"/>
    </row>
    <row r="1182" spans="3:7">
      <c r="C1182" s="292"/>
      <c r="D1182" s="292"/>
      <c r="E1182" s="292"/>
      <c r="F1182" s="292"/>
      <c r="G1182" s="293"/>
    </row>
    <row r="1183" spans="3:7">
      <c r="C1183" s="292"/>
      <c r="D1183" s="292"/>
      <c r="E1183" s="292"/>
      <c r="F1183" s="292"/>
      <c r="G1183" s="293"/>
    </row>
    <row r="1184" spans="3:7">
      <c r="C1184" s="292"/>
      <c r="D1184" s="292"/>
      <c r="E1184" s="292"/>
      <c r="F1184" s="292"/>
      <c r="G1184" s="293"/>
    </row>
    <row r="1185" spans="3:7">
      <c r="C1185" s="292"/>
      <c r="D1185" s="292"/>
      <c r="E1185" s="292"/>
      <c r="F1185" s="292"/>
      <c r="G1185" s="293"/>
    </row>
    <row r="1186" spans="3:7">
      <c r="C1186" s="292"/>
      <c r="D1186" s="292"/>
      <c r="E1186" s="292"/>
      <c r="F1186" s="292"/>
      <c r="G1186" s="293"/>
    </row>
    <row r="1187" spans="3:7">
      <c r="C1187" s="292"/>
      <c r="D1187" s="292"/>
      <c r="E1187" s="292"/>
      <c r="F1187" s="292"/>
      <c r="G1187" s="293"/>
    </row>
    <row r="1188" spans="3:7">
      <c r="C1188" s="292"/>
      <c r="D1188" s="292"/>
      <c r="E1188" s="292"/>
      <c r="F1188" s="292"/>
      <c r="G1188" s="293"/>
    </row>
    <row r="1189" spans="3:7">
      <c r="C1189" s="292"/>
      <c r="D1189" s="292"/>
      <c r="E1189" s="292"/>
      <c r="F1189" s="292"/>
      <c r="G1189" s="293"/>
    </row>
    <row r="1190" spans="3:7">
      <c r="C1190" s="292"/>
      <c r="D1190" s="292"/>
      <c r="E1190" s="292"/>
      <c r="F1190" s="292"/>
      <c r="G1190" s="293"/>
    </row>
    <row r="1191" spans="3:7">
      <c r="C1191" s="292"/>
      <c r="D1191" s="292"/>
      <c r="E1191" s="292"/>
      <c r="F1191" s="292"/>
      <c r="G1191" s="293"/>
    </row>
    <row r="1192" spans="3:7">
      <c r="C1192" s="292"/>
      <c r="D1192" s="292"/>
      <c r="E1192" s="292"/>
      <c r="F1192" s="292"/>
      <c r="G1192" s="293"/>
    </row>
    <row r="1193" spans="3:7">
      <c r="C1193" s="292"/>
      <c r="D1193" s="292"/>
      <c r="E1193" s="292"/>
      <c r="F1193" s="292"/>
      <c r="G1193" s="293"/>
    </row>
    <row r="1194" spans="3:7">
      <c r="C1194" s="292"/>
      <c r="D1194" s="292"/>
      <c r="E1194" s="292"/>
      <c r="F1194" s="292"/>
      <c r="G1194" s="293"/>
    </row>
    <row r="1195" spans="3:7">
      <c r="C1195" s="292"/>
      <c r="D1195" s="292"/>
      <c r="E1195" s="292"/>
      <c r="F1195" s="292"/>
      <c r="G1195" s="293"/>
    </row>
    <row r="1196" spans="3:7">
      <c r="C1196" s="292"/>
      <c r="D1196" s="292"/>
      <c r="E1196" s="292"/>
      <c r="F1196" s="292"/>
      <c r="G1196" s="293"/>
    </row>
    <row r="1197" spans="3:7">
      <c r="C1197" s="292"/>
      <c r="D1197" s="292"/>
      <c r="E1197" s="292"/>
      <c r="F1197" s="292"/>
      <c r="G1197" s="293"/>
    </row>
    <row r="1198" spans="3:7">
      <c r="C1198" s="292"/>
      <c r="D1198" s="292"/>
      <c r="E1198" s="292"/>
      <c r="F1198" s="292"/>
      <c r="G1198" s="293"/>
    </row>
    <row r="1199" spans="3:7">
      <c r="C1199" s="292"/>
      <c r="D1199" s="292"/>
      <c r="E1199" s="292"/>
      <c r="F1199" s="292"/>
      <c r="G1199" s="293"/>
    </row>
    <row r="1200" spans="3:7">
      <c r="C1200" s="292"/>
      <c r="D1200" s="292"/>
      <c r="E1200" s="292"/>
      <c r="F1200" s="292"/>
      <c r="G1200" s="293"/>
    </row>
    <row r="1201" spans="3:7">
      <c r="C1201" s="292"/>
      <c r="D1201" s="292"/>
      <c r="E1201" s="292"/>
      <c r="F1201" s="292"/>
      <c r="G1201" s="293"/>
    </row>
    <row r="1202" spans="3:7">
      <c r="C1202" s="292"/>
      <c r="D1202" s="292"/>
      <c r="E1202" s="292"/>
      <c r="F1202" s="292"/>
      <c r="G1202" s="293"/>
    </row>
    <row r="1203" spans="3:7">
      <c r="C1203" s="292"/>
      <c r="D1203" s="292"/>
      <c r="E1203" s="292"/>
      <c r="F1203" s="292"/>
      <c r="G1203" s="293"/>
    </row>
    <row r="1204" spans="3:7">
      <c r="C1204" s="292"/>
      <c r="D1204" s="292"/>
      <c r="E1204" s="292"/>
      <c r="F1204" s="292"/>
      <c r="G1204" s="293"/>
    </row>
    <row r="1205" spans="3:7">
      <c r="C1205" s="292"/>
      <c r="D1205" s="292"/>
      <c r="E1205" s="292"/>
      <c r="F1205" s="292"/>
      <c r="G1205" s="293"/>
    </row>
    <row r="1206" spans="3:7">
      <c r="C1206" s="292"/>
      <c r="D1206" s="292"/>
      <c r="E1206" s="292"/>
      <c r="F1206" s="292"/>
      <c r="G1206" s="293"/>
    </row>
    <row r="1207" spans="3:7">
      <c r="C1207" s="292"/>
      <c r="D1207" s="292"/>
      <c r="E1207" s="292"/>
      <c r="F1207" s="292"/>
      <c r="G1207" s="293"/>
    </row>
    <row r="1208" spans="3:7">
      <c r="C1208" s="292"/>
      <c r="D1208" s="292"/>
      <c r="E1208" s="292"/>
      <c r="F1208" s="292"/>
      <c r="G1208" s="293"/>
    </row>
    <row r="1209" spans="3:7">
      <c r="C1209" s="292"/>
      <c r="D1209" s="292"/>
      <c r="E1209" s="292"/>
      <c r="F1209" s="292"/>
      <c r="G1209" s="293"/>
    </row>
    <row r="1210" spans="3:7">
      <c r="C1210" s="292"/>
      <c r="D1210" s="292"/>
      <c r="E1210" s="292"/>
      <c r="F1210" s="292"/>
      <c r="G1210" s="293"/>
    </row>
    <row r="1211" spans="3:7">
      <c r="C1211" s="292"/>
      <c r="D1211" s="292"/>
      <c r="E1211" s="292"/>
      <c r="F1211" s="292"/>
      <c r="G1211" s="293"/>
    </row>
    <row r="1212" spans="3:7">
      <c r="C1212" s="292"/>
      <c r="D1212" s="292"/>
      <c r="E1212" s="292"/>
      <c r="F1212" s="292"/>
      <c r="G1212" s="293"/>
    </row>
    <row r="1213" spans="3:7">
      <c r="C1213" s="292"/>
      <c r="D1213" s="292"/>
      <c r="E1213" s="292"/>
      <c r="F1213" s="292"/>
      <c r="G1213" s="293"/>
    </row>
    <row r="1214" spans="3:7">
      <c r="C1214" s="292"/>
      <c r="D1214" s="292"/>
      <c r="E1214" s="292"/>
      <c r="F1214" s="292"/>
      <c r="G1214" s="293"/>
    </row>
    <row r="1215" spans="3:7">
      <c r="C1215" s="292"/>
      <c r="D1215" s="292"/>
      <c r="E1215" s="292"/>
      <c r="F1215" s="292"/>
      <c r="G1215" s="293"/>
    </row>
    <row r="1216" spans="3:7">
      <c r="C1216" s="292"/>
      <c r="D1216" s="292"/>
      <c r="E1216" s="292"/>
      <c r="F1216" s="292"/>
      <c r="G1216" s="293"/>
    </row>
    <row r="1217" spans="3:7">
      <c r="C1217" s="292"/>
      <c r="D1217" s="292"/>
      <c r="E1217" s="292"/>
      <c r="F1217" s="292"/>
      <c r="G1217" s="293"/>
    </row>
    <row r="1218" spans="3:7">
      <c r="C1218" s="292"/>
      <c r="D1218" s="292"/>
      <c r="E1218" s="292"/>
      <c r="F1218" s="292"/>
      <c r="G1218" s="293"/>
    </row>
    <row r="1219" spans="3:7">
      <c r="C1219" s="292"/>
      <c r="D1219" s="292"/>
      <c r="E1219" s="292"/>
      <c r="F1219" s="292"/>
      <c r="G1219" s="293"/>
    </row>
    <row r="1220" spans="3:7">
      <c r="C1220" s="292"/>
      <c r="D1220" s="292"/>
      <c r="E1220" s="292"/>
      <c r="F1220" s="292"/>
      <c r="G1220" s="293"/>
    </row>
    <row r="1221" spans="3:7">
      <c r="C1221" s="292"/>
      <c r="D1221" s="292"/>
      <c r="E1221" s="292"/>
      <c r="F1221" s="292"/>
      <c r="G1221" s="293"/>
    </row>
    <row r="1222" spans="3:7">
      <c r="C1222" s="292"/>
      <c r="D1222" s="292"/>
      <c r="E1222" s="292"/>
      <c r="F1222" s="292"/>
      <c r="G1222" s="293"/>
    </row>
    <row r="1223" spans="3:7">
      <c r="C1223" s="292"/>
      <c r="D1223" s="292"/>
      <c r="E1223" s="292"/>
      <c r="F1223" s="292"/>
      <c r="G1223" s="293"/>
    </row>
    <row r="1224" spans="3:7">
      <c r="C1224" s="292"/>
      <c r="D1224" s="292"/>
      <c r="E1224" s="292"/>
      <c r="F1224" s="292"/>
      <c r="G1224" s="293"/>
    </row>
    <row r="1225" spans="3:7">
      <c r="C1225" s="292"/>
      <c r="D1225" s="292"/>
      <c r="E1225" s="292"/>
      <c r="F1225" s="292"/>
      <c r="G1225" s="293"/>
    </row>
    <row r="1226" spans="3:7">
      <c r="C1226" s="292"/>
      <c r="D1226" s="292"/>
      <c r="E1226" s="292"/>
      <c r="F1226" s="292"/>
      <c r="G1226" s="293"/>
    </row>
    <row r="1227" spans="3:7">
      <c r="C1227" s="292"/>
      <c r="D1227" s="292"/>
      <c r="E1227" s="292"/>
      <c r="F1227" s="292"/>
      <c r="G1227" s="293"/>
    </row>
    <row r="1228" spans="3:7">
      <c r="C1228" s="292"/>
      <c r="D1228" s="292"/>
      <c r="E1228" s="292"/>
      <c r="F1228" s="292"/>
      <c r="G1228" s="293"/>
    </row>
    <row r="1229" spans="3:7">
      <c r="C1229" s="292"/>
      <c r="D1229" s="292"/>
      <c r="E1229" s="292"/>
      <c r="F1229" s="292"/>
      <c r="G1229" s="293"/>
    </row>
    <row r="1230" spans="3:7">
      <c r="C1230" s="292"/>
      <c r="D1230" s="292"/>
      <c r="E1230" s="292"/>
      <c r="F1230" s="292"/>
      <c r="G1230" s="293"/>
    </row>
    <row r="1231" spans="3:7">
      <c r="C1231" s="292"/>
      <c r="D1231" s="292"/>
      <c r="E1231" s="292"/>
      <c r="F1231" s="292"/>
      <c r="G1231" s="293"/>
    </row>
    <row r="1232" spans="3:7">
      <c r="C1232" s="292"/>
      <c r="D1232" s="292"/>
      <c r="E1232" s="292"/>
      <c r="F1232" s="292"/>
      <c r="G1232" s="293"/>
    </row>
    <row r="1233" spans="3:7">
      <c r="C1233" s="292"/>
      <c r="D1233" s="292"/>
      <c r="E1233" s="292"/>
      <c r="F1233" s="292"/>
      <c r="G1233" s="293"/>
    </row>
    <row r="1234" spans="3:7">
      <c r="C1234" s="292"/>
      <c r="D1234" s="292"/>
      <c r="E1234" s="292"/>
      <c r="F1234" s="292"/>
      <c r="G1234" s="293"/>
    </row>
    <row r="1235" spans="3:7">
      <c r="C1235" s="292"/>
      <c r="D1235" s="292"/>
      <c r="E1235" s="292"/>
      <c r="F1235" s="292"/>
      <c r="G1235" s="293"/>
    </row>
    <row r="1236" spans="3:7">
      <c r="C1236" s="292"/>
      <c r="D1236" s="292"/>
      <c r="E1236" s="292"/>
      <c r="F1236" s="292"/>
      <c r="G1236" s="293"/>
    </row>
    <row r="1237" spans="3:7">
      <c r="C1237" s="292"/>
      <c r="D1237" s="292"/>
      <c r="E1237" s="292"/>
      <c r="F1237" s="292"/>
      <c r="G1237" s="293"/>
    </row>
    <row r="1238" spans="3:7">
      <c r="C1238" s="292"/>
      <c r="D1238" s="292"/>
      <c r="E1238" s="292"/>
      <c r="F1238" s="292"/>
      <c r="G1238" s="293"/>
    </row>
    <row r="1239" spans="3:7">
      <c r="C1239" s="292"/>
      <c r="D1239" s="292"/>
      <c r="E1239" s="292"/>
      <c r="F1239" s="292"/>
      <c r="G1239" s="293"/>
    </row>
    <row r="1240" spans="3:7">
      <c r="C1240" s="292"/>
      <c r="D1240" s="292"/>
      <c r="E1240" s="292"/>
      <c r="F1240" s="292"/>
      <c r="G1240" s="293"/>
    </row>
    <row r="1241" spans="3:7">
      <c r="C1241" s="292"/>
      <c r="D1241" s="292"/>
      <c r="E1241" s="292"/>
      <c r="F1241" s="292"/>
      <c r="G1241" s="293"/>
    </row>
    <row r="1242" spans="3:7">
      <c r="C1242" s="292"/>
      <c r="D1242" s="292"/>
      <c r="E1242" s="292"/>
      <c r="F1242" s="292"/>
      <c r="G1242" s="293"/>
    </row>
    <row r="1243" spans="3:7">
      <c r="C1243" s="292"/>
      <c r="D1243" s="292"/>
      <c r="E1243" s="292"/>
      <c r="F1243" s="292"/>
      <c r="G1243" s="293"/>
    </row>
    <row r="1244" spans="3:7">
      <c r="C1244" s="292"/>
      <c r="D1244" s="292"/>
      <c r="E1244" s="292"/>
      <c r="F1244" s="292"/>
      <c r="G1244" s="293"/>
    </row>
    <row r="1245" spans="3:7">
      <c r="C1245" s="292"/>
      <c r="D1245" s="292"/>
      <c r="E1245" s="292"/>
      <c r="F1245" s="292"/>
      <c r="G1245" s="293"/>
    </row>
    <row r="1246" spans="3:7">
      <c r="C1246" s="292"/>
      <c r="D1246" s="292"/>
      <c r="E1246" s="292"/>
      <c r="F1246" s="292"/>
      <c r="G1246" s="293"/>
    </row>
    <row r="1247" spans="3:7">
      <c r="C1247" s="292"/>
      <c r="D1247" s="292"/>
      <c r="E1247" s="292"/>
      <c r="F1247" s="292"/>
      <c r="G1247" s="293"/>
    </row>
    <row r="1248" spans="3:7">
      <c r="C1248" s="292"/>
      <c r="D1248" s="292"/>
      <c r="E1248" s="292"/>
      <c r="F1248" s="292"/>
      <c r="G1248" s="293"/>
    </row>
    <row r="1249" spans="3:7">
      <c r="C1249" s="292"/>
      <c r="D1249" s="292"/>
      <c r="E1249" s="292"/>
      <c r="F1249" s="292"/>
      <c r="G1249" s="293"/>
    </row>
    <row r="1250" spans="3:7">
      <c r="C1250" s="292"/>
      <c r="D1250" s="292"/>
      <c r="E1250" s="292"/>
      <c r="F1250" s="292"/>
      <c r="G1250" s="293"/>
    </row>
    <row r="1251" spans="3:7">
      <c r="C1251" s="292"/>
      <c r="D1251" s="292"/>
      <c r="E1251" s="292"/>
      <c r="F1251" s="292"/>
      <c r="G1251" s="293"/>
    </row>
    <row r="1252" spans="3:7">
      <c r="C1252" s="292"/>
      <c r="D1252" s="292"/>
      <c r="E1252" s="292"/>
      <c r="F1252" s="292"/>
      <c r="G1252" s="293"/>
    </row>
    <row r="1253" spans="3:7">
      <c r="C1253" s="292"/>
      <c r="D1253" s="292"/>
      <c r="E1253" s="292"/>
      <c r="F1253" s="292"/>
      <c r="G1253" s="293"/>
    </row>
    <row r="1254" spans="3:7">
      <c r="C1254" s="292"/>
      <c r="D1254" s="292"/>
      <c r="E1254" s="292"/>
      <c r="F1254" s="292"/>
      <c r="G1254" s="293"/>
    </row>
    <row r="1255" spans="3:7">
      <c r="C1255" s="292"/>
      <c r="D1255" s="292"/>
      <c r="E1255" s="292"/>
      <c r="F1255" s="292"/>
      <c r="G1255" s="293"/>
    </row>
    <row r="1256" spans="3:7">
      <c r="C1256" s="292"/>
      <c r="D1256" s="292"/>
      <c r="E1256" s="292"/>
      <c r="F1256" s="292"/>
      <c r="G1256" s="293"/>
    </row>
    <row r="1257" spans="3:7">
      <c r="C1257" s="292"/>
      <c r="D1257" s="292"/>
      <c r="E1257" s="292"/>
      <c r="F1257" s="292"/>
      <c r="G1257" s="293"/>
    </row>
    <row r="1258" spans="3:7">
      <c r="C1258" s="292"/>
      <c r="D1258" s="292"/>
      <c r="E1258" s="292"/>
      <c r="F1258" s="292"/>
      <c r="G1258" s="293"/>
    </row>
    <row r="1259" spans="3:7">
      <c r="C1259" s="292"/>
      <c r="D1259" s="292"/>
      <c r="E1259" s="292"/>
      <c r="F1259" s="292"/>
      <c r="G1259" s="293"/>
    </row>
    <row r="1260" spans="3:7">
      <c r="C1260" s="292"/>
      <c r="D1260" s="292"/>
      <c r="E1260" s="292"/>
      <c r="F1260" s="292"/>
      <c r="G1260" s="293"/>
    </row>
    <row r="1261" spans="3:7">
      <c r="C1261" s="292"/>
      <c r="D1261" s="292"/>
      <c r="E1261" s="292"/>
      <c r="F1261" s="292"/>
      <c r="G1261" s="293"/>
    </row>
    <row r="1262" spans="3:7">
      <c r="C1262" s="292"/>
      <c r="D1262" s="292"/>
      <c r="E1262" s="292"/>
      <c r="F1262" s="292"/>
      <c r="G1262" s="293"/>
    </row>
    <row r="1263" spans="3:7">
      <c r="C1263" s="292"/>
      <c r="D1263" s="292"/>
      <c r="E1263" s="292"/>
      <c r="F1263" s="292"/>
      <c r="G1263" s="293"/>
    </row>
    <row r="1264" spans="3:7">
      <c r="C1264" s="292"/>
      <c r="D1264" s="292"/>
      <c r="E1264" s="292"/>
      <c r="F1264" s="292"/>
      <c r="G1264" s="293"/>
    </row>
    <row r="1265" spans="3:7">
      <c r="C1265" s="292"/>
      <c r="D1265" s="292"/>
      <c r="E1265" s="292"/>
      <c r="F1265" s="292"/>
      <c r="G1265" s="293"/>
    </row>
    <row r="1266" spans="3:7">
      <c r="C1266" s="292"/>
      <c r="D1266" s="292"/>
      <c r="E1266" s="292"/>
      <c r="F1266" s="292"/>
      <c r="G1266" s="293"/>
    </row>
    <row r="1267" spans="3:7">
      <c r="C1267" s="292"/>
      <c r="D1267" s="292"/>
      <c r="E1267" s="292"/>
      <c r="F1267" s="292"/>
      <c r="G1267" s="293"/>
    </row>
    <row r="1268" spans="3:7">
      <c r="C1268" s="292"/>
      <c r="D1268" s="292"/>
      <c r="E1268" s="292"/>
      <c r="F1268" s="292"/>
      <c r="G1268" s="293"/>
    </row>
    <row r="1269" spans="3:7">
      <c r="C1269" s="292"/>
      <c r="D1269" s="292"/>
      <c r="E1269" s="292"/>
      <c r="F1269" s="292"/>
      <c r="G1269" s="293"/>
    </row>
    <row r="1270" spans="3:7">
      <c r="C1270" s="292"/>
      <c r="D1270" s="292"/>
      <c r="E1270" s="292"/>
      <c r="F1270" s="292"/>
      <c r="G1270" s="293"/>
    </row>
    <row r="1271" spans="3:7">
      <c r="C1271" s="292"/>
      <c r="D1271" s="292"/>
      <c r="E1271" s="292"/>
      <c r="F1271" s="292"/>
      <c r="G1271" s="293"/>
    </row>
    <row r="1272" spans="3:7">
      <c r="C1272" s="292"/>
      <c r="D1272" s="292"/>
      <c r="E1272" s="292"/>
      <c r="F1272" s="292"/>
      <c r="G1272" s="293"/>
    </row>
    <row r="1273" spans="3:7">
      <c r="C1273" s="292"/>
      <c r="D1273" s="292"/>
      <c r="E1273" s="292"/>
      <c r="F1273" s="292"/>
      <c r="G1273" s="293"/>
    </row>
    <row r="1274" spans="3:7">
      <c r="C1274" s="292"/>
      <c r="D1274" s="292"/>
      <c r="E1274" s="292"/>
      <c r="F1274" s="292"/>
      <c r="G1274" s="293"/>
    </row>
    <row r="1275" spans="3:7">
      <c r="C1275" s="292"/>
      <c r="D1275" s="292"/>
      <c r="E1275" s="292"/>
      <c r="F1275" s="292"/>
      <c r="G1275" s="293"/>
    </row>
    <row r="1276" spans="3:7">
      <c r="C1276" s="292"/>
      <c r="D1276" s="292"/>
      <c r="E1276" s="292"/>
      <c r="F1276" s="292"/>
      <c r="G1276" s="293"/>
    </row>
    <row r="1277" spans="3:7">
      <c r="C1277" s="292"/>
      <c r="D1277" s="292"/>
      <c r="E1277" s="292"/>
      <c r="F1277" s="292"/>
      <c r="G1277" s="293"/>
    </row>
    <row r="1278" spans="3:7">
      <c r="C1278" s="292"/>
      <c r="D1278" s="292"/>
      <c r="E1278" s="292"/>
      <c r="F1278" s="292"/>
      <c r="G1278" s="293"/>
    </row>
    <row r="1279" spans="3:7">
      <c r="C1279" s="292"/>
      <c r="D1279" s="292"/>
      <c r="E1279" s="292"/>
      <c r="F1279" s="292"/>
      <c r="G1279" s="293"/>
    </row>
    <row r="1280" spans="3:7">
      <c r="C1280" s="292"/>
      <c r="D1280" s="292"/>
      <c r="E1280" s="292"/>
      <c r="F1280" s="292"/>
      <c r="G1280" s="293"/>
    </row>
    <row r="1281" spans="3:7">
      <c r="C1281" s="292"/>
      <c r="D1281" s="292"/>
      <c r="E1281" s="292"/>
      <c r="F1281" s="292"/>
      <c r="G1281" s="293"/>
    </row>
    <row r="1282" spans="3:7">
      <c r="C1282" s="292"/>
      <c r="D1282" s="292"/>
      <c r="E1282" s="292"/>
      <c r="F1282" s="292"/>
      <c r="G1282" s="293"/>
    </row>
    <row r="1283" spans="3:7">
      <c r="C1283" s="292"/>
      <c r="D1283" s="292"/>
      <c r="E1283" s="292"/>
      <c r="F1283" s="292"/>
      <c r="G1283" s="293"/>
    </row>
    <row r="1284" spans="3:7">
      <c r="C1284" s="292"/>
      <c r="D1284" s="292"/>
      <c r="E1284" s="292"/>
      <c r="F1284" s="292"/>
      <c r="G1284" s="293"/>
    </row>
    <row r="1285" spans="3:7">
      <c r="C1285" s="292"/>
      <c r="D1285" s="292"/>
      <c r="E1285" s="292"/>
      <c r="F1285" s="292"/>
      <c r="G1285" s="293"/>
    </row>
    <row r="1286" spans="3:7">
      <c r="C1286" s="292"/>
      <c r="D1286" s="292"/>
      <c r="E1286" s="292"/>
      <c r="F1286" s="292"/>
      <c r="G1286" s="293"/>
    </row>
    <row r="1287" spans="3:7">
      <c r="C1287" s="292"/>
      <c r="D1287" s="292"/>
      <c r="E1287" s="292"/>
      <c r="F1287" s="292"/>
      <c r="G1287" s="293"/>
    </row>
    <row r="1288" spans="3:7">
      <c r="C1288" s="292"/>
      <c r="D1288" s="292"/>
      <c r="E1288" s="292"/>
      <c r="F1288" s="292"/>
      <c r="G1288" s="293"/>
    </row>
    <row r="1289" spans="3:7">
      <c r="C1289" s="292"/>
      <c r="D1289" s="292"/>
      <c r="E1289" s="292"/>
      <c r="F1289" s="292"/>
      <c r="G1289" s="293"/>
    </row>
    <row r="1290" spans="3:7">
      <c r="C1290" s="292"/>
      <c r="D1290" s="292"/>
      <c r="E1290" s="292"/>
      <c r="F1290" s="292"/>
      <c r="G1290" s="293"/>
    </row>
    <row r="1291" spans="3:7">
      <c r="C1291" s="292"/>
      <c r="D1291" s="292"/>
      <c r="E1291" s="292"/>
      <c r="F1291" s="292"/>
      <c r="G1291" s="293"/>
    </row>
    <row r="1292" spans="3:7">
      <c r="C1292" s="292"/>
      <c r="D1292" s="292"/>
      <c r="E1292" s="292"/>
      <c r="F1292" s="292"/>
      <c r="G1292" s="293"/>
    </row>
    <row r="1293" spans="3:7">
      <c r="C1293" s="292"/>
      <c r="D1293" s="292"/>
      <c r="E1293" s="292"/>
      <c r="F1293" s="292"/>
      <c r="G1293" s="293"/>
    </row>
    <row r="1294" spans="3:7">
      <c r="C1294" s="292"/>
      <c r="D1294" s="292"/>
      <c r="E1294" s="292"/>
      <c r="F1294" s="292"/>
      <c r="G1294" s="293"/>
    </row>
    <row r="1295" spans="3:7">
      <c r="C1295" s="292"/>
      <c r="D1295" s="292"/>
      <c r="E1295" s="292"/>
      <c r="F1295" s="292"/>
      <c r="G1295" s="293"/>
    </row>
    <row r="1296" spans="3:7">
      <c r="C1296" s="292"/>
      <c r="D1296" s="292"/>
      <c r="E1296" s="292"/>
      <c r="F1296" s="292"/>
      <c r="G1296" s="293"/>
    </row>
    <row r="1297" spans="3:7">
      <c r="C1297" s="292"/>
      <c r="D1297" s="292"/>
      <c r="E1297" s="292"/>
      <c r="F1297" s="292"/>
      <c r="G1297" s="293"/>
    </row>
    <row r="1298" spans="3:7">
      <c r="C1298" s="292"/>
      <c r="D1298" s="292"/>
      <c r="E1298" s="292"/>
      <c r="F1298" s="292"/>
      <c r="G1298" s="293"/>
    </row>
    <row r="1299" spans="3:7">
      <c r="C1299" s="292"/>
      <c r="D1299" s="292"/>
      <c r="E1299" s="292"/>
      <c r="F1299" s="292"/>
      <c r="G1299" s="293"/>
    </row>
    <row r="1300" spans="3:7">
      <c r="C1300" s="292"/>
      <c r="D1300" s="292"/>
      <c r="E1300" s="292"/>
      <c r="F1300" s="292"/>
      <c r="G1300" s="293"/>
    </row>
    <row r="1301" spans="3:7">
      <c r="C1301" s="292"/>
      <c r="D1301" s="292"/>
      <c r="E1301" s="292"/>
      <c r="F1301" s="292"/>
      <c r="G1301" s="293"/>
    </row>
    <row r="1302" spans="3:7">
      <c r="C1302" s="292"/>
      <c r="D1302" s="292"/>
      <c r="E1302" s="292"/>
      <c r="F1302" s="292"/>
      <c r="G1302" s="293"/>
    </row>
    <row r="1303" spans="3:7">
      <c r="C1303" s="292"/>
      <c r="D1303" s="292"/>
      <c r="E1303" s="292"/>
      <c r="F1303" s="292"/>
      <c r="G1303" s="293"/>
    </row>
    <row r="1304" spans="3:7">
      <c r="C1304" s="292"/>
      <c r="D1304" s="292"/>
      <c r="E1304" s="292"/>
      <c r="F1304" s="292"/>
      <c r="G1304" s="293"/>
    </row>
    <row r="1305" spans="3:7">
      <c r="C1305" s="292"/>
      <c r="D1305" s="292"/>
      <c r="E1305" s="292"/>
      <c r="F1305" s="292"/>
      <c r="G1305" s="293"/>
    </row>
    <row r="1306" spans="3:7">
      <c r="C1306" s="292"/>
      <c r="D1306" s="292"/>
      <c r="E1306" s="292"/>
      <c r="F1306" s="292"/>
      <c r="G1306" s="293"/>
    </row>
    <row r="1307" spans="3:7">
      <c r="C1307" s="292"/>
      <c r="D1307" s="292"/>
      <c r="E1307" s="292"/>
      <c r="F1307" s="292"/>
      <c r="G1307" s="293"/>
    </row>
    <row r="1308" spans="3:7">
      <c r="C1308" s="292"/>
      <c r="D1308" s="292"/>
      <c r="E1308" s="292"/>
      <c r="F1308" s="292"/>
      <c r="G1308" s="293"/>
    </row>
    <row r="1309" spans="3:7">
      <c r="C1309" s="292"/>
      <c r="D1309" s="292"/>
      <c r="E1309" s="292"/>
      <c r="F1309" s="292"/>
      <c r="G1309" s="293"/>
    </row>
    <row r="1310" spans="3:7">
      <c r="C1310" s="292"/>
      <c r="D1310" s="292"/>
      <c r="E1310" s="292"/>
      <c r="F1310" s="292"/>
      <c r="G1310" s="293"/>
    </row>
    <row r="1311" spans="3:7">
      <c r="C1311" s="292"/>
      <c r="D1311" s="292"/>
      <c r="E1311" s="292"/>
      <c r="F1311" s="292"/>
      <c r="G1311" s="293"/>
    </row>
    <row r="1312" spans="3:7">
      <c r="C1312" s="292"/>
      <c r="D1312" s="292"/>
      <c r="E1312" s="292"/>
      <c r="F1312" s="292"/>
      <c r="G1312" s="293"/>
    </row>
    <row r="1313" spans="3:7">
      <c r="C1313" s="292"/>
      <c r="D1313" s="292"/>
      <c r="E1313" s="292"/>
      <c r="F1313" s="292"/>
      <c r="G1313" s="293"/>
    </row>
    <row r="1314" spans="3:7">
      <c r="C1314" s="292"/>
      <c r="D1314" s="292"/>
      <c r="E1314" s="292"/>
      <c r="F1314" s="292"/>
      <c r="G1314" s="293"/>
    </row>
    <row r="1315" spans="3:7">
      <c r="C1315" s="292"/>
      <c r="D1315" s="292"/>
      <c r="E1315" s="292"/>
      <c r="F1315" s="292"/>
      <c r="G1315" s="293"/>
    </row>
    <row r="1316" spans="3:7">
      <c r="C1316" s="292"/>
      <c r="D1316" s="292"/>
      <c r="E1316" s="292"/>
      <c r="F1316" s="292"/>
      <c r="G1316" s="293"/>
    </row>
    <row r="1317" spans="3:7">
      <c r="C1317" s="292"/>
      <c r="D1317" s="292"/>
      <c r="E1317" s="292"/>
      <c r="F1317" s="292"/>
      <c r="G1317" s="293"/>
    </row>
    <row r="1318" spans="3:7">
      <c r="C1318" s="292"/>
      <c r="D1318" s="292"/>
      <c r="E1318" s="292"/>
      <c r="F1318" s="292"/>
      <c r="G1318" s="293"/>
    </row>
    <row r="1319" spans="3:7">
      <c r="C1319" s="292"/>
      <c r="D1319" s="292"/>
      <c r="E1319" s="292"/>
      <c r="F1319" s="292"/>
      <c r="G1319" s="293"/>
    </row>
    <row r="1320" spans="3:7">
      <c r="C1320" s="292"/>
      <c r="D1320" s="292"/>
      <c r="E1320" s="292"/>
      <c r="F1320" s="292"/>
      <c r="G1320" s="293"/>
    </row>
    <row r="1321" spans="3:7">
      <c r="C1321" s="292"/>
      <c r="D1321" s="292"/>
      <c r="E1321" s="292"/>
      <c r="F1321" s="292"/>
      <c r="G1321" s="293"/>
    </row>
    <row r="1322" spans="3:7">
      <c r="C1322" s="292"/>
      <c r="D1322" s="292"/>
      <c r="E1322" s="292"/>
      <c r="F1322" s="292"/>
      <c r="G1322" s="293"/>
    </row>
    <row r="1323" spans="3:7">
      <c r="C1323" s="292"/>
      <c r="D1323" s="292"/>
      <c r="E1323" s="292"/>
      <c r="F1323" s="292"/>
      <c r="G1323" s="293"/>
    </row>
    <row r="1324" spans="3:7">
      <c r="C1324" s="292"/>
      <c r="D1324" s="292"/>
      <c r="E1324" s="292"/>
      <c r="F1324" s="292"/>
      <c r="G1324" s="293"/>
    </row>
    <row r="1325" spans="3:7">
      <c r="C1325" s="292"/>
      <c r="D1325" s="292"/>
      <c r="E1325" s="292"/>
      <c r="F1325" s="292"/>
      <c r="G1325" s="293"/>
    </row>
    <row r="1326" spans="3:7">
      <c r="C1326" s="292"/>
      <c r="D1326" s="292"/>
      <c r="E1326" s="292"/>
      <c r="F1326" s="292"/>
      <c r="G1326" s="293"/>
    </row>
    <row r="1327" spans="3:7">
      <c r="C1327" s="292"/>
      <c r="D1327" s="292"/>
      <c r="E1327" s="292"/>
      <c r="F1327" s="292"/>
      <c r="G1327" s="293"/>
    </row>
    <row r="1328" spans="3:7">
      <c r="C1328" s="292"/>
      <c r="D1328" s="292"/>
      <c r="E1328" s="292"/>
      <c r="F1328" s="292"/>
      <c r="G1328" s="293"/>
    </row>
    <row r="1329" spans="3:7">
      <c r="C1329" s="292"/>
      <c r="D1329" s="292"/>
      <c r="E1329" s="292"/>
      <c r="F1329" s="292"/>
      <c r="G1329" s="293"/>
    </row>
    <row r="1330" spans="3:7">
      <c r="C1330" s="292"/>
      <c r="D1330" s="292"/>
      <c r="E1330" s="292"/>
      <c r="F1330" s="292"/>
      <c r="G1330" s="293"/>
    </row>
    <row r="1331" spans="3:7">
      <c r="C1331" s="292"/>
      <c r="D1331" s="292"/>
      <c r="E1331" s="292"/>
      <c r="F1331" s="292"/>
      <c r="G1331" s="293"/>
    </row>
    <row r="1332" spans="3:7">
      <c r="C1332" s="292"/>
      <c r="D1332" s="292"/>
      <c r="E1332" s="292"/>
      <c r="F1332" s="292"/>
      <c r="G1332" s="293"/>
    </row>
    <row r="1333" spans="3:7">
      <c r="C1333" s="292"/>
      <c r="D1333" s="292"/>
      <c r="E1333" s="292"/>
      <c r="F1333" s="292"/>
      <c r="G1333" s="293"/>
    </row>
    <row r="1334" spans="3:7">
      <c r="C1334" s="292"/>
      <c r="D1334" s="292"/>
      <c r="E1334" s="292"/>
      <c r="F1334" s="292"/>
      <c r="G1334" s="293"/>
    </row>
    <row r="1335" spans="3:7">
      <c r="C1335" s="292"/>
      <c r="D1335" s="292"/>
      <c r="E1335" s="292"/>
      <c r="F1335" s="292"/>
      <c r="G1335" s="293"/>
    </row>
    <row r="1336" spans="3:7">
      <c r="C1336" s="292"/>
      <c r="D1336" s="292"/>
      <c r="E1336" s="292"/>
      <c r="F1336" s="292"/>
      <c r="G1336" s="293"/>
    </row>
    <row r="1337" spans="3:7">
      <c r="C1337" s="292"/>
      <c r="D1337" s="292"/>
      <c r="E1337" s="292"/>
      <c r="F1337" s="292"/>
      <c r="G1337" s="293"/>
    </row>
    <row r="1338" spans="3:7">
      <c r="C1338" s="292"/>
      <c r="D1338" s="292"/>
      <c r="E1338" s="292"/>
      <c r="F1338" s="292"/>
      <c r="G1338" s="293"/>
    </row>
    <row r="1339" spans="3:7">
      <c r="C1339" s="292"/>
      <c r="D1339" s="292"/>
      <c r="E1339" s="292"/>
      <c r="F1339" s="292"/>
      <c r="G1339" s="293"/>
    </row>
    <row r="1340" spans="3:7">
      <c r="C1340" s="292"/>
      <c r="D1340" s="292"/>
      <c r="E1340" s="292"/>
      <c r="F1340" s="292"/>
      <c r="G1340" s="293"/>
    </row>
    <row r="1341" spans="3:7">
      <c r="C1341" s="292"/>
      <c r="D1341" s="292"/>
      <c r="E1341" s="292"/>
      <c r="F1341" s="292"/>
      <c r="G1341" s="293"/>
    </row>
    <row r="1342" spans="3:7">
      <c r="C1342" s="292"/>
      <c r="D1342" s="292"/>
      <c r="E1342" s="292"/>
      <c r="F1342" s="292"/>
      <c r="G1342" s="293"/>
    </row>
    <row r="1343" spans="3:7">
      <c r="C1343" s="292"/>
      <c r="D1343" s="292"/>
      <c r="E1343" s="292"/>
      <c r="F1343" s="292"/>
      <c r="G1343" s="293"/>
    </row>
    <row r="1344" spans="3:7">
      <c r="C1344" s="292"/>
      <c r="D1344" s="292"/>
      <c r="E1344" s="292"/>
      <c r="F1344" s="292"/>
      <c r="G1344" s="293"/>
    </row>
    <row r="1345" spans="3:7">
      <c r="C1345" s="292"/>
      <c r="D1345" s="292"/>
      <c r="E1345" s="292"/>
      <c r="F1345" s="292"/>
      <c r="G1345" s="293"/>
    </row>
    <row r="1346" spans="3:7">
      <c r="C1346" s="292"/>
      <c r="D1346" s="292"/>
      <c r="E1346" s="292"/>
      <c r="F1346" s="292"/>
      <c r="G1346" s="293"/>
    </row>
    <row r="1347" spans="3:7">
      <c r="C1347" s="292"/>
      <c r="D1347" s="292"/>
      <c r="E1347" s="292"/>
      <c r="F1347" s="292"/>
      <c r="G1347" s="293"/>
    </row>
    <row r="1348" spans="3:7">
      <c r="C1348" s="292"/>
      <c r="D1348" s="292"/>
      <c r="E1348" s="292"/>
      <c r="F1348" s="292"/>
      <c r="G1348" s="293"/>
    </row>
    <row r="1349" spans="3:7">
      <c r="C1349" s="292"/>
      <c r="D1349" s="292"/>
      <c r="E1349" s="292"/>
      <c r="F1349" s="292"/>
      <c r="G1349" s="293"/>
    </row>
    <row r="1350" spans="3:7">
      <c r="C1350" s="292"/>
      <c r="D1350" s="292"/>
      <c r="E1350" s="292"/>
      <c r="F1350" s="292"/>
      <c r="G1350" s="293"/>
    </row>
    <row r="1351" spans="3:7">
      <c r="C1351" s="292"/>
      <c r="D1351" s="292"/>
      <c r="E1351" s="292"/>
      <c r="F1351" s="292"/>
      <c r="G1351" s="293"/>
    </row>
    <row r="1352" spans="3:7">
      <c r="C1352" s="292"/>
      <c r="D1352" s="292"/>
      <c r="E1352" s="292"/>
      <c r="F1352" s="292"/>
      <c r="G1352" s="293"/>
    </row>
    <row r="1353" spans="3:7">
      <c r="C1353" s="292"/>
      <c r="D1353" s="292"/>
      <c r="E1353" s="292"/>
      <c r="F1353" s="292"/>
      <c r="G1353" s="293"/>
    </row>
    <row r="1354" spans="3:7">
      <c r="C1354" s="292"/>
      <c r="D1354" s="292"/>
      <c r="E1354" s="292"/>
      <c r="F1354" s="292"/>
      <c r="G1354" s="293"/>
    </row>
    <row r="1355" spans="3:7">
      <c r="C1355" s="292"/>
      <c r="D1355" s="292"/>
      <c r="E1355" s="292"/>
      <c r="F1355" s="292"/>
      <c r="G1355" s="293"/>
    </row>
    <row r="1356" spans="3:7">
      <c r="C1356" s="292"/>
      <c r="D1356" s="292"/>
      <c r="E1356" s="292"/>
      <c r="F1356" s="292"/>
      <c r="G1356" s="293"/>
    </row>
    <row r="1357" spans="3:7">
      <c r="C1357" s="292"/>
      <c r="D1357" s="292"/>
      <c r="E1357" s="292"/>
      <c r="F1357" s="292"/>
      <c r="G1357" s="293"/>
    </row>
    <row r="1358" spans="3:7">
      <c r="C1358" s="292"/>
      <c r="D1358" s="292"/>
      <c r="E1358" s="292"/>
      <c r="F1358" s="292"/>
      <c r="G1358" s="293"/>
    </row>
    <row r="1359" spans="3:7">
      <c r="C1359" s="292"/>
      <c r="D1359" s="292"/>
      <c r="E1359" s="292"/>
      <c r="F1359" s="292"/>
      <c r="G1359" s="293"/>
    </row>
    <row r="1360" spans="3:7">
      <c r="C1360" s="292"/>
      <c r="D1360" s="292"/>
      <c r="E1360" s="292"/>
      <c r="F1360" s="292"/>
      <c r="G1360" s="293"/>
    </row>
    <row r="1361" spans="3:7">
      <c r="C1361" s="292"/>
      <c r="D1361" s="292"/>
      <c r="E1361" s="292"/>
      <c r="F1361" s="292"/>
      <c r="G1361" s="293"/>
    </row>
    <row r="1362" spans="3:7">
      <c r="C1362" s="292"/>
      <c r="D1362" s="292"/>
      <c r="E1362" s="292"/>
      <c r="F1362" s="292"/>
      <c r="G1362" s="293"/>
    </row>
    <row r="1363" spans="3:7">
      <c r="C1363" s="292"/>
      <c r="D1363" s="292"/>
      <c r="E1363" s="292"/>
      <c r="F1363" s="292"/>
      <c r="G1363" s="293"/>
    </row>
    <row r="1364" spans="3:7">
      <c r="C1364" s="292"/>
      <c r="D1364" s="292"/>
      <c r="E1364" s="292"/>
      <c r="F1364" s="292"/>
      <c r="G1364" s="293"/>
    </row>
    <row r="1365" spans="3:7">
      <c r="C1365" s="292"/>
      <c r="D1365" s="292"/>
      <c r="E1365" s="292"/>
      <c r="F1365" s="292"/>
      <c r="G1365" s="293"/>
    </row>
    <row r="1366" spans="3:7">
      <c r="C1366" s="292"/>
      <c r="D1366" s="292"/>
      <c r="E1366" s="292"/>
      <c r="F1366" s="292"/>
      <c r="G1366" s="293"/>
    </row>
    <row r="1367" spans="3:7">
      <c r="C1367" s="292"/>
      <c r="D1367" s="292"/>
      <c r="E1367" s="292"/>
      <c r="F1367" s="292"/>
      <c r="G1367" s="293"/>
    </row>
    <row r="1368" spans="3:7">
      <c r="C1368" s="292"/>
      <c r="D1368" s="292"/>
      <c r="E1368" s="292"/>
      <c r="F1368" s="292"/>
      <c r="G1368" s="293"/>
    </row>
    <row r="1369" spans="3:7">
      <c r="C1369" s="292"/>
      <c r="D1369" s="292"/>
      <c r="E1369" s="292"/>
      <c r="F1369" s="292"/>
      <c r="G1369" s="293"/>
    </row>
    <row r="1370" spans="3:7">
      <c r="C1370" s="292"/>
      <c r="D1370" s="292"/>
      <c r="E1370" s="292"/>
      <c r="F1370" s="292"/>
      <c r="G1370" s="293"/>
    </row>
    <row r="1371" spans="3:7">
      <c r="C1371" s="292"/>
      <c r="D1371" s="292"/>
      <c r="E1371" s="292"/>
      <c r="F1371" s="292"/>
      <c r="G1371" s="293"/>
    </row>
    <row r="1372" spans="3:7">
      <c r="C1372" s="292"/>
      <c r="D1372" s="292"/>
      <c r="E1372" s="292"/>
      <c r="F1372" s="292"/>
      <c r="G1372" s="293"/>
    </row>
    <row r="1373" spans="3:7">
      <c r="C1373" s="292"/>
      <c r="D1373" s="292"/>
      <c r="E1373" s="292"/>
      <c r="F1373" s="292"/>
      <c r="G1373" s="293"/>
    </row>
    <row r="1374" spans="3:7">
      <c r="C1374" s="292"/>
      <c r="D1374" s="292"/>
      <c r="E1374" s="292"/>
      <c r="F1374" s="292"/>
      <c r="G1374" s="293"/>
    </row>
    <row r="1375" spans="3:7">
      <c r="C1375" s="292"/>
      <c r="D1375" s="292"/>
      <c r="E1375" s="292"/>
      <c r="F1375" s="292"/>
      <c r="G1375" s="293"/>
    </row>
    <row r="1376" spans="3:7">
      <c r="C1376" s="292"/>
      <c r="D1376" s="292"/>
      <c r="E1376" s="292"/>
      <c r="F1376" s="292"/>
      <c r="G1376" s="293"/>
    </row>
    <row r="1377" spans="3:7">
      <c r="C1377" s="292"/>
      <c r="D1377" s="292"/>
      <c r="E1377" s="292"/>
      <c r="F1377" s="292"/>
      <c r="G1377" s="293"/>
    </row>
    <row r="1378" spans="3:7">
      <c r="C1378" s="292"/>
      <c r="D1378" s="292"/>
      <c r="E1378" s="292"/>
      <c r="F1378" s="292"/>
      <c r="G1378" s="293"/>
    </row>
    <row r="1379" spans="3:7">
      <c r="C1379" s="292"/>
      <c r="D1379" s="292"/>
      <c r="E1379" s="292"/>
      <c r="F1379" s="292"/>
      <c r="G1379" s="293"/>
    </row>
    <row r="1380" spans="3:7">
      <c r="C1380" s="292"/>
      <c r="D1380" s="292"/>
      <c r="E1380" s="292"/>
      <c r="F1380" s="292"/>
      <c r="G1380" s="293"/>
    </row>
    <row r="1381" spans="3:7">
      <c r="C1381" s="292"/>
      <c r="D1381" s="292"/>
      <c r="E1381" s="292"/>
      <c r="F1381" s="292"/>
      <c r="G1381" s="293"/>
    </row>
    <row r="1382" spans="3:7">
      <c r="C1382" s="292"/>
      <c r="D1382" s="292"/>
      <c r="E1382" s="292"/>
      <c r="F1382" s="292"/>
      <c r="G1382" s="293"/>
    </row>
    <row r="1383" spans="3:7">
      <c r="C1383" s="292"/>
      <c r="D1383" s="292"/>
      <c r="E1383" s="292"/>
      <c r="F1383" s="292"/>
      <c r="G1383" s="293"/>
    </row>
    <row r="1384" spans="3:7">
      <c r="C1384" s="292"/>
      <c r="D1384" s="292"/>
      <c r="E1384" s="292"/>
      <c r="F1384" s="292"/>
      <c r="G1384" s="293"/>
    </row>
    <row r="1385" spans="3:7">
      <c r="C1385" s="292"/>
      <c r="D1385" s="292"/>
      <c r="E1385" s="292"/>
      <c r="F1385" s="292"/>
      <c r="G1385" s="293"/>
    </row>
    <row r="1386" spans="3:7">
      <c r="C1386" s="292"/>
      <c r="D1386" s="292"/>
      <c r="E1386" s="292"/>
      <c r="F1386" s="292"/>
      <c r="G1386" s="293"/>
    </row>
    <row r="1387" spans="3:7">
      <c r="C1387" s="292"/>
      <c r="D1387" s="292"/>
      <c r="E1387" s="292"/>
      <c r="F1387" s="292"/>
      <c r="G1387" s="293"/>
    </row>
    <row r="1388" spans="3:7">
      <c r="C1388" s="292"/>
      <c r="D1388" s="292"/>
      <c r="E1388" s="292"/>
      <c r="F1388" s="292"/>
      <c r="G1388" s="293"/>
    </row>
    <row r="1389" spans="3:7">
      <c r="C1389" s="292"/>
      <c r="D1389" s="292"/>
      <c r="E1389" s="292"/>
      <c r="F1389" s="292"/>
      <c r="G1389" s="293"/>
    </row>
    <row r="1390" spans="3:7">
      <c r="C1390" s="292"/>
      <c r="D1390" s="292"/>
      <c r="E1390" s="292"/>
      <c r="F1390" s="292"/>
      <c r="G1390" s="293"/>
    </row>
    <row r="1391" spans="3:7">
      <c r="C1391" s="292"/>
      <c r="D1391" s="292"/>
      <c r="E1391" s="292"/>
      <c r="F1391" s="292"/>
      <c r="G1391" s="293"/>
    </row>
    <row r="1392" spans="3:7">
      <c r="C1392" s="292"/>
      <c r="D1392" s="292"/>
      <c r="E1392" s="292"/>
      <c r="F1392" s="292"/>
      <c r="G1392" s="293"/>
    </row>
    <row r="1393" spans="3:7">
      <c r="C1393" s="292"/>
      <c r="D1393" s="292"/>
      <c r="E1393" s="292"/>
      <c r="F1393" s="292"/>
      <c r="G1393" s="293"/>
    </row>
    <row r="1394" spans="3:7">
      <c r="C1394" s="292"/>
      <c r="D1394" s="292"/>
      <c r="E1394" s="292"/>
      <c r="F1394" s="292"/>
      <c r="G1394" s="293"/>
    </row>
    <row r="1395" spans="3:7">
      <c r="C1395" s="292"/>
      <c r="D1395" s="292"/>
      <c r="E1395" s="292"/>
      <c r="F1395" s="292"/>
      <c r="G1395" s="293"/>
    </row>
    <row r="1396" spans="3:7">
      <c r="C1396" s="292"/>
      <c r="D1396" s="292"/>
      <c r="E1396" s="292"/>
      <c r="F1396" s="292"/>
      <c r="G1396" s="293"/>
    </row>
    <row r="1397" spans="3:7">
      <c r="C1397" s="292"/>
      <c r="D1397" s="292"/>
      <c r="E1397" s="292"/>
      <c r="F1397" s="292"/>
      <c r="G1397" s="293"/>
    </row>
    <row r="1398" spans="3:7">
      <c r="C1398" s="292"/>
      <c r="D1398" s="292"/>
      <c r="E1398" s="292"/>
      <c r="F1398" s="292"/>
      <c r="G1398" s="293"/>
    </row>
    <row r="1399" spans="3:7">
      <c r="C1399" s="292"/>
      <c r="D1399" s="292"/>
      <c r="E1399" s="292"/>
      <c r="F1399" s="292"/>
      <c r="G1399" s="293"/>
    </row>
    <row r="1400" spans="3:7">
      <c r="C1400" s="292"/>
      <c r="D1400" s="292"/>
      <c r="E1400" s="292"/>
      <c r="F1400" s="292"/>
      <c r="G1400" s="293"/>
    </row>
    <row r="1401" spans="3:7">
      <c r="C1401" s="292"/>
      <c r="D1401" s="292"/>
      <c r="E1401" s="292"/>
      <c r="F1401" s="292"/>
      <c r="G1401" s="293"/>
    </row>
    <row r="1402" spans="3:7">
      <c r="C1402" s="292"/>
      <c r="D1402" s="292"/>
      <c r="E1402" s="292"/>
      <c r="F1402" s="292"/>
      <c r="G1402" s="293"/>
    </row>
    <row r="1403" spans="3:7">
      <c r="C1403" s="292"/>
      <c r="D1403" s="292"/>
      <c r="E1403" s="292"/>
      <c r="F1403" s="292"/>
      <c r="G1403" s="293"/>
    </row>
    <row r="1404" spans="3:7">
      <c r="C1404" s="292"/>
      <c r="D1404" s="292"/>
      <c r="E1404" s="292"/>
      <c r="F1404" s="292"/>
      <c r="G1404" s="293"/>
    </row>
    <row r="1405" spans="3:7">
      <c r="C1405" s="292"/>
      <c r="D1405" s="292"/>
      <c r="E1405" s="292"/>
      <c r="F1405" s="292"/>
      <c r="G1405" s="293"/>
    </row>
    <row r="1406" spans="3:7">
      <c r="C1406" s="292"/>
      <c r="D1406" s="292"/>
      <c r="E1406" s="292"/>
      <c r="F1406" s="292"/>
      <c r="G1406" s="293"/>
    </row>
    <row r="1407" spans="3:7">
      <c r="C1407" s="292"/>
      <c r="D1407" s="292"/>
      <c r="E1407" s="292"/>
      <c r="F1407" s="292"/>
      <c r="G1407" s="293"/>
    </row>
    <row r="1408" spans="3:7">
      <c r="C1408" s="292"/>
      <c r="D1408" s="292"/>
      <c r="E1408" s="292"/>
      <c r="F1408" s="292"/>
      <c r="G1408" s="293"/>
    </row>
    <row r="1409" spans="3:7">
      <c r="C1409" s="292"/>
      <c r="D1409" s="292"/>
      <c r="E1409" s="292"/>
      <c r="F1409" s="292"/>
      <c r="G1409" s="293"/>
    </row>
    <row r="1410" spans="3:7">
      <c r="C1410" s="292"/>
      <c r="D1410" s="292"/>
      <c r="E1410" s="292"/>
      <c r="F1410" s="292"/>
      <c r="G1410" s="293"/>
    </row>
    <row r="1411" spans="3:7">
      <c r="C1411" s="292"/>
      <c r="D1411" s="292"/>
      <c r="E1411" s="292"/>
      <c r="F1411" s="292"/>
      <c r="G1411" s="293"/>
    </row>
    <row r="1412" spans="3:7">
      <c r="C1412" s="292"/>
      <c r="D1412" s="292"/>
      <c r="E1412" s="292"/>
      <c r="F1412" s="292"/>
      <c r="G1412" s="293"/>
    </row>
    <row r="1413" spans="3:7">
      <c r="C1413" s="292"/>
      <c r="D1413" s="292"/>
      <c r="E1413" s="292"/>
      <c r="F1413" s="292"/>
      <c r="G1413" s="293"/>
    </row>
    <row r="1414" spans="3:7">
      <c r="C1414" s="292"/>
      <c r="D1414" s="292"/>
      <c r="E1414" s="292"/>
      <c r="F1414" s="292"/>
      <c r="G1414" s="293"/>
    </row>
    <row r="1415" spans="3:7">
      <c r="C1415" s="292"/>
      <c r="D1415" s="292"/>
      <c r="E1415" s="292"/>
      <c r="F1415" s="292"/>
      <c r="G1415" s="293"/>
    </row>
    <row r="1416" spans="3:7">
      <c r="C1416" s="292"/>
      <c r="D1416" s="292"/>
      <c r="E1416" s="292"/>
      <c r="F1416" s="292"/>
      <c r="G1416" s="293"/>
    </row>
    <row r="1417" spans="3:7">
      <c r="C1417" s="292"/>
      <c r="D1417" s="292"/>
      <c r="E1417" s="292"/>
      <c r="F1417" s="292"/>
      <c r="G1417" s="293"/>
    </row>
    <row r="1418" spans="3:7">
      <c r="C1418" s="292"/>
      <c r="D1418" s="292"/>
      <c r="E1418" s="292"/>
      <c r="F1418" s="292"/>
      <c r="G1418" s="293"/>
    </row>
    <row r="1419" spans="3:7">
      <c r="C1419" s="292"/>
      <c r="D1419" s="292"/>
      <c r="E1419" s="292"/>
      <c r="F1419" s="292"/>
      <c r="G1419" s="293"/>
    </row>
    <row r="1420" spans="3:7">
      <c r="C1420" s="292"/>
      <c r="D1420" s="292"/>
      <c r="E1420" s="292"/>
      <c r="F1420" s="292"/>
      <c r="G1420" s="293"/>
    </row>
    <row r="1421" spans="3:7">
      <c r="C1421" s="292"/>
      <c r="D1421" s="292"/>
      <c r="E1421" s="292"/>
      <c r="F1421" s="292"/>
      <c r="G1421" s="293"/>
    </row>
    <row r="1422" spans="3:7">
      <c r="C1422" s="292"/>
      <c r="D1422" s="292"/>
      <c r="E1422" s="292"/>
      <c r="F1422" s="292"/>
      <c r="G1422" s="293"/>
    </row>
    <row r="1423" spans="3:7">
      <c r="C1423" s="292"/>
      <c r="D1423" s="292"/>
      <c r="E1423" s="292"/>
      <c r="F1423" s="292"/>
      <c r="G1423" s="293"/>
    </row>
    <row r="1424" spans="3:7">
      <c r="C1424" s="292"/>
      <c r="D1424" s="292"/>
      <c r="E1424" s="292"/>
      <c r="F1424" s="292"/>
      <c r="G1424" s="293"/>
    </row>
    <row r="1425" spans="3:7">
      <c r="C1425" s="292"/>
      <c r="D1425" s="292"/>
      <c r="E1425" s="292"/>
      <c r="F1425" s="292"/>
      <c r="G1425" s="293"/>
    </row>
    <row r="1426" spans="3:7">
      <c r="C1426" s="292"/>
      <c r="D1426" s="292"/>
      <c r="E1426" s="292"/>
      <c r="F1426" s="292"/>
      <c r="G1426" s="293"/>
    </row>
    <row r="1427" spans="3:7">
      <c r="C1427" s="292"/>
      <c r="D1427" s="292"/>
      <c r="E1427" s="292"/>
      <c r="F1427" s="292"/>
      <c r="G1427" s="293"/>
    </row>
    <row r="1428" spans="3:7">
      <c r="C1428" s="292"/>
      <c r="D1428" s="292"/>
      <c r="E1428" s="292"/>
      <c r="F1428" s="292"/>
      <c r="G1428" s="293"/>
    </row>
    <row r="1429" spans="3:7">
      <c r="C1429" s="292"/>
      <c r="D1429" s="292"/>
      <c r="E1429" s="292"/>
      <c r="F1429" s="292"/>
      <c r="G1429" s="293"/>
    </row>
    <row r="1430" spans="3:7">
      <c r="C1430" s="292"/>
      <c r="D1430" s="292"/>
      <c r="E1430" s="292"/>
      <c r="F1430" s="292"/>
      <c r="G1430" s="293"/>
    </row>
    <row r="1431" spans="3:7">
      <c r="C1431" s="292"/>
      <c r="D1431" s="292"/>
      <c r="E1431" s="292"/>
      <c r="F1431" s="292"/>
      <c r="G1431" s="293"/>
    </row>
    <row r="1432" spans="3:7">
      <c r="C1432" s="292"/>
      <c r="D1432" s="292"/>
      <c r="E1432" s="292"/>
      <c r="F1432" s="292"/>
      <c r="G1432" s="293"/>
    </row>
    <row r="1433" spans="3:7">
      <c r="C1433" s="292"/>
      <c r="D1433" s="292"/>
      <c r="E1433" s="292"/>
      <c r="F1433" s="292"/>
      <c r="G1433" s="293"/>
    </row>
    <row r="1434" spans="3:7">
      <c r="C1434" s="292"/>
      <c r="D1434" s="292"/>
      <c r="E1434" s="292"/>
      <c r="F1434" s="292"/>
      <c r="G1434" s="293"/>
    </row>
    <row r="1435" spans="3:7">
      <c r="C1435" s="292"/>
      <c r="D1435" s="292"/>
      <c r="E1435" s="292"/>
      <c r="F1435" s="292"/>
      <c r="G1435" s="293"/>
    </row>
    <row r="1436" spans="3:7">
      <c r="C1436" s="292"/>
      <c r="D1436" s="292"/>
      <c r="E1436" s="292"/>
      <c r="F1436" s="292"/>
      <c r="G1436" s="293"/>
    </row>
    <row r="1437" spans="3:7">
      <c r="C1437" s="292"/>
      <c r="D1437" s="292"/>
      <c r="E1437" s="292"/>
      <c r="F1437" s="292"/>
      <c r="G1437" s="293"/>
    </row>
    <row r="1438" spans="3:7">
      <c r="C1438" s="292"/>
      <c r="D1438" s="292"/>
      <c r="E1438" s="292"/>
      <c r="F1438" s="292"/>
      <c r="G1438" s="293"/>
    </row>
    <row r="1439" spans="3:7">
      <c r="C1439" s="292"/>
      <c r="D1439" s="292"/>
      <c r="E1439" s="292"/>
      <c r="F1439" s="292"/>
      <c r="G1439" s="293"/>
    </row>
    <row r="1440" spans="3:7">
      <c r="C1440" s="292"/>
      <c r="D1440" s="292"/>
      <c r="E1440" s="292"/>
      <c r="F1440" s="292"/>
      <c r="G1440" s="293"/>
    </row>
    <row r="1441" spans="3:7">
      <c r="C1441" s="292"/>
      <c r="D1441" s="292"/>
      <c r="E1441" s="292"/>
      <c r="F1441" s="292"/>
      <c r="G1441" s="293"/>
    </row>
    <row r="1442" spans="3:7">
      <c r="C1442" s="292"/>
      <c r="D1442" s="292"/>
      <c r="E1442" s="292"/>
      <c r="F1442" s="292"/>
      <c r="G1442" s="293"/>
    </row>
    <row r="1443" spans="3:7">
      <c r="C1443" s="292"/>
      <c r="D1443" s="292"/>
      <c r="E1443" s="292"/>
      <c r="F1443" s="292"/>
      <c r="G1443" s="293"/>
    </row>
    <row r="1444" spans="3:7">
      <c r="C1444" s="292"/>
      <c r="D1444" s="292"/>
      <c r="E1444" s="292"/>
      <c r="F1444" s="292"/>
      <c r="G1444" s="293"/>
    </row>
    <row r="1445" spans="3:7">
      <c r="C1445" s="292"/>
      <c r="D1445" s="292"/>
      <c r="E1445" s="292"/>
      <c r="F1445" s="292"/>
      <c r="G1445" s="293"/>
    </row>
    <row r="1446" spans="3:7">
      <c r="C1446" s="292"/>
      <c r="D1446" s="292"/>
      <c r="E1446" s="292"/>
      <c r="F1446" s="292"/>
      <c r="G1446" s="293"/>
    </row>
    <row r="1447" spans="3:7">
      <c r="C1447" s="292"/>
      <c r="D1447" s="292"/>
      <c r="E1447" s="292"/>
      <c r="F1447" s="292"/>
      <c r="G1447" s="293"/>
    </row>
    <row r="1448" spans="3:7">
      <c r="C1448" s="292"/>
      <c r="D1448" s="292"/>
      <c r="E1448" s="292"/>
      <c r="F1448" s="292"/>
      <c r="G1448" s="293"/>
    </row>
    <row r="1449" spans="3:7">
      <c r="C1449" s="292"/>
      <c r="D1449" s="292"/>
      <c r="E1449" s="292"/>
      <c r="F1449" s="292"/>
      <c r="G1449" s="293"/>
    </row>
    <row r="1450" spans="3:7">
      <c r="C1450" s="292"/>
      <c r="D1450" s="292"/>
      <c r="E1450" s="292"/>
      <c r="F1450" s="292"/>
      <c r="G1450" s="293"/>
    </row>
    <row r="1451" spans="3:7">
      <c r="C1451" s="292"/>
      <c r="D1451" s="292"/>
      <c r="E1451" s="292"/>
      <c r="F1451" s="292"/>
      <c r="G1451" s="293"/>
    </row>
    <row r="1452" spans="3:7">
      <c r="C1452" s="292"/>
      <c r="D1452" s="292"/>
      <c r="E1452" s="292"/>
      <c r="F1452" s="292"/>
      <c r="G1452" s="293"/>
    </row>
    <row r="1453" spans="3:7">
      <c r="C1453" s="292"/>
      <c r="D1453" s="292"/>
      <c r="E1453" s="292"/>
      <c r="F1453" s="292"/>
      <c r="G1453" s="293"/>
    </row>
    <row r="1454" spans="3:7">
      <c r="C1454" s="292"/>
      <c r="D1454" s="292"/>
      <c r="E1454" s="292"/>
      <c r="F1454" s="292"/>
      <c r="G1454" s="293"/>
    </row>
    <row r="1455" spans="3:7">
      <c r="C1455" s="292"/>
      <c r="D1455" s="292"/>
      <c r="E1455" s="292"/>
      <c r="F1455" s="292"/>
      <c r="G1455" s="293"/>
    </row>
    <row r="1456" spans="3:7">
      <c r="C1456" s="292"/>
      <c r="D1456" s="292"/>
      <c r="E1456" s="292"/>
      <c r="F1456" s="292"/>
      <c r="G1456" s="293"/>
    </row>
    <row r="1457" spans="3:7">
      <c r="C1457" s="292"/>
      <c r="D1457" s="292"/>
      <c r="E1457" s="292"/>
      <c r="F1457" s="292"/>
      <c r="G1457" s="293"/>
    </row>
    <row r="1458" spans="3:7">
      <c r="C1458" s="292"/>
      <c r="D1458" s="292"/>
      <c r="E1458" s="292"/>
      <c r="F1458" s="292"/>
      <c r="G1458" s="293"/>
    </row>
    <row r="1459" spans="3:7">
      <c r="C1459" s="292"/>
      <c r="D1459" s="292"/>
      <c r="E1459" s="292"/>
      <c r="F1459" s="292"/>
      <c r="G1459" s="293"/>
    </row>
    <row r="1460" spans="3:7">
      <c r="C1460" s="292"/>
      <c r="D1460" s="292"/>
      <c r="E1460" s="292"/>
      <c r="F1460" s="292"/>
      <c r="G1460" s="293"/>
    </row>
    <row r="1461" spans="3:7">
      <c r="C1461" s="292"/>
      <c r="D1461" s="292"/>
      <c r="E1461" s="292"/>
      <c r="F1461" s="292"/>
      <c r="G1461" s="293"/>
    </row>
    <row r="1462" spans="3:7">
      <c r="C1462" s="292"/>
      <c r="D1462" s="292"/>
      <c r="E1462" s="292"/>
      <c r="F1462" s="292"/>
      <c r="G1462" s="293"/>
    </row>
    <row r="1463" spans="3:7">
      <c r="C1463" s="292"/>
      <c r="D1463" s="292"/>
      <c r="E1463" s="292"/>
      <c r="F1463" s="292"/>
      <c r="G1463" s="293"/>
    </row>
    <row r="1464" spans="3:7">
      <c r="C1464" s="292"/>
      <c r="D1464" s="292"/>
      <c r="E1464" s="292"/>
      <c r="F1464" s="292"/>
      <c r="G1464" s="293"/>
    </row>
    <row r="1465" spans="3:7">
      <c r="C1465" s="292"/>
      <c r="D1465" s="292"/>
      <c r="E1465" s="292"/>
      <c r="F1465" s="292"/>
      <c r="G1465" s="293"/>
    </row>
    <row r="1466" spans="3:7">
      <c r="C1466" s="292"/>
      <c r="D1466" s="292"/>
      <c r="E1466" s="292"/>
      <c r="F1466" s="292"/>
      <c r="G1466" s="293"/>
    </row>
    <row r="1467" spans="3:7">
      <c r="C1467" s="292"/>
      <c r="D1467" s="292"/>
      <c r="E1467" s="292"/>
      <c r="F1467" s="292"/>
      <c r="G1467" s="293"/>
    </row>
    <row r="1468" spans="3:7">
      <c r="C1468" s="292"/>
      <c r="D1468" s="292"/>
      <c r="E1468" s="292"/>
      <c r="F1468" s="292"/>
      <c r="G1468" s="293"/>
    </row>
    <row r="1469" spans="3:7">
      <c r="C1469" s="292"/>
      <c r="D1469" s="292"/>
      <c r="E1469" s="292"/>
      <c r="F1469" s="292"/>
      <c r="G1469" s="293"/>
    </row>
    <row r="1470" spans="3:7">
      <c r="C1470" s="292"/>
      <c r="D1470" s="292"/>
      <c r="E1470" s="292"/>
      <c r="F1470" s="292"/>
      <c r="G1470" s="293"/>
    </row>
    <row r="1471" spans="3:7">
      <c r="C1471" s="292"/>
      <c r="D1471" s="292"/>
      <c r="E1471" s="292"/>
      <c r="F1471" s="292"/>
      <c r="G1471" s="293"/>
    </row>
    <row r="1472" spans="3:7">
      <c r="C1472" s="292"/>
      <c r="D1472" s="292"/>
      <c r="E1472" s="292"/>
      <c r="F1472" s="292"/>
      <c r="G1472" s="293"/>
    </row>
    <row r="1473" spans="3:7">
      <c r="C1473" s="292"/>
      <c r="D1473" s="292"/>
      <c r="E1473" s="292"/>
      <c r="F1473" s="292"/>
      <c r="G1473" s="293"/>
    </row>
    <row r="1474" spans="3:7">
      <c r="C1474" s="292"/>
      <c r="D1474" s="292"/>
      <c r="E1474" s="292"/>
      <c r="F1474" s="292"/>
      <c r="G1474" s="293"/>
    </row>
    <row r="1475" spans="3:7">
      <c r="C1475" s="292"/>
      <c r="D1475" s="292"/>
      <c r="E1475" s="292"/>
      <c r="F1475" s="292"/>
      <c r="G1475" s="293"/>
    </row>
    <row r="1476" spans="3:7">
      <c r="C1476" s="292"/>
      <c r="D1476" s="292"/>
      <c r="E1476" s="292"/>
      <c r="F1476" s="292"/>
      <c r="G1476" s="293"/>
    </row>
    <row r="1477" spans="3:7">
      <c r="C1477" s="292"/>
      <c r="D1477" s="292"/>
      <c r="E1477" s="292"/>
      <c r="F1477" s="292"/>
      <c r="G1477" s="293"/>
    </row>
    <row r="1478" spans="3:7">
      <c r="C1478" s="292"/>
      <c r="D1478" s="292"/>
      <c r="E1478" s="292"/>
      <c r="F1478" s="292"/>
      <c r="G1478" s="293"/>
    </row>
    <row r="1479" spans="3:7">
      <c r="C1479" s="292"/>
      <c r="D1479" s="292"/>
      <c r="E1479" s="292"/>
      <c r="F1479" s="292"/>
      <c r="G1479" s="293"/>
    </row>
    <row r="1480" spans="3:7">
      <c r="C1480" s="292"/>
      <c r="D1480" s="292"/>
      <c r="E1480" s="292"/>
      <c r="F1480" s="292"/>
      <c r="G1480" s="293"/>
    </row>
    <row r="1481" spans="3:7">
      <c r="C1481" s="292"/>
      <c r="D1481" s="292"/>
      <c r="E1481" s="292"/>
      <c r="F1481" s="292"/>
      <c r="G1481" s="293"/>
    </row>
    <row r="1482" spans="3:7">
      <c r="C1482" s="292"/>
      <c r="D1482" s="292"/>
      <c r="E1482" s="292"/>
      <c r="F1482" s="292"/>
      <c r="G1482" s="293"/>
    </row>
    <row r="1483" spans="3:7">
      <c r="C1483" s="292"/>
      <c r="D1483" s="292"/>
      <c r="E1483" s="292"/>
      <c r="F1483" s="292"/>
      <c r="G1483" s="293"/>
    </row>
    <row r="1484" spans="3:7">
      <c r="C1484" s="292"/>
      <c r="D1484" s="292"/>
      <c r="E1484" s="292"/>
      <c r="F1484" s="292"/>
      <c r="G1484" s="293"/>
    </row>
    <row r="1485" spans="3:7">
      <c r="C1485" s="292"/>
      <c r="D1485" s="292"/>
      <c r="E1485" s="292"/>
      <c r="F1485" s="292"/>
      <c r="G1485" s="293"/>
    </row>
    <row r="1486" spans="3:7">
      <c r="C1486" s="292"/>
      <c r="D1486" s="292"/>
      <c r="E1486" s="292"/>
      <c r="F1486" s="292"/>
      <c r="G1486" s="293"/>
    </row>
    <row r="1487" spans="3:7">
      <c r="C1487" s="292"/>
      <c r="D1487" s="292"/>
      <c r="E1487" s="292"/>
      <c r="F1487" s="292"/>
      <c r="G1487" s="293"/>
    </row>
    <row r="1488" spans="3:7">
      <c r="C1488" s="292"/>
      <c r="D1488" s="292"/>
      <c r="E1488" s="292"/>
      <c r="F1488" s="292"/>
      <c r="G1488" s="293"/>
    </row>
    <row r="1489" spans="3:7">
      <c r="C1489" s="292"/>
      <c r="D1489" s="292"/>
      <c r="E1489" s="292"/>
      <c r="F1489" s="292"/>
      <c r="G1489" s="293"/>
    </row>
    <row r="1490" spans="3:7">
      <c r="C1490" s="292"/>
      <c r="D1490" s="292"/>
      <c r="E1490" s="292"/>
      <c r="F1490" s="292"/>
      <c r="G1490" s="293"/>
    </row>
    <row r="1491" spans="3:7">
      <c r="C1491" s="292"/>
      <c r="D1491" s="292"/>
      <c r="E1491" s="292"/>
      <c r="F1491" s="292"/>
      <c r="G1491" s="293"/>
    </row>
    <row r="1492" spans="3:7">
      <c r="C1492" s="292"/>
      <c r="D1492" s="292"/>
      <c r="E1492" s="292"/>
      <c r="F1492" s="292"/>
      <c r="G1492" s="293"/>
    </row>
    <row r="1493" spans="3:7">
      <c r="C1493" s="292"/>
      <c r="D1493" s="292"/>
      <c r="E1493" s="292"/>
      <c r="F1493" s="292"/>
      <c r="G1493" s="293"/>
    </row>
    <row r="1494" spans="3:7">
      <c r="C1494" s="292"/>
      <c r="D1494" s="292"/>
      <c r="E1494" s="292"/>
      <c r="F1494" s="292"/>
      <c r="G1494" s="293"/>
    </row>
    <row r="1495" spans="3:7">
      <c r="C1495" s="292"/>
      <c r="D1495" s="292"/>
      <c r="E1495" s="292"/>
      <c r="F1495" s="292"/>
      <c r="G1495" s="293"/>
    </row>
    <row r="1496" spans="3:7">
      <c r="C1496" s="292"/>
      <c r="D1496" s="292"/>
      <c r="E1496" s="292"/>
      <c r="F1496" s="292"/>
      <c r="G1496" s="293"/>
    </row>
    <row r="1497" spans="3:7">
      <c r="C1497" s="292"/>
      <c r="D1497" s="292"/>
      <c r="E1497" s="292"/>
      <c r="F1497" s="292"/>
      <c r="G1497" s="293"/>
    </row>
    <row r="1498" spans="3:7">
      <c r="C1498" s="292"/>
      <c r="D1498" s="292"/>
      <c r="E1498" s="292"/>
      <c r="F1498" s="292"/>
      <c r="G1498" s="293"/>
    </row>
    <row r="1499" spans="3:7">
      <c r="C1499" s="292"/>
      <c r="D1499" s="292"/>
      <c r="E1499" s="292"/>
      <c r="F1499" s="292"/>
      <c r="G1499" s="293"/>
    </row>
    <row r="1500" spans="3:7">
      <c r="C1500" s="292"/>
      <c r="D1500" s="292"/>
      <c r="E1500" s="292"/>
      <c r="F1500" s="292"/>
      <c r="G1500" s="293"/>
    </row>
    <row r="1501" spans="3:7">
      <c r="C1501" s="292"/>
      <c r="D1501" s="292"/>
      <c r="E1501" s="292"/>
      <c r="F1501" s="292"/>
      <c r="G1501" s="293"/>
    </row>
    <row r="1502" spans="3:7">
      <c r="C1502" s="292"/>
      <c r="D1502" s="292"/>
      <c r="E1502" s="292"/>
      <c r="F1502" s="292"/>
      <c r="G1502" s="293"/>
    </row>
    <row r="1503" spans="3:7">
      <c r="C1503" s="292"/>
      <c r="D1503" s="292"/>
      <c r="E1503" s="292"/>
      <c r="F1503" s="292"/>
      <c r="G1503" s="293"/>
    </row>
    <row r="1504" spans="3:7">
      <c r="C1504" s="292"/>
      <c r="D1504" s="292"/>
      <c r="E1504" s="292"/>
      <c r="F1504" s="292"/>
      <c r="G1504" s="293"/>
    </row>
    <row r="1505" spans="3:7">
      <c r="C1505" s="292"/>
      <c r="D1505" s="292"/>
      <c r="E1505" s="292"/>
      <c r="F1505" s="292"/>
      <c r="G1505" s="293"/>
    </row>
    <row r="1506" spans="3:7">
      <c r="C1506" s="292"/>
      <c r="D1506" s="292"/>
      <c r="E1506" s="292"/>
      <c r="F1506" s="292"/>
      <c r="G1506" s="293"/>
    </row>
    <row r="1507" spans="3:7">
      <c r="C1507" s="292"/>
      <c r="D1507" s="292"/>
      <c r="E1507" s="292"/>
      <c r="F1507" s="292"/>
      <c r="G1507" s="293"/>
    </row>
    <row r="1508" spans="3:7">
      <c r="C1508" s="292"/>
      <c r="D1508" s="292"/>
      <c r="E1508" s="292"/>
      <c r="F1508" s="292"/>
      <c r="G1508" s="293"/>
    </row>
    <row r="1509" spans="3:7">
      <c r="C1509" s="292"/>
      <c r="D1509" s="292"/>
      <c r="E1509" s="292"/>
      <c r="F1509" s="292"/>
      <c r="G1509" s="293"/>
    </row>
    <row r="1510" spans="3:7">
      <c r="C1510" s="292"/>
      <c r="D1510" s="292"/>
      <c r="E1510" s="292"/>
      <c r="F1510" s="292"/>
      <c r="G1510" s="293"/>
    </row>
    <row r="1511" spans="3:7">
      <c r="C1511" s="292"/>
      <c r="D1511" s="292"/>
      <c r="E1511" s="292"/>
      <c r="F1511" s="292"/>
      <c r="G1511" s="293"/>
    </row>
    <row r="1512" spans="3:7">
      <c r="C1512" s="292"/>
      <c r="D1512" s="292"/>
      <c r="E1512" s="292"/>
      <c r="F1512" s="292"/>
      <c r="G1512" s="293"/>
    </row>
    <row r="1513" spans="3:7">
      <c r="C1513" s="292"/>
      <c r="D1513" s="292"/>
      <c r="E1513" s="292"/>
      <c r="F1513" s="292"/>
      <c r="G1513" s="293"/>
    </row>
    <row r="1514" spans="3:7">
      <c r="C1514" s="292"/>
      <c r="D1514" s="292"/>
      <c r="E1514" s="292"/>
      <c r="F1514" s="292"/>
      <c r="G1514" s="293"/>
    </row>
    <row r="1515" spans="3:7">
      <c r="C1515" s="292"/>
      <c r="D1515" s="292"/>
      <c r="E1515" s="292"/>
      <c r="F1515" s="292"/>
      <c r="G1515" s="293"/>
    </row>
    <row r="1516" spans="3:7">
      <c r="C1516" s="292"/>
      <c r="D1516" s="292"/>
      <c r="E1516" s="292"/>
      <c r="F1516" s="292"/>
      <c r="G1516" s="293"/>
    </row>
    <row r="1517" spans="3:7">
      <c r="C1517" s="292"/>
      <c r="D1517" s="292"/>
      <c r="E1517" s="292"/>
      <c r="F1517" s="292"/>
      <c r="G1517" s="293"/>
    </row>
    <row r="1518" spans="3:7">
      <c r="C1518" s="292"/>
      <c r="D1518" s="292"/>
      <c r="E1518" s="292"/>
      <c r="F1518" s="292"/>
      <c r="G1518" s="293"/>
    </row>
    <row r="1519" spans="3:7">
      <c r="C1519" s="292"/>
      <c r="D1519" s="292"/>
      <c r="E1519" s="292"/>
      <c r="F1519" s="292"/>
      <c r="G1519" s="293"/>
    </row>
    <row r="1520" spans="3:7">
      <c r="C1520" s="292"/>
      <c r="D1520" s="292"/>
      <c r="E1520" s="292"/>
      <c r="F1520" s="292"/>
      <c r="G1520" s="293"/>
    </row>
    <row r="1521" spans="3:7">
      <c r="C1521" s="292"/>
      <c r="D1521" s="292"/>
      <c r="E1521" s="292"/>
      <c r="F1521" s="292"/>
      <c r="G1521" s="293"/>
    </row>
    <row r="1522" spans="3:7">
      <c r="C1522" s="292"/>
      <c r="D1522" s="292"/>
      <c r="E1522" s="292"/>
      <c r="F1522" s="292"/>
      <c r="G1522" s="293"/>
    </row>
    <row r="1523" spans="3:7">
      <c r="C1523" s="292"/>
      <c r="D1523" s="292"/>
      <c r="E1523" s="292"/>
      <c r="F1523" s="292"/>
      <c r="G1523" s="293"/>
    </row>
    <row r="1524" spans="3:7">
      <c r="C1524" s="292"/>
      <c r="D1524" s="292"/>
      <c r="E1524" s="292"/>
      <c r="F1524" s="292"/>
      <c r="G1524" s="293"/>
    </row>
    <row r="1525" spans="3:7">
      <c r="C1525" s="292"/>
      <c r="D1525" s="292"/>
      <c r="E1525" s="292"/>
      <c r="F1525" s="292"/>
      <c r="G1525" s="293"/>
    </row>
    <row r="1526" spans="3:7">
      <c r="C1526" s="292"/>
      <c r="D1526" s="292"/>
      <c r="E1526" s="292"/>
      <c r="F1526" s="292"/>
      <c r="G1526" s="293"/>
    </row>
    <row r="1527" spans="3:7">
      <c r="C1527" s="292"/>
      <c r="D1527" s="292"/>
      <c r="E1527" s="292"/>
      <c r="F1527" s="292"/>
      <c r="G1527" s="293"/>
    </row>
    <row r="1528" spans="3:7">
      <c r="C1528" s="292"/>
      <c r="D1528" s="292"/>
      <c r="E1528" s="292"/>
      <c r="F1528" s="292"/>
      <c r="G1528" s="293"/>
    </row>
    <row r="1529" spans="3:7">
      <c r="C1529" s="292"/>
      <c r="D1529" s="292"/>
      <c r="E1529" s="292"/>
      <c r="F1529" s="292"/>
      <c r="G1529" s="293"/>
    </row>
    <row r="1530" spans="3:7">
      <c r="C1530" s="292"/>
      <c r="D1530" s="292"/>
      <c r="E1530" s="292"/>
      <c r="F1530" s="292"/>
      <c r="G1530" s="293"/>
    </row>
    <row r="1531" spans="3:7">
      <c r="C1531" s="292"/>
      <c r="D1531" s="292"/>
      <c r="E1531" s="292"/>
      <c r="F1531" s="292"/>
      <c r="G1531" s="293"/>
    </row>
    <row r="1532" spans="3:7">
      <c r="C1532" s="292"/>
      <c r="D1532" s="292"/>
      <c r="E1532" s="292"/>
      <c r="F1532" s="292"/>
      <c r="G1532" s="293"/>
    </row>
    <row r="1533" spans="3:7">
      <c r="C1533" s="292"/>
      <c r="D1533" s="292"/>
      <c r="E1533" s="292"/>
      <c r="F1533" s="292"/>
      <c r="G1533" s="293"/>
    </row>
    <row r="1534" spans="3:7">
      <c r="C1534" s="292"/>
      <c r="D1534" s="292"/>
      <c r="E1534" s="292"/>
      <c r="F1534" s="292"/>
      <c r="G1534" s="293"/>
    </row>
    <row r="1535" spans="3:7">
      <c r="C1535" s="292"/>
      <c r="D1535" s="292"/>
      <c r="E1535" s="292"/>
      <c r="F1535" s="292"/>
      <c r="G1535" s="293"/>
    </row>
    <row r="1536" spans="3:7">
      <c r="C1536" s="292"/>
      <c r="D1536" s="292"/>
      <c r="E1536" s="292"/>
      <c r="F1536" s="292"/>
      <c r="G1536" s="293"/>
    </row>
    <row r="1537" spans="3:7">
      <c r="C1537" s="292"/>
      <c r="D1537" s="292"/>
      <c r="E1537" s="292"/>
      <c r="F1537" s="292"/>
      <c r="G1537" s="293"/>
    </row>
    <row r="1538" spans="3:7">
      <c r="C1538" s="292"/>
      <c r="D1538" s="292"/>
      <c r="E1538" s="292"/>
      <c r="F1538" s="292"/>
      <c r="G1538" s="293"/>
    </row>
    <row r="1539" spans="3:7">
      <c r="C1539" s="292"/>
      <c r="D1539" s="292"/>
      <c r="E1539" s="292"/>
      <c r="F1539" s="292"/>
      <c r="G1539" s="293"/>
    </row>
    <row r="1540" spans="3:7">
      <c r="C1540" s="292"/>
      <c r="D1540" s="292"/>
      <c r="E1540" s="292"/>
      <c r="F1540" s="292"/>
      <c r="G1540" s="293"/>
    </row>
    <row r="1541" spans="3:7">
      <c r="C1541" s="292"/>
      <c r="D1541" s="292"/>
      <c r="E1541" s="292"/>
      <c r="F1541" s="292"/>
      <c r="G1541" s="293"/>
    </row>
    <row r="1542" spans="3:7">
      <c r="C1542" s="292"/>
      <c r="D1542" s="292"/>
      <c r="E1542" s="292"/>
      <c r="F1542" s="292"/>
      <c r="G1542" s="293"/>
    </row>
    <row r="1543" spans="3:7">
      <c r="C1543" s="292"/>
      <c r="D1543" s="292"/>
      <c r="E1543" s="292"/>
      <c r="F1543" s="292"/>
      <c r="G1543" s="293"/>
    </row>
    <row r="1544" spans="3:7">
      <c r="C1544" s="292"/>
      <c r="D1544" s="292"/>
      <c r="E1544" s="292"/>
      <c r="F1544" s="292"/>
      <c r="G1544" s="293"/>
    </row>
    <row r="1545" spans="3:7">
      <c r="C1545" s="292"/>
      <c r="D1545" s="292"/>
      <c r="E1545" s="292"/>
      <c r="F1545" s="292"/>
      <c r="G1545" s="293"/>
    </row>
    <row r="1546" spans="3:7">
      <c r="C1546" s="292"/>
      <c r="D1546" s="292"/>
      <c r="E1546" s="292"/>
      <c r="F1546" s="292"/>
      <c r="G1546" s="293"/>
    </row>
    <row r="1547" spans="3:7">
      <c r="C1547" s="292"/>
      <c r="D1547" s="292"/>
      <c r="E1547" s="292"/>
      <c r="F1547" s="292"/>
      <c r="G1547" s="293"/>
    </row>
    <row r="1548" spans="3:7">
      <c r="C1548" s="292"/>
      <c r="D1548" s="292"/>
      <c r="E1548" s="292"/>
      <c r="F1548" s="292"/>
      <c r="G1548" s="293"/>
    </row>
    <row r="1549" spans="3:7">
      <c r="C1549" s="292"/>
      <c r="D1549" s="292"/>
      <c r="E1549" s="292"/>
      <c r="F1549" s="292"/>
      <c r="G1549" s="293"/>
    </row>
    <row r="1550" spans="3:7">
      <c r="C1550" s="292"/>
      <c r="D1550" s="292"/>
      <c r="E1550" s="292"/>
      <c r="F1550" s="292"/>
      <c r="G1550" s="293"/>
    </row>
    <row r="1551" spans="3:7">
      <c r="C1551" s="292"/>
      <c r="D1551" s="292"/>
      <c r="E1551" s="292"/>
      <c r="F1551" s="292"/>
      <c r="G1551" s="293"/>
    </row>
    <row r="1552" spans="3:7">
      <c r="C1552" s="292"/>
      <c r="D1552" s="292"/>
      <c r="E1552" s="292"/>
      <c r="F1552" s="292"/>
      <c r="G1552" s="293"/>
    </row>
    <row r="1553" spans="3:7">
      <c r="C1553" s="292"/>
      <c r="D1553" s="292"/>
      <c r="E1553" s="292"/>
      <c r="F1553" s="292"/>
      <c r="G1553" s="293"/>
    </row>
    <row r="1554" spans="3:7">
      <c r="C1554" s="292"/>
      <c r="D1554" s="292"/>
      <c r="E1554" s="292"/>
      <c r="F1554" s="292"/>
      <c r="G1554" s="293"/>
    </row>
    <row r="1555" spans="3:7">
      <c r="C1555" s="292"/>
      <c r="D1555" s="292"/>
      <c r="E1555" s="292"/>
      <c r="F1555" s="292"/>
      <c r="G1555" s="293"/>
    </row>
    <row r="1556" spans="3:7">
      <c r="C1556" s="292"/>
      <c r="D1556" s="292"/>
      <c r="E1556" s="292"/>
      <c r="F1556" s="292"/>
      <c r="G1556" s="293"/>
    </row>
    <row r="1557" spans="3:7">
      <c r="C1557" s="292"/>
      <c r="D1557" s="292"/>
      <c r="E1557" s="292"/>
      <c r="F1557" s="292"/>
      <c r="G1557" s="293"/>
    </row>
    <row r="1558" spans="3:7">
      <c r="C1558" s="292"/>
      <c r="D1558" s="292"/>
      <c r="E1558" s="292"/>
      <c r="F1558" s="292"/>
      <c r="G1558" s="293"/>
    </row>
    <row r="1559" spans="3:7">
      <c r="C1559" s="292"/>
      <c r="D1559" s="292"/>
      <c r="E1559" s="292"/>
      <c r="F1559" s="292"/>
      <c r="G1559" s="293"/>
    </row>
    <row r="1560" spans="3:7">
      <c r="C1560" s="292"/>
      <c r="D1560" s="292"/>
      <c r="E1560" s="292"/>
      <c r="F1560" s="292"/>
      <c r="G1560" s="293"/>
    </row>
    <row r="1561" spans="3:7">
      <c r="C1561" s="292"/>
      <c r="D1561" s="292"/>
      <c r="E1561" s="292"/>
      <c r="F1561" s="292"/>
      <c r="G1561" s="293"/>
    </row>
    <row r="1562" spans="3:7">
      <c r="C1562" s="292"/>
      <c r="D1562" s="292"/>
      <c r="E1562" s="292"/>
      <c r="F1562" s="292"/>
      <c r="G1562" s="293"/>
    </row>
    <row r="1563" spans="3:7">
      <c r="C1563" s="292"/>
      <c r="D1563" s="292"/>
      <c r="E1563" s="292"/>
      <c r="F1563" s="292"/>
      <c r="G1563" s="293"/>
    </row>
    <row r="1564" spans="3:7">
      <c r="C1564" s="292"/>
      <c r="D1564" s="292"/>
      <c r="E1564" s="292"/>
      <c r="F1564" s="292"/>
      <c r="G1564" s="293"/>
    </row>
    <row r="1565" spans="3:7">
      <c r="C1565" s="292"/>
      <c r="D1565" s="292"/>
      <c r="E1565" s="292"/>
      <c r="F1565" s="292"/>
      <c r="G1565" s="293"/>
    </row>
    <row r="1566" spans="3:7">
      <c r="C1566" s="292"/>
      <c r="D1566" s="292"/>
      <c r="E1566" s="292"/>
      <c r="F1566" s="292"/>
      <c r="G1566" s="293"/>
    </row>
    <row r="1567" spans="3:7">
      <c r="C1567" s="292"/>
      <c r="D1567" s="292"/>
      <c r="E1567" s="292"/>
      <c r="F1567" s="292"/>
      <c r="G1567" s="293"/>
    </row>
    <row r="1568" spans="3:7">
      <c r="C1568" s="292"/>
      <c r="D1568" s="292"/>
      <c r="E1568" s="292"/>
      <c r="F1568" s="292"/>
      <c r="G1568" s="293"/>
    </row>
    <row r="1569" spans="3:7">
      <c r="C1569" s="292"/>
      <c r="D1569" s="292"/>
      <c r="E1569" s="292"/>
      <c r="F1569" s="292"/>
      <c r="G1569" s="293"/>
    </row>
    <row r="1570" spans="3:7">
      <c r="C1570" s="292"/>
      <c r="D1570" s="292"/>
      <c r="E1570" s="292"/>
      <c r="F1570" s="292"/>
      <c r="G1570" s="293"/>
    </row>
    <row r="1571" spans="3:7">
      <c r="C1571" s="292"/>
      <c r="D1571" s="292"/>
      <c r="E1571" s="292"/>
      <c r="F1571" s="292"/>
      <c r="G1571" s="293"/>
    </row>
    <row r="1572" spans="3:7">
      <c r="C1572" s="292"/>
      <c r="D1572" s="292"/>
      <c r="E1572" s="292"/>
      <c r="F1572" s="292"/>
      <c r="G1572" s="293"/>
    </row>
    <row r="1573" spans="3:7">
      <c r="C1573" s="292"/>
      <c r="D1573" s="292"/>
      <c r="E1573" s="292"/>
      <c r="F1573" s="292"/>
      <c r="G1573" s="293"/>
    </row>
    <row r="1574" spans="3:7">
      <c r="C1574" s="292"/>
      <c r="D1574" s="292"/>
      <c r="E1574" s="292"/>
      <c r="F1574" s="292"/>
      <c r="G1574" s="293"/>
    </row>
    <row r="1575" spans="3:7">
      <c r="C1575" s="292"/>
      <c r="D1575" s="292"/>
      <c r="E1575" s="292"/>
      <c r="F1575" s="292"/>
      <c r="G1575" s="293"/>
    </row>
    <row r="1576" spans="3:7">
      <c r="C1576" s="292"/>
      <c r="D1576" s="292"/>
      <c r="E1576" s="292"/>
      <c r="F1576" s="292"/>
      <c r="G1576" s="293"/>
    </row>
    <row r="1577" spans="3:7">
      <c r="C1577" s="292"/>
      <c r="D1577" s="292"/>
      <c r="E1577" s="292"/>
      <c r="F1577" s="292"/>
      <c r="G1577" s="293"/>
    </row>
    <row r="1578" spans="3:7">
      <c r="C1578" s="292"/>
      <c r="D1578" s="292"/>
      <c r="E1578" s="292"/>
      <c r="F1578" s="292"/>
      <c r="G1578" s="293"/>
    </row>
    <row r="1579" spans="3:7">
      <c r="C1579" s="292"/>
      <c r="D1579" s="292"/>
      <c r="E1579" s="292"/>
      <c r="F1579" s="292"/>
      <c r="G1579" s="293"/>
    </row>
    <row r="1580" spans="3:7">
      <c r="C1580" s="292"/>
      <c r="D1580" s="292"/>
      <c r="E1580" s="292"/>
      <c r="F1580" s="292"/>
      <c r="G1580" s="293"/>
    </row>
    <row r="1581" spans="3:7">
      <c r="C1581" s="292"/>
      <c r="D1581" s="292"/>
      <c r="E1581" s="292"/>
      <c r="F1581" s="292"/>
      <c r="G1581" s="293"/>
    </row>
    <row r="1582" spans="3:7">
      <c r="C1582" s="292"/>
      <c r="D1582" s="292"/>
      <c r="E1582" s="292"/>
      <c r="F1582" s="292"/>
      <c r="G1582" s="293"/>
    </row>
    <row r="1583" spans="3:7">
      <c r="C1583" s="292"/>
      <c r="D1583" s="292"/>
      <c r="E1583" s="292"/>
      <c r="F1583" s="292"/>
      <c r="G1583" s="293"/>
    </row>
    <row r="1584" spans="3:7">
      <c r="C1584" s="292"/>
      <c r="D1584" s="292"/>
      <c r="E1584" s="292"/>
      <c r="F1584" s="292"/>
      <c r="G1584" s="293"/>
    </row>
    <row r="1048568" spans="4:47">
      <c r="AB1048568" s="202">
        <v>927</v>
      </c>
    </row>
    <row r="1048569" spans="4:47">
      <c r="L1048569" s="202">
        <v>925</v>
      </c>
      <c r="P1048569" s="202">
        <v>928</v>
      </c>
      <c r="X1048569" s="202">
        <v>926</v>
      </c>
      <c r="AB1048569" s="202">
        <v>929</v>
      </c>
    </row>
    <row r="1048570" spans="4:47" hidden="1">
      <c r="D1048570" s="5">
        <v>886</v>
      </c>
      <c r="E1048570" s="5">
        <v>887</v>
      </c>
      <c r="F1048570" s="5">
        <v>888</v>
      </c>
      <c r="G1048570" s="5">
        <v>889</v>
      </c>
      <c r="H1048570" s="5">
        <v>890</v>
      </c>
      <c r="I1048570" s="5">
        <v>891</v>
      </c>
      <c r="J1048570" s="5">
        <v>892</v>
      </c>
      <c r="K1048570" s="5">
        <v>893</v>
      </c>
      <c r="L1048570" s="5">
        <v>894</v>
      </c>
      <c r="M1048570" s="5">
        <v>895</v>
      </c>
      <c r="N1048570" s="5">
        <v>896</v>
      </c>
      <c r="O1048570" s="5">
        <v>897</v>
      </c>
      <c r="P1048570" s="5">
        <v>898</v>
      </c>
      <c r="Q1048570" s="5">
        <v>899</v>
      </c>
      <c r="R1048570" s="5">
        <v>900</v>
      </c>
      <c r="S1048570" s="5">
        <v>901</v>
      </c>
      <c r="T1048570" s="5">
        <v>902</v>
      </c>
      <c r="U1048570" s="5">
        <v>903</v>
      </c>
      <c r="V1048570" s="5">
        <v>904</v>
      </c>
      <c r="W1048570" s="5">
        <v>905</v>
      </c>
      <c r="X1048570" s="5">
        <v>906</v>
      </c>
      <c r="Y1048570" s="5">
        <v>907</v>
      </c>
      <c r="Z1048570" s="5">
        <v>908</v>
      </c>
      <c r="AA1048570" s="5">
        <v>909</v>
      </c>
      <c r="AB1048570" s="5">
        <v>910</v>
      </c>
      <c r="AC1048570" s="5">
        <v>911</v>
      </c>
      <c r="AD1048570" s="5">
        <v>912</v>
      </c>
      <c r="AE1048570" s="5">
        <v>913</v>
      </c>
      <c r="AF1048570" s="5">
        <v>914</v>
      </c>
      <c r="AG1048570" s="5">
        <v>915</v>
      </c>
      <c r="AH1048570" s="5">
        <v>916</v>
      </c>
      <c r="AI1048570" s="5">
        <v>917</v>
      </c>
      <c r="AJ1048570" s="5">
        <v>918</v>
      </c>
      <c r="AK1048570" s="5">
        <v>919</v>
      </c>
      <c r="AL1048570" s="5">
        <v>920</v>
      </c>
      <c r="AM1048570" s="5">
        <v>921</v>
      </c>
      <c r="AN1048570" s="5">
        <v>922</v>
      </c>
      <c r="AO1048570" s="5">
        <v>923</v>
      </c>
      <c r="AP1048570" s="5">
        <v>924</v>
      </c>
      <c r="AQ1048570" s="5">
        <v>930</v>
      </c>
      <c r="AR1048570" s="5">
        <v>931</v>
      </c>
      <c r="AS1048570" s="5">
        <v>933</v>
      </c>
      <c r="AT1048570" s="5">
        <v>942</v>
      </c>
      <c r="AU1048570" s="202">
        <v>947</v>
      </c>
    </row>
    <row r="1048571" spans="4:47" hidden="1"/>
    <row r="1048572" spans="4:47" hidden="1"/>
    <row r="1048573" spans="4:47" hidden="1"/>
    <row r="1048574" spans="4:47" hidden="1"/>
    <row r="1048575" spans="4:47" hidden="1"/>
    <row r="1048576" spans="4:47" hidden="1"/>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B1" sqref="B1"/>
    </sheetView>
  </sheetViews>
  <sheetFormatPr defaultRowHeight="11.25"/>
  <cols>
    <col min="1" max="1" width="4.42578125" style="5" hidden="1" customWidth="1"/>
    <col min="2" max="2" width="59.5703125" style="6" customWidth="1"/>
    <col min="3" max="3" width="0.7109375" style="7" hidden="1" customWidth="1"/>
    <col min="4" max="6" width="13.7109375" style="7" customWidth="1"/>
    <col min="7" max="7" width="13.7109375" style="6" customWidth="1"/>
    <col min="8" max="8" width="13.7109375" style="16" customWidth="1"/>
    <col min="9" max="15" width="13.7109375" style="1" customWidth="1"/>
    <col min="16" max="16383" width="9.140625" style="1"/>
    <col min="16384" max="16384" width="0" style="1" hidden="1" customWidth="1"/>
  </cols>
  <sheetData>
    <row r="1" spans="1:92 16384:16384">
      <c r="B1" s="317"/>
      <c r="C1" s="318"/>
      <c r="D1" s="318"/>
      <c r="E1" s="318"/>
      <c r="F1" s="318"/>
      <c r="G1" s="317"/>
      <c r="H1" s="222"/>
      <c r="I1" s="319"/>
      <c r="J1" s="319"/>
      <c r="K1" s="319"/>
      <c r="L1" s="319"/>
      <c r="M1" s="319"/>
      <c r="N1" s="319"/>
      <c r="O1" s="319"/>
    </row>
    <row r="2" spans="1:92 16384:16384" ht="45" customHeight="1">
      <c r="B2" s="1995" t="str">
        <f>INDEX(tblTrans[[English]:[Polski]],MATCH(XFD2,tblTrans[ID],0),LangSelID)</f>
        <v>Asset Management (discontinued operations)</v>
      </c>
      <c r="C2" s="1995" t="e">
        <f>INDEX(tblTrans[[English]:[Polski]],MATCH(#REF!,tblTrans[ID],0),LangSelID)</f>
        <v>#REF!</v>
      </c>
      <c r="D2" s="1995" t="e">
        <f>INDEX(tblTrans[[English]:[Polski]],MATCH(#REF!,tblTrans[ID],0),LangSelID)</f>
        <v>#REF!</v>
      </c>
      <c r="E2" s="1995" t="e">
        <f>INDEX(tblTrans[[English]:[Polski]],MATCH(#REF!,tblTrans[ID],0),LangSelID)</f>
        <v>#REF!</v>
      </c>
      <c r="F2" s="1995" t="e">
        <f>INDEX(tblTrans[[English]:[Polski]],MATCH(#REF!,tblTrans[ID],0),LangSelID)</f>
        <v>#REF!</v>
      </c>
      <c r="G2" s="1995" t="e">
        <f>INDEX(tblTrans[[English]:[Polski]],MATCH(#REF!,tblTrans[ID],0),LangSelID)</f>
        <v>#REF!</v>
      </c>
      <c r="H2" s="1995" t="e">
        <f>INDEX(tblTrans[[English]:[Polski]],MATCH(#REF!,tblTrans[ID],0),LangSelID)</f>
        <v>#REF!</v>
      </c>
      <c r="I2" s="1995" t="e">
        <f>INDEX(tblTrans[[English]:[Polski]],MATCH(#REF!,tblTrans[ID],0),LangSelID)</f>
        <v>#REF!</v>
      </c>
      <c r="J2" s="1995" t="e">
        <f>INDEX(tblTrans[[English]:[Polski]],MATCH(#REF!,tblTrans[ID],0),LangSelID)</f>
        <v>#REF!</v>
      </c>
      <c r="K2" s="1995" t="e">
        <f>INDEX(tblTrans[[English]:[Polski]],MATCH(#REF!,tblTrans[ID],0),LangSelID)</f>
        <v>#REF!</v>
      </c>
      <c r="L2" s="1995" t="e">
        <f>INDEX(tblTrans[[English]:[Polski]],MATCH(#REF!,tblTrans[ID],0),LangSelID)</f>
        <v>#REF!</v>
      </c>
      <c r="M2" s="1995" t="e">
        <f>INDEX(tblTrans[[English]:[Polski]],MATCH(#REF!,tblTrans[ID],0),LangSelID)</f>
        <v>#REF!</v>
      </c>
      <c r="N2" s="1995" t="e">
        <f>INDEX(tblTrans[[English]:[Polski]],MATCH(#REF!,tblTrans[ID],0),LangSelID)</f>
        <v>#REF!</v>
      </c>
      <c r="O2" s="1995" t="e">
        <f>INDEX(tblTrans[[English]:[Polski]],MATCH(#REF!,tblTrans[ID],0),LangSelID)</f>
        <v>#REF!</v>
      </c>
      <c r="XFD2" s="1">
        <v>551</v>
      </c>
    </row>
    <row r="3" spans="1:92 16384:16384" ht="30" customHeight="1">
      <c r="B3" s="307"/>
      <c r="C3" s="306"/>
      <c r="D3" s="306"/>
      <c r="E3" s="306"/>
      <c r="F3" s="306"/>
      <c r="G3" s="307"/>
      <c r="H3" s="227"/>
      <c r="I3" s="228"/>
      <c r="J3" s="228"/>
      <c r="K3" s="228"/>
      <c r="L3" s="1990" t="str">
        <f>INDEX(tblTrans[[English]:[Polski]],MATCH(XFD3,tblTrans[ID],0),LangSelID)</f>
        <v>Results of Q1-4 2008 adjusted for the impact of consolidation of BRE Insurance</v>
      </c>
      <c r="M3" s="1990" t="e">
        <f>INDEX(tblTrans[[English]:[Polski]],MATCH(#REF!,tblTrans[ID],0),LangSelID)</f>
        <v>#REF!</v>
      </c>
      <c r="N3" s="1990" t="e">
        <f>INDEX(tblTrans[[English]:[Polski]],MATCH(#REF!,tblTrans[ID],0),LangSelID)</f>
        <v>#REF!</v>
      </c>
      <c r="O3" s="1990" t="e">
        <f>INDEX(tblTrans[[English]:[Polski]],MATCH(#REF!,tblTrans[ID],0),LangSelID)</f>
        <v>#REF!</v>
      </c>
      <c r="XFD3" s="1">
        <v>552</v>
      </c>
    </row>
    <row r="4" spans="1:92 16384:16384" s="178" customFormat="1" ht="32.25" customHeight="1">
      <c r="A4" s="177"/>
      <c r="B4" s="327" t="s">
        <v>40</v>
      </c>
      <c r="C4" s="352"/>
      <c r="D4" s="344" t="str">
        <f>INDEX(tblTrans[[English]:[Polski]],MATCH(D1048576,tblTrans[ID],0),LangSelID)</f>
        <v>Q1 2006</v>
      </c>
      <c r="E4" s="299" t="str">
        <f>INDEX(tblTrans[[English]:[Polski]],MATCH(E1048576,tblTrans[ID],0),LangSelID)</f>
        <v>Q2 2006</v>
      </c>
      <c r="F4" s="299" t="str">
        <f>INDEX(tblTrans[[English]:[Polski]],MATCH(F1048576,tblTrans[ID],0),LangSelID)</f>
        <v>Q3 2006</v>
      </c>
      <c r="G4" s="345" t="str">
        <f>INDEX(tblTrans[[English]:[Polski]],MATCH(G1048576,tblTrans[ID],0),LangSelID)</f>
        <v>Q4 2006</v>
      </c>
      <c r="H4" s="340" t="str">
        <f>INDEX(tblTrans[[English]:[Polski]],MATCH(H1048576,tblTrans[ID],0),LangSelID)</f>
        <v>Q1 2007</v>
      </c>
      <c r="I4" s="299" t="str">
        <f>INDEX(tblTrans[[English]:[Polski]],MATCH(I1048576,tblTrans[ID],0),LangSelID)</f>
        <v>Q2 2007</v>
      </c>
      <c r="J4" s="299" t="str">
        <f>INDEX(tblTrans[[English]:[Polski]],MATCH(J1048576,tblTrans[ID],0),LangSelID)</f>
        <v>Q3 2007</v>
      </c>
      <c r="K4" s="352" t="str">
        <f>INDEX(tblTrans[[English]:[Polski]],MATCH(K1048576,tblTrans[ID],0),LangSelID)</f>
        <v>Q4 2007</v>
      </c>
      <c r="L4" s="344" t="str">
        <f>INDEX(tblTrans[[English]:[Polski]],MATCH(L1048576,tblTrans[ID],0),LangSelID)</f>
        <v>Q1 2008</v>
      </c>
      <c r="M4" s="299" t="str">
        <f>INDEX(tblTrans[[English]:[Polski]],MATCH(M1048576,tblTrans[ID],0),LangSelID)</f>
        <v>Q2 2008</v>
      </c>
      <c r="N4" s="255" t="str">
        <f>INDEX(tblTrans[[English]:[Polski]],MATCH(N1048576,tblTrans[ID],0),LangSelID)</f>
        <v>Q3 2008</v>
      </c>
      <c r="O4" s="360" t="str">
        <f>INDEX(tblTrans[[English]:[Polski]],MATCH(O1048576,tblTrans[ID],0),LangSelID)</f>
        <v>Q4 2008</v>
      </c>
    </row>
    <row r="5" spans="1:92 16384:16384" s="202" customFormat="1" ht="14.25" customHeight="1">
      <c r="A5" s="5"/>
      <c r="B5" s="300"/>
      <c r="C5" s="457"/>
      <c r="D5" s="686"/>
      <c r="E5" s="687"/>
      <c r="F5" s="687"/>
      <c r="G5" s="688"/>
      <c r="H5" s="689"/>
      <c r="I5" s="690"/>
      <c r="J5" s="298"/>
      <c r="K5" s="364"/>
      <c r="L5" s="372"/>
      <c r="M5" s="298"/>
      <c r="N5" s="298"/>
      <c r="O5" s="454"/>
    </row>
    <row r="6" spans="1:92 16384:16384" s="202" customFormat="1" ht="14.25" customHeight="1">
      <c r="A6" s="5"/>
      <c r="B6" s="260"/>
      <c r="C6" s="458"/>
      <c r="D6" s="422"/>
      <c r="E6" s="304"/>
      <c r="F6" s="304"/>
      <c r="G6" s="349"/>
      <c r="H6" s="342"/>
      <c r="I6" s="304"/>
      <c r="J6" s="304"/>
      <c r="K6" s="354"/>
      <c r="L6" s="348"/>
      <c r="M6" s="304"/>
      <c r="N6" s="304"/>
      <c r="O6" s="349"/>
    </row>
    <row r="7" spans="1:92 16384:16384" s="202" customFormat="1" ht="14.25" customHeight="1">
      <c r="A7" s="5"/>
      <c r="B7" s="820" t="str">
        <f>INDEX(tblTrans[[English]:[Polski]],MATCH(XFD7,tblTrans[ID],0),LangSelID)</f>
        <v>Net interest income</v>
      </c>
      <c r="C7" s="1271"/>
      <c r="D7" s="1019">
        <v>-5722.9432812510258</v>
      </c>
      <c r="E7" s="908">
        <v>-4096.7828286553886</v>
      </c>
      <c r="F7" s="908">
        <v>-5459.0585591362496</v>
      </c>
      <c r="G7" s="909">
        <v>-4348.2491178978871</v>
      </c>
      <c r="H7" s="910">
        <v>-3032.9885904122566</v>
      </c>
      <c r="I7" s="908">
        <v>-3349.5790535813867</v>
      </c>
      <c r="J7" s="908">
        <v>-3515.0533825088664</v>
      </c>
      <c r="K7" s="911">
        <v>-3427.4948825540814</v>
      </c>
      <c r="L7" s="907">
        <v>-3595.5541906898716</v>
      </c>
      <c r="M7" s="908">
        <v>-3261.8645173918335</v>
      </c>
      <c r="N7" s="908">
        <v>-6407.144658211193</v>
      </c>
      <c r="O7" s="909">
        <v>-6710.2414866864992</v>
      </c>
      <c r="XFD7" s="202">
        <v>553</v>
      </c>
    </row>
    <row r="8" spans="1:92 16384:16384" s="202" customFormat="1" ht="14.25" customHeight="1">
      <c r="A8" s="5"/>
      <c r="B8" s="828" t="str">
        <f>INDEX(tblTrans[[English]:[Polski]],MATCH(XFD8,tblTrans[ID],0),LangSelID)</f>
        <v>Net fee and commission income</v>
      </c>
      <c r="C8" s="829"/>
      <c r="D8" s="1030">
        <v>21001</v>
      </c>
      <c r="E8" s="840">
        <v>24252</v>
      </c>
      <c r="F8" s="840">
        <v>26540</v>
      </c>
      <c r="G8" s="841">
        <v>34010</v>
      </c>
      <c r="H8" s="842">
        <v>5740.1</v>
      </c>
      <c r="I8" s="840">
        <v>6449</v>
      </c>
      <c r="J8" s="840">
        <v>7355</v>
      </c>
      <c r="K8" s="838">
        <v>7434</v>
      </c>
      <c r="L8" s="839">
        <v>6704</v>
      </c>
      <c r="M8" s="840">
        <v>7089</v>
      </c>
      <c r="N8" s="840">
        <v>2.2214399999999999</v>
      </c>
      <c r="O8" s="841">
        <v>0</v>
      </c>
      <c r="XFD8" s="202">
        <v>554</v>
      </c>
    </row>
    <row r="9" spans="1:92 16384:16384" s="202" customFormat="1" ht="14.25" customHeight="1">
      <c r="A9" s="5"/>
      <c r="B9" s="828" t="str">
        <f>INDEX(tblTrans[[English]:[Polski]],MATCH(XFD9,tblTrans[ID],0),LangSelID)</f>
        <v>Dividend income</v>
      </c>
      <c r="C9" s="1272"/>
      <c r="D9" s="1030">
        <v>0</v>
      </c>
      <c r="E9" s="1224">
        <v>0</v>
      </c>
      <c r="F9" s="1224">
        <v>0</v>
      </c>
      <c r="G9" s="1032">
        <v>0</v>
      </c>
      <c r="H9" s="1222">
        <v>0</v>
      </c>
      <c r="I9" s="1224">
        <v>0</v>
      </c>
      <c r="J9" s="1224">
        <v>0</v>
      </c>
      <c r="K9" s="1223">
        <v>0</v>
      </c>
      <c r="L9" s="1030">
        <v>0</v>
      </c>
      <c r="M9" s="1224">
        <v>0</v>
      </c>
      <c r="N9" s="1224">
        <v>0</v>
      </c>
      <c r="O9" s="1032">
        <v>0</v>
      </c>
      <c r="XFD9" s="202">
        <v>555</v>
      </c>
    </row>
    <row r="10" spans="1:92 16384:16384" s="202" customFormat="1" ht="14.25" customHeight="1">
      <c r="A10" s="5"/>
      <c r="B10" s="1273" t="str">
        <f>INDEX(tblTrans[[English]:[Polski]],MATCH(XFD10,tblTrans[ID],0),LangSelID)</f>
        <v>Net trading income</v>
      </c>
      <c r="C10" s="829"/>
      <c r="D10" s="1030">
        <v>264</v>
      </c>
      <c r="E10" s="1224">
        <v>-255</v>
      </c>
      <c r="F10" s="1224">
        <v>305</v>
      </c>
      <c r="G10" s="1032">
        <v>402</v>
      </c>
      <c r="H10" s="1222">
        <v>0</v>
      </c>
      <c r="I10" s="1224">
        <v>0</v>
      </c>
      <c r="J10" s="1224">
        <v>0</v>
      </c>
      <c r="K10" s="1223">
        <v>-4</v>
      </c>
      <c r="L10" s="1030">
        <v>-1</v>
      </c>
      <c r="M10" s="1224">
        <v>0</v>
      </c>
      <c r="N10" s="1224">
        <v>0</v>
      </c>
      <c r="O10" s="1032">
        <v>0</v>
      </c>
      <c r="XFD10" s="202">
        <v>556</v>
      </c>
    </row>
    <row r="11" spans="1:92 16384:16384" s="202" customFormat="1" ht="14.25" customHeight="1">
      <c r="A11" s="5"/>
      <c r="B11" s="1274" t="str">
        <f>INDEX(tblTrans[[English]:[Polski]],MATCH(XFD11,tblTrans[ID],0),LangSelID)</f>
        <v xml:space="preserve">    Foreign exchange result</v>
      </c>
      <c r="C11" s="1272"/>
      <c r="D11" s="1030">
        <v>1</v>
      </c>
      <c r="E11" s="1224">
        <v>-3</v>
      </c>
      <c r="F11" s="1224">
        <v>-2</v>
      </c>
      <c r="G11" s="1032">
        <v>2</v>
      </c>
      <c r="H11" s="1222">
        <v>0</v>
      </c>
      <c r="I11" s="1224">
        <v>0</v>
      </c>
      <c r="J11" s="1224">
        <v>0</v>
      </c>
      <c r="K11" s="1223">
        <v>-4</v>
      </c>
      <c r="L11" s="1030">
        <v>-1</v>
      </c>
      <c r="M11" s="1224">
        <v>0</v>
      </c>
      <c r="N11" s="1224">
        <v>0</v>
      </c>
      <c r="O11" s="1032">
        <v>0</v>
      </c>
      <c r="XFD11" s="202">
        <v>557</v>
      </c>
    </row>
    <row r="12" spans="1:92 16384:16384" s="202" customFormat="1" ht="14.25" customHeight="1">
      <c r="A12" s="5"/>
      <c r="B12" s="1274" t="str">
        <f>INDEX(tblTrans[[English]:[Polski]],MATCH(XFD12,tblTrans[ID],0),LangSelID)</f>
        <v xml:space="preserve">    Other trading income</v>
      </c>
      <c r="C12" s="1272"/>
      <c r="D12" s="1030">
        <v>263</v>
      </c>
      <c r="E12" s="1224">
        <v>-252</v>
      </c>
      <c r="F12" s="1224">
        <v>307</v>
      </c>
      <c r="G12" s="1032">
        <v>400</v>
      </c>
      <c r="H12" s="1222">
        <v>0</v>
      </c>
      <c r="I12" s="1224">
        <v>0</v>
      </c>
      <c r="J12" s="1224">
        <v>0</v>
      </c>
      <c r="K12" s="1223">
        <v>0</v>
      </c>
      <c r="L12" s="1030">
        <v>0</v>
      </c>
      <c r="M12" s="1224">
        <v>0</v>
      </c>
      <c r="N12" s="1224">
        <v>0</v>
      </c>
      <c r="O12" s="1032">
        <v>0</v>
      </c>
      <c r="XFD12" s="202">
        <v>558</v>
      </c>
    </row>
    <row r="13" spans="1:92 16384:16384" s="202" customFormat="1" ht="14.25" customHeight="1">
      <c r="A13" s="5"/>
      <c r="B13" s="828" t="str">
        <f>INDEX(tblTrans[[English]:[Polski]],MATCH(XFD13,tblTrans[ID],0),LangSelID)</f>
        <v>Gains less losses from investment securities</v>
      </c>
      <c r="C13" s="829"/>
      <c r="D13" s="1030">
        <v>0</v>
      </c>
      <c r="E13" s="1224">
        <v>383</v>
      </c>
      <c r="F13" s="1224">
        <v>88</v>
      </c>
      <c r="G13" s="1032">
        <v>51.072110000000976</v>
      </c>
      <c r="H13" s="1222">
        <v>89483.14731</v>
      </c>
      <c r="I13" s="1224">
        <v>-0.26648000000204775</v>
      </c>
      <c r="J13" s="1224">
        <v>2731</v>
      </c>
      <c r="K13" s="1223">
        <v>0</v>
      </c>
      <c r="L13" s="1030">
        <v>0</v>
      </c>
      <c r="M13" s="1224">
        <v>67197.516440000007</v>
      </c>
      <c r="N13" s="1224">
        <v>-1.0914602555089914E-12</v>
      </c>
      <c r="O13" s="1032">
        <v>54115.222730000023</v>
      </c>
      <c r="XFD13" s="202">
        <v>559</v>
      </c>
    </row>
    <row r="14" spans="1:92 16384:16384" s="202" customFormat="1" ht="14.25" customHeight="1">
      <c r="A14" s="5"/>
      <c r="B14" s="828" t="str">
        <f>INDEX(tblTrans[[English]:[Polski]],MATCH(XFD14,tblTrans[ID],0),LangSelID)</f>
        <v>Other operating income</v>
      </c>
      <c r="C14" s="829"/>
      <c r="D14" s="1030">
        <v>42</v>
      </c>
      <c r="E14" s="1224">
        <v>123</v>
      </c>
      <c r="F14" s="1224">
        <v>42</v>
      </c>
      <c r="G14" s="1032">
        <v>0</v>
      </c>
      <c r="H14" s="1222">
        <v>9</v>
      </c>
      <c r="I14" s="1224">
        <v>18</v>
      </c>
      <c r="J14" s="1224">
        <v>6</v>
      </c>
      <c r="K14" s="1223">
        <v>5</v>
      </c>
      <c r="L14" s="1030">
        <v>9</v>
      </c>
      <c r="M14" s="1224">
        <v>692</v>
      </c>
      <c r="N14" s="1224">
        <v>0</v>
      </c>
      <c r="O14" s="1032">
        <v>0</v>
      </c>
      <c r="XFD14" s="202">
        <v>560</v>
      </c>
    </row>
    <row r="15" spans="1:92 16384:16384" s="202" customFormat="1" ht="14.25" customHeight="1">
      <c r="A15" s="5"/>
      <c r="B15" s="828" t="str">
        <f>INDEX(tblTrans[[English]:[Polski]],MATCH(XFD15,tblTrans[ID],0),LangSelID)</f>
        <v>Impairment losses on loans and advances</v>
      </c>
      <c r="C15" s="829"/>
      <c r="D15" s="1030">
        <v>0</v>
      </c>
      <c r="E15" s="1224">
        <v>0</v>
      </c>
      <c r="F15" s="1224">
        <v>0</v>
      </c>
      <c r="G15" s="1032">
        <v>0</v>
      </c>
      <c r="H15" s="1222">
        <v>0</v>
      </c>
      <c r="I15" s="1224">
        <v>0</v>
      </c>
      <c r="J15" s="1224">
        <v>0</v>
      </c>
      <c r="K15" s="1223">
        <v>0</v>
      </c>
      <c r="L15" s="1030">
        <v>0</v>
      </c>
      <c r="M15" s="1224">
        <v>0</v>
      </c>
      <c r="N15" s="1224">
        <v>0</v>
      </c>
      <c r="O15" s="1032">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202">
        <v>561</v>
      </c>
    </row>
    <row r="16" spans="1:92 16384:16384" s="283" customFormat="1" ht="14.25" customHeight="1">
      <c r="A16" s="15"/>
      <c r="B16" s="828" t="str">
        <f>INDEX(tblTrans[[English]:[Polski]],MATCH(XFD16,tblTrans[ID],0),LangSelID)</f>
        <v>Overhead costs</v>
      </c>
      <c r="C16" s="829"/>
      <c r="D16" s="1030">
        <v>-12026.308796729372</v>
      </c>
      <c r="E16" s="1224">
        <v>-10692.284295889604</v>
      </c>
      <c r="F16" s="1224">
        <v>-13962.597248052876</v>
      </c>
      <c r="G16" s="1032">
        <v>-18907.751344911398</v>
      </c>
      <c r="H16" s="1222">
        <v>-2031.5499008870502</v>
      </c>
      <c r="I16" s="1224">
        <v>-2182.1035931300012</v>
      </c>
      <c r="J16" s="1224">
        <v>-1893.0258109168594</v>
      </c>
      <c r="K16" s="1223">
        <v>-2055.3642894858258</v>
      </c>
      <c r="L16" s="1030">
        <v>-2353.5171533271068</v>
      </c>
      <c r="M16" s="1224">
        <v>-2620.6177758769581</v>
      </c>
      <c r="N16" s="1224">
        <v>-23.422282425052579</v>
      </c>
      <c r="O16" s="1032">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202">
        <v>562</v>
      </c>
    </row>
    <row r="17" spans="1:92 16384:16384" s="283" customFormat="1" ht="14.25" customHeight="1">
      <c r="A17" s="15"/>
      <c r="B17" s="828" t="str">
        <f>INDEX(tblTrans[[English]:[Polski]],MATCH(XFD17,tblTrans[ID],0),LangSelID)</f>
        <v>Amortization</v>
      </c>
      <c r="C17" s="829"/>
      <c r="D17" s="1030">
        <v>-499.97038162653234</v>
      </c>
      <c r="E17" s="1224">
        <v>-448.67307130497011</v>
      </c>
      <c r="F17" s="1224">
        <v>-452.58376227567408</v>
      </c>
      <c r="G17" s="1032">
        <v>-462.46057316656487</v>
      </c>
      <c r="H17" s="1222">
        <v>-79.53234905797683</v>
      </c>
      <c r="I17" s="1224">
        <v>-124.56592008579734</v>
      </c>
      <c r="J17" s="1224">
        <v>-126.61147600087591</v>
      </c>
      <c r="K17" s="1223">
        <v>-126.78199685895576</v>
      </c>
      <c r="L17" s="1030">
        <v>-124.030409667886</v>
      </c>
      <c r="M17" s="1224">
        <v>-121.49924779626804</v>
      </c>
      <c r="N17" s="1224">
        <v>-0.34053816866887776</v>
      </c>
      <c r="O17" s="1032">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202">
        <v>563</v>
      </c>
    </row>
    <row r="18" spans="1:92 16384:16384" s="283" customFormat="1" ht="14.25" customHeight="1">
      <c r="A18" s="15"/>
      <c r="B18" s="828" t="str">
        <f>INDEX(tblTrans[[English]:[Polski]],MATCH(XFD18,tblTrans[ID],0),LangSelID)</f>
        <v>Other costs</v>
      </c>
      <c r="C18" s="829"/>
      <c r="D18" s="1030">
        <v>-703.8905612654122</v>
      </c>
      <c r="E18" s="1224">
        <v>-700.62877820045298</v>
      </c>
      <c r="F18" s="1224">
        <v>-712.75448043634356</v>
      </c>
      <c r="G18" s="1032">
        <v>-735.0156681628041</v>
      </c>
      <c r="H18" s="1222">
        <v>-164.17692689064839</v>
      </c>
      <c r="I18" s="1224">
        <v>-155.84447948554802</v>
      </c>
      <c r="J18" s="1224">
        <v>-142.56364106985814</v>
      </c>
      <c r="K18" s="1223">
        <v>-176.43216507336342</v>
      </c>
      <c r="L18" s="1030">
        <v>-156.38884103411732</v>
      </c>
      <c r="M18" s="1224">
        <v>-166.28905981472167</v>
      </c>
      <c r="N18" s="1224">
        <v>-152.31416062321028</v>
      </c>
      <c r="O18" s="1032">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202">
        <v>564</v>
      </c>
    </row>
    <row r="19" spans="1:92 16384:16384" s="283" customFormat="1" ht="14.25" customHeight="1" thickBot="1">
      <c r="A19" s="15"/>
      <c r="B19" s="1279" t="str">
        <f>INDEX(tblTrans[[English]:[Polski]],MATCH(XFD19,tblTrans[ID],0),LangSelID)</f>
        <v>Other operating expenses</v>
      </c>
      <c r="C19" s="935"/>
      <c r="D19" s="1103">
        <v>-261</v>
      </c>
      <c r="E19" s="1104">
        <v>-338.87348000000202</v>
      </c>
      <c r="F19" s="1104">
        <v>-54</v>
      </c>
      <c r="G19" s="1106">
        <v>-2238</v>
      </c>
      <c r="H19" s="1107">
        <v>-3588</v>
      </c>
      <c r="I19" s="1104">
        <v>-1119</v>
      </c>
      <c r="J19" s="1104">
        <v>-2</v>
      </c>
      <c r="K19" s="1105">
        <v>-415</v>
      </c>
      <c r="L19" s="1103">
        <v>-18</v>
      </c>
      <c r="M19" s="1104">
        <v>-15</v>
      </c>
      <c r="N19" s="1104">
        <v>0</v>
      </c>
      <c r="O19" s="1106">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202">
        <v>565</v>
      </c>
    </row>
    <row r="20" spans="1:92 16384:16384" s="86" customFormat="1" ht="15" customHeight="1" thickBot="1">
      <c r="A20" s="723"/>
      <c r="B20" s="723" t="str">
        <f>INDEX(tblTrans[[English]:[Polski]],MATCH(XFD20,tblTrans[ID],0),LangSelID)</f>
        <v>Operating profit</v>
      </c>
      <c r="C20" s="723"/>
      <c r="D20" s="724">
        <f t="shared" ref="D20:O20" si="0">D7+D8+D9+D10+D13+D14+D15+D16+D17+D18+D19</f>
        <v>2092.8869791276575</v>
      </c>
      <c r="E20" s="724">
        <f t="shared" si="0"/>
        <v>8225.7575459495838</v>
      </c>
      <c r="F20" s="724">
        <f t="shared" si="0"/>
        <v>6334.0059500988555</v>
      </c>
      <c r="G20" s="724">
        <f t="shared" si="0"/>
        <v>7771.5954058613461</v>
      </c>
      <c r="H20" s="724">
        <f t="shared" si="0"/>
        <v>86335.999542752063</v>
      </c>
      <c r="I20" s="724">
        <f t="shared" si="0"/>
        <v>-464.35952628273526</v>
      </c>
      <c r="J20" s="724">
        <f t="shared" si="0"/>
        <v>4412.7456895035411</v>
      </c>
      <c r="K20" s="724">
        <f t="shared" si="0"/>
        <v>1233.9266660277735</v>
      </c>
      <c r="L20" s="724">
        <f t="shared" si="0"/>
        <v>464.50940528101825</v>
      </c>
      <c r="M20" s="724">
        <f t="shared" si="0"/>
        <v>68793.245839120224</v>
      </c>
      <c r="N20" s="724">
        <f t="shared" si="0"/>
        <v>-6581.0001994281256</v>
      </c>
      <c r="O20" s="724">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202">
        <v>566</v>
      </c>
    </row>
    <row r="21" spans="1:92 16384:16384" s="283" customFormat="1" ht="14.25" customHeight="1" thickBot="1">
      <c r="A21" s="15"/>
      <c r="B21" s="260" t="str">
        <f>INDEX(tblTrans[[English]:[Polski]],MATCH(XFD21,tblTrans[ID],0),LangSelID)</f>
        <v>Share of profit of associates</v>
      </c>
      <c r="C21" s="459"/>
      <c r="D21" s="422">
        <v>0</v>
      </c>
      <c r="E21" s="303">
        <v>0</v>
      </c>
      <c r="F21" s="303">
        <v>0</v>
      </c>
      <c r="G21" s="423">
        <v>0</v>
      </c>
      <c r="H21" s="424">
        <v>0</v>
      </c>
      <c r="I21" s="303">
        <v>0</v>
      </c>
      <c r="J21" s="303">
        <v>0</v>
      </c>
      <c r="K21" s="417">
        <v>0</v>
      </c>
      <c r="L21" s="422">
        <v>0</v>
      </c>
      <c r="M21" s="303">
        <v>0</v>
      </c>
      <c r="N21" s="303">
        <v>0</v>
      </c>
      <c r="O21" s="423">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202">
        <v>567</v>
      </c>
    </row>
    <row r="22" spans="1:92 16384:16384" s="86" customFormat="1" ht="15" customHeight="1" thickBot="1">
      <c r="A22" s="723"/>
      <c r="B22" s="723" t="str">
        <f>INDEX(tblTrans[[English]:[Polski]],MATCH(XFD22,tblTrans[ID],0),LangSelID)</f>
        <v>Profit before tax</v>
      </c>
      <c r="C22" s="723"/>
      <c r="D22" s="724">
        <f t="shared" ref="D22:O22" si="1">D20+D21</f>
        <v>2092.8869791276575</v>
      </c>
      <c r="E22" s="724">
        <f t="shared" si="1"/>
        <v>8225.7575459495838</v>
      </c>
      <c r="F22" s="724">
        <f t="shared" si="1"/>
        <v>6334.0059500988555</v>
      </c>
      <c r="G22" s="724">
        <f t="shared" si="1"/>
        <v>7771.5954058613461</v>
      </c>
      <c r="H22" s="724">
        <f t="shared" si="1"/>
        <v>86335.999542752063</v>
      </c>
      <c r="I22" s="724">
        <f t="shared" si="1"/>
        <v>-464.35952628273526</v>
      </c>
      <c r="J22" s="724">
        <f t="shared" si="1"/>
        <v>4412.7456895035411</v>
      </c>
      <c r="K22" s="724">
        <f t="shared" si="1"/>
        <v>1233.9266660277735</v>
      </c>
      <c r="L22" s="724">
        <f t="shared" si="1"/>
        <v>464.50940528101825</v>
      </c>
      <c r="M22" s="724">
        <f t="shared" si="1"/>
        <v>68793.245839120224</v>
      </c>
      <c r="N22" s="724">
        <f t="shared" si="1"/>
        <v>-6581.0001994281256</v>
      </c>
      <c r="O22" s="724">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202">
        <v>568</v>
      </c>
    </row>
    <row r="23" spans="1:92 16384:16384" s="202" customFormat="1" ht="14.25" customHeight="1" thickBot="1">
      <c r="A23" s="5"/>
      <c r="B23" s="260" t="str">
        <f>INDEX(tblTrans[[English]:[Polski]],MATCH(XFD23,tblTrans[ID],0),LangSelID)</f>
        <v>Income tax expense</v>
      </c>
      <c r="C23" s="460"/>
      <c r="D23" s="422">
        <v>-338.02852603425481</v>
      </c>
      <c r="E23" s="303">
        <v>3113.3260662695789</v>
      </c>
      <c r="F23" s="303">
        <v>-816.26113051878201</v>
      </c>
      <c r="G23" s="423">
        <v>-3669.3531271136508</v>
      </c>
      <c r="H23" s="424">
        <v>-18357.739913122896</v>
      </c>
      <c r="I23" s="303">
        <v>-4847.1016900062787</v>
      </c>
      <c r="J23" s="303">
        <v>-324.61168100567011</v>
      </c>
      <c r="K23" s="417">
        <v>-250.96606654527932</v>
      </c>
      <c r="L23" s="422">
        <v>-192.06678700339364</v>
      </c>
      <c r="M23" s="303">
        <v>35923.90733026716</v>
      </c>
      <c r="N23" s="303">
        <v>1250.3900378913472</v>
      </c>
      <c r="O23" s="423">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202">
        <v>569</v>
      </c>
    </row>
    <row r="24" spans="1:92 16384:16384" s="86" customFormat="1" ht="15" customHeight="1" thickBot="1">
      <c r="A24" s="723"/>
      <c r="B24" s="723" t="str">
        <f>INDEX(tblTrans[[English]:[Polski]],MATCH(XFD24,tblTrans[ID],0),LangSelID)</f>
        <v>Net profit (loss) including minority interest</v>
      </c>
      <c r="C24" s="723"/>
      <c r="D24" s="724">
        <f t="shared" ref="D24:N24" si="2">D22+D23</f>
        <v>1754.8584530934027</v>
      </c>
      <c r="E24" s="724">
        <f t="shared" si="2"/>
        <v>11339.083612219163</v>
      </c>
      <c r="F24" s="724">
        <f t="shared" si="2"/>
        <v>5517.7448195800735</v>
      </c>
      <c r="G24" s="724">
        <f t="shared" si="2"/>
        <v>4102.2422787476953</v>
      </c>
      <c r="H24" s="724">
        <f t="shared" si="2"/>
        <v>67978.259629629174</v>
      </c>
      <c r="I24" s="724">
        <f t="shared" si="2"/>
        <v>-5311.4612162890135</v>
      </c>
      <c r="J24" s="724">
        <f t="shared" si="2"/>
        <v>4088.134008497871</v>
      </c>
      <c r="K24" s="724">
        <f t="shared" si="2"/>
        <v>982.96059948249422</v>
      </c>
      <c r="L24" s="724">
        <f t="shared" si="2"/>
        <v>272.4426182776246</v>
      </c>
      <c r="M24" s="724">
        <f t="shared" si="2"/>
        <v>104717.15316938738</v>
      </c>
      <c r="N24" s="724">
        <f t="shared" si="2"/>
        <v>-5330.6101615367788</v>
      </c>
      <c r="O24" s="724">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202">
        <v>570</v>
      </c>
    </row>
    <row r="25" spans="1:92 16384:16384" s="202" customFormat="1" ht="14.25" customHeight="1" thickBot="1">
      <c r="A25" s="5"/>
      <c r="B25" s="259" t="str">
        <f>INDEX(tblTrans[[English]:[Polski]],MATCH(XFD25,tblTrans[ID],0),LangSelID)</f>
        <v>Net profit (loss) attributable to minority interest</v>
      </c>
      <c r="C25" s="460"/>
      <c r="D25" s="422">
        <v>0</v>
      </c>
      <c r="E25" s="303">
        <v>0</v>
      </c>
      <c r="F25" s="303">
        <v>0</v>
      </c>
      <c r="G25" s="423">
        <v>0</v>
      </c>
      <c r="H25" s="424">
        <v>0</v>
      </c>
      <c r="I25" s="303">
        <v>0</v>
      </c>
      <c r="J25" s="303">
        <v>0</v>
      </c>
      <c r="K25" s="417">
        <v>0</v>
      </c>
      <c r="L25" s="422">
        <v>0</v>
      </c>
      <c r="M25" s="303">
        <v>0</v>
      </c>
      <c r="N25" s="303">
        <v>0</v>
      </c>
      <c r="O25" s="423">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202">
        <v>571</v>
      </c>
    </row>
    <row r="26" spans="1:92 16384:16384" s="86" customFormat="1" ht="15" customHeight="1" thickBot="1">
      <c r="A26" s="723"/>
      <c r="B26" s="723" t="str">
        <f>INDEX(tblTrans[[English]:[Polski]],MATCH(XFD26,tblTrans[ID],0),LangSelID)</f>
        <v>Net profit (loss)</v>
      </c>
      <c r="C26" s="723"/>
      <c r="D26" s="724">
        <f t="shared" ref="D26:N26" si="3">D24-D25</f>
        <v>1754.8584530934027</v>
      </c>
      <c r="E26" s="724">
        <f t="shared" si="3"/>
        <v>11339.083612219163</v>
      </c>
      <c r="F26" s="724">
        <f t="shared" si="3"/>
        <v>5517.7448195800735</v>
      </c>
      <c r="G26" s="724">
        <f t="shared" si="3"/>
        <v>4102.2422787476953</v>
      </c>
      <c r="H26" s="724">
        <f t="shared" si="3"/>
        <v>67978.259629629174</v>
      </c>
      <c r="I26" s="724">
        <f t="shared" si="3"/>
        <v>-5311.4612162890135</v>
      </c>
      <c r="J26" s="724">
        <f t="shared" si="3"/>
        <v>4088.134008497871</v>
      </c>
      <c r="K26" s="724">
        <f t="shared" si="3"/>
        <v>982.96059948249422</v>
      </c>
      <c r="L26" s="724">
        <f t="shared" si="3"/>
        <v>272.4426182776246</v>
      </c>
      <c r="M26" s="724">
        <f t="shared" si="3"/>
        <v>104717.15316938738</v>
      </c>
      <c r="N26" s="724">
        <f t="shared" si="3"/>
        <v>-5330.6101615367788</v>
      </c>
      <c r="O26" s="724">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202">
        <v>572</v>
      </c>
    </row>
    <row r="27" spans="1:92 16384:16384">
      <c r="A27" s="10"/>
      <c r="B27" s="210"/>
      <c r="C27" s="171"/>
      <c r="D27" s="1"/>
      <c r="E27" s="1"/>
      <c r="F27" s="1"/>
      <c r="G27" s="1"/>
      <c r="H27" s="1"/>
    </row>
    <row r="28" spans="1:92 16384:16384" ht="22.5">
      <c r="A28" s="10"/>
      <c r="B28" s="1312" t="str">
        <f>INDEX(tblTrans[[English]:[Polski]],MATCH(XFD28,tblTrans[ID],0),LangSelID)</f>
        <v>* Net interest income including cost of capital, fixed assets financing, investment yield and cost of long-term financing</v>
      </c>
      <c r="C28" s="171"/>
      <c r="D28" s="1"/>
      <c r="E28" s="1"/>
      <c r="F28" s="1"/>
      <c r="G28" s="1"/>
      <c r="H28" s="1"/>
      <c r="XFD28" s="1">
        <v>573</v>
      </c>
    </row>
    <row r="29" spans="1:92 16384:16384">
      <c r="A29" s="10"/>
      <c r="B29" s="171"/>
      <c r="C29" s="171"/>
      <c r="D29" s="1"/>
      <c r="E29" s="1"/>
      <c r="F29" s="1"/>
      <c r="G29" s="1"/>
      <c r="H29" s="1"/>
    </row>
    <row r="30" spans="1:92 16384:16384">
      <c r="A30" s="10"/>
      <c r="B30" s="294"/>
      <c r="C30" s="171"/>
      <c r="D30" s="1"/>
      <c r="E30" s="1"/>
      <c r="F30" s="1"/>
      <c r="G30" s="1"/>
      <c r="H30" s="1"/>
    </row>
    <row r="31" spans="1:92 16384:16384">
      <c r="A31" s="10"/>
      <c r="B31" s="1"/>
      <c r="C31" s="1"/>
      <c r="D31" s="11"/>
      <c r="E31" s="11"/>
      <c r="F31" s="11"/>
      <c r="G31" s="11"/>
      <c r="H31" s="11"/>
      <c r="I31" s="11"/>
      <c r="J31" s="11"/>
    </row>
    <row r="32" spans="1:92 16384:16384" ht="12" thickBot="1">
      <c r="A32" s="10"/>
      <c r="B32" s="2"/>
      <c r="C32" s="11"/>
      <c r="D32" s="20"/>
      <c r="E32" s="20"/>
      <c r="F32" s="20"/>
      <c r="G32" s="20"/>
      <c r="H32" s="20"/>
      <c r="I32" s="20"/>
      <c r="J32" s="20"/>
    </row>
    <row r="33" spans="1:10 16384:16384" ht="236.25" customHeight="1" thickTop="1" thickBot="1">
      <c r="A33" s="10"/>
      <c r="B33" s="1987"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1988" t="e">
        <f>INDEX(tblTrans[[English]:[Polski]],MATCH(#REF!,tblTrans[ID],0),LangSelID)</f>
        <v>#REF!</v>
      </c>
      <c r="D33" s="11"/>
      <c r="E33" s="11"/>
      <c r="F33" s="11"/>
      <c r="G33" s="11"/>
      <c r="H33" s="11"/>
      <c r="I33" s="11"/>
      <c r="J33" s="11"/>
      <c r="XFD33" s="1">
        <v>574</v>
      </c>
    </row>
    <row r="34" spans="1:10 16384:16384" ht="12" thickTop="1">
      <c r="A34" s="10"/>
      <c r="B34" s="2"/>
      <c r="C34" s="11"/>
      <c r="D34" s="11"/>
      <c r="E34" s="11"/>
      <c r="F34" s="11"/>
      <c r="G34" s="11"/>
      <c r="H34" s="11"/>
      <c r="I34" s="11"/>
      <c r="J34" s="11"/>
    </row>
    <row r="35" spans="1:10 16384:16384">
      <c r="A35" s="10"/>
      <c r="B35" s="2"/>
      <c r="C35" s="11"/>
      <c r="D35" s="11"/>
      <c r="E35" s="11"/>
      <c r="F35" s="11"/>
      <c r="G35" s="8"/>
    </row>
    <row r="36" spans="1:10 16384:16384">
      <c r="A36" s="10"/>
      <c r="B36" s="2"/>
      <c r="C36" s="11"/>
      <c r="D36" s="11"/>
      <c r="E36" s="11"/>
      <c r="F36" s="11"/>
      <c r="G36" s="8"/>
    </row>
    <row r="37" spans="1:10 16384:16384">
      <c r="A37" s="10"/>
      <c r="B37" s="2"/>
      <c r="C37" s="11"/>
      <c r="D37" s="11"/>
      <c r="E37" s="11"/>
      <c r="F37" s="11"/>
      <c r="G37" s="11"/>
      <c r="H37" s="11"/>
      <c r="I37" s="11"/>
      <c r="J37" s="11"/>
    </row>
    <row r="38" spans="1:10 16384:16384">
      <c r="A38" s="10"/>
      <c r="B38" s="2"/>
      <c r="C38" s="11"/>
      <c r="D38" s="11"/>
      <c r="E38" s="11"/>
      <c r="F38" s="11"/>
      <c r="G38" s="8"/>
    </row>
    <row r="39" spans="1:10 16384:16384">
      <c r="A39" s="10"/>
      <c r="B39" s="2"/>
      <c r="C39" s="11"/>
      <c r="D39" s="11"/>
      <c r="E39" s="11"/>
      <c r="F39" s="11"/>
      <c r="G39" s="8"/>
    </row>
    <row r="40" spans="1:10 16384:16384">
      <c r="A40" s="10"/>
      <c r="B40" s="2"/>
      <c r="C40" s="11"/>
      <c r="D40" s="11"/>
      <c r="E40" s="11"/>
      <c r="F40" s="11"/>
      <c r="G40" s="8"/>
    </row>
    <row r="41" spans="1:10 16384:16384">
      <c r="A41" s="10"/>
      <c r="B41" s="2"/>
      <c r="C41" s="11"/>
      <c r="D41" s="11"/>
      <c r="E41" s="11"/>
      <c r="F41" s="11"/>
      <c r="G41" s="8"/>
    </row>
    <row r="42" spans="1:10 16384:16384">
      <c r="A42" s="10"/>
      <c r="B42" s="2"/>
      <c r="C42" s="11"/>
      <c r="D42" s="11"/>
      <c r="E42" s="11"/>
      <c r="F42" s="11"/>
      <c r="G42" s="8"/>
    </row>
    <row r="43" spans="1:10 16384:16384">
      <c r="A43" s="10"/>
      <c r="B43" s="2"/>
      <c r="C43" s="11"/>
      <c r="D43" s="11"/>
      <c r="E43" s="11"/>
      <c r="F43" s="11"/>
      <c r="G43" s="8"/>
    </row>
    <row r="44" spans="1:10 16384:16384">
      <c r="A44" s="10"/>
      <c r="B44" s="2"/>
      <c r="C44" s="11"/>
      <c r="D44" s="11"/>
      <c r="E44" s="11"/>
      <c r="F44" s="11"/>
      <c r="G44" s="8"/>
    </row>
    <row r="45" spans="1:10 16384:16384">
      <c r="A45" s="10"/>
      <c r="B45" s="2"/>
      <c r="C45" s="11"/>
      <c r="D45" s="11"/>
      <c r="E45" s="11"/>
      <c r="F45" s="11"/>
      <c r="G45" s="8"/>
    </row>
    <row r="46" spans="1:10 16384:16384">
      <c r="A46" s="10"/>
      <c r="B46" s="2"/>
      <c r="C46" s="11"/>
      <c r="D46" s="11"/>
      <c r="E46" s="11"/>
      <c r="F46" s="11"/>
      <c r="G46" s="8"/>
    </row>
    <row r="47" spans="1:10 16384:16384">
      <c r="A47" s="10"/>
      <c r="B47" s="2"/>
      <c r="C47" s="11"/>
      <c r="D47" s="11"/>
      <c r="E47" s="11"/>
      <c r="F47" s="11"/>
      <c r="G47" s="8"/>
    </row>
    <row r="48" spans="1:10 16384:16384">
      <c r="A48" s="10"/>
      <c r="B48" s="2"/>
      <c r="C48" s="11"/>
      <c r="D48" s="11"/>
      <c r="E48" s="11"/>
      <c r="F48" s="11"/>
      <c r="G48" s="8"/>
    </row>
    <row r="49" spans="1:7">
      <c r="A49" s="10"/>
      <c r="B49" s="2"/>
      <c r="C49" s="11"/>
      <c r="D49" s="11"/>
      <c r="E49" s="11"/>
      <c r="F49" s="11"/>
      <c r="G49" s="8"/>
    </row>
    <row r="50" spans="1:7">
      <c r="A50" s="10"/>
      <c r="B50" s="2"/>
      <c r="C50" s="11"/>
      <c r="D50" s="11"/>
      <c r="E50" s="11"/>
      <c r="F50" s="11"/>
      <c r="G50" s="8"/>
    </row>
    <row r="51" spans="1:7">
      <c r="A51" s="10"/>
      <c r="B51" s="2"/>
      <c r="C51" s="11"/>
      <c r="D51" s="11"/>
      <c r="E51" s="11"/>
      <c r="F51" s="11"/>
      <c r="G51" s="8"/>
    </row>
    <row r="52" spans="1:7">
      <c r="B52" s="2"/>
      <c r="C52" s="11"/>
      <c r="D52" s="11"/>
      <c r="E52" s="11"/>
      <c r="F52" s="11"/>
      <c r="G52" s="8"/>
    </row>
    <row r="53" spans="1:7">
      <c r="B53" s="2"/>
      <c r="C53" s="11"/>
      <c r="D53" s="11"/>
      <c r="E53" s="11"/>
      <c r="F53" s="11"/>
      <c r="G53" s="8"/>
    </row>
    <row r="54" spans="1:7">
      <c r="B54" s="2"/>
      <c r="C54" s="11"/>
      <c r="D54" s="11"/>
      <c r="E54" s="11"/>
      <c r="F54" s="11"/>
      <c r="G54" s="8"/>
    </row>
    <row r="55" spans="1:7">
      <c r="B55" s="2"/>
      <c r="C55" s="11"/>
      <c r="D55" s="11"/>
      <c r="E55" s="11"/>
      <c r="F55" s="11"/>
      <c r="G55" s="8"/>
    </row>
    <row r="56" spans="1:7">
      <c r="B56" s="2"/>
      <c r="C56" s="11"/>
      <c r="D56" s="11"/>
      <c r="E56" s="11"/>
      <c r="F56" s="11"/>
      <c r="G56" s="8"/>
    </row>
    <row r="57" spans="1:7">
      <c r="B57" s="2"/>
      <c r="C57" s="11"/>
      <c r="D57" s="11"/>
      <c r="E57" s="11"/>
      <c r="F57" s="11"/>
      <c r="G57" s="8"/>
    </row>
    <row r="58" spans="1:7">
      <c r="B58" s="2"/>
      <c r="C58" s="11"/>
      <c r="D58" s="11"/>
      <c r="E58" s="11"/>
      <c r="F58" s="11"/>
      <c r="G58" s="8"/>
    </row>
    <row r="59" spans="1:7">
      <c r="B59" s="2"/>
      <c r="C59" s="11"/>
      <c r="D59" s="11"/>
      <c r="E59" s="11"/>
      <c r="F59" s="11"/>
      <c r="G59" s="8"/>
    </row>
    <row r="60" spans="1:7">
      <c r="B60" s="2"/>
      <c r="C60" s="11"/>
      <c r="D60" s="11"/>
      <c r="E60" s="11"/>
      <c r="F60" s="11"/>
      <c r="G60" s="8"/>
    </row>
    <row r="61" spans="1:7">
      <c r="B61" s="2"/>
      <c r="C61" s="11"/>
      <c r="D61" s="11"/>
      <c r="E61" s="11"/>
      <c r="F61" s="11"/>
      <c r="G61" s="8"/>
    </row>
    <row r="62" spans="1:7">
      <c r="B62" s="2"/>
      <c r="C62" s="11"/>
      <c r="D62" s="11"/>
      <c r="E62" s="11"/>
      <c r="F62" s="11"/>
      <c r="G62" s="8"/>
    </row>
    <row r="63" spans="1:7">
      <c r="B63" s="2"/>
      <c r="C63" s="11"/>
      <c r="D63" s="11"/>
      <c r="E63" s="11"/>
      <c r="F63" s="11"/>
      <c r="G63" s="8"/>
    </row>
    <row r="64" spans="1:7">
      <c r="B64" s="2"/>
      <c r="C64" s="11"/>
      <c r="D64" s="11"/>
      <c r="E64" s="11"/>
      <c r="F64" s="11"/>
      <c r="G64" s="8"/>
    </row>
    <row r="65" spans="2:7">
      <c r="B65" s="2"/>
      <c r="C65" s="11"/>
      <c r="D65" s="11"/>
      <c r="E65" s="11"/>
      <c r="F65" s="11"/>
      <c r="G65" s="8"/>
    </row>
    <row r="66" spans="2:7">
      <c r="B66" s="2"/>
      <c r="C66" s="11"/>
      <c r="D66" s="11"/>
      <c r="E66" s="11"/>
      <c r="F66" s="11"/>
      <c r="G66" s="8"/>
    </row>
    <row r="67" spans="2:7">
      <c r="B67" s="2"/>
      <c r="C67" s="11"/>
      <c r="D67" s="11"/>
      <c r="E67" s="11"/>
      <c r="F67" s="11"/>
      <c r="G67" s="8"/>
    </row>
    <row r="68" spans="2:7">
      <c r="B68" s="2"/>
      <c r="C68" s="11"/>
      <c r="D68" s="11"/>
      <c r="E68" s="11"/>
      <c r="F68" s="11"/>
      <c r="G68" s="8"/>
    </row>
    <row r="69" spans="2:7">
      <c r="B69" s="2"/>
      <c r="C69" s="11"/>
      <c r="D69" s="11"/>
      <c r="E69" s="11"/>
      <c r="F69" s="11"/>
      <c r="G69" s="8"/>
    </row>
    <row r="70" spans="2:7">
      <c r="C70" s="11"/>
      <c r="D70" s="11"/>
      <c r="E70" s="11"/>
      <c r="F70" s="11"/>
      <c r="G70" s="8"/>
    </row>
    <row r="71" spans="2:7">
      <c r="C71" s="11"/>
      <c r="D71" s="11"/>
      <c r="E71" s="11"/>
      <c r="F71" s="11"/>
      <c r="G71" s="8"/>
    </row>
    <row r="72" spans="2:7">
      <c r="C72" s="11"/>
      <c r="D72" s="11"/>
      <c r="E72" s="11"/>
      <c r="F72" s="11"/>
      <c r="G72" s="8"/>
    </row>
    <row r="73" spans="2:7">
      <c r="C73" s="11"/>
      <c r="D73" s="11"/>
      <c r="E73" s="11"/>
      <c r="F73" s="11"/>
      <c r="G73" s="8"/>
    </row>
    <row r="74" spans="2:7">
      <c r="C74" s="11"/>
      <c r="D74" s="11"/>
      <c r="E74" s="11"/>
      <c r="F74" s="11"/>
      <c r="G74" s="8"/>
    </row>
    <row r="75" spans="2:7">
      <c r="C75" s="11"/>
      <c r="D75" s="11"/>
      <c r="E75" s="11"/>
      <c r="F75" s="11"/>
      <c r="G75" s="8"/>
    </row>
    <row r="76" spans="2:7">
      <c r="C76" s="11"/>
      <c r="D76" s="11"/>
      <c r="E76" s="11"/>
      <c r="F76" s="11"/>
      <c r="G76" s="8"/>
    </row>
    <row r="77" spans="2:7">
      <c r="C77" s="11"/>
      <c r="D77" s="11"/>
      <c r="E77" s="11"/>
      <c r="F77" s="11"/>
      <c r="G77" s="8"/>
    </row>
    <row r="78" spans="2:7">
      <c r="C78" s="11"/>
      <c r="D78" s="11"/>
      <c r="E78" s="11"/>
      <c r="F78" s="11"/>
      <c r="G78" s="8"/>
    </row>
    <row r="79" spans="2:7">
      <c r="C79" s="11"/>
      <c r="D79" s="11"/>
      <c r="E79" s="11"/>
      <c r="F79" s="11"/>
      <c r="G79" s="8"/>
    </row>
    <row r="80" spans="2:7">
      <c r="C80" s="11"/>
      <c r="D80" s="11"/>
      <c r="E80" s="11"/>
      <c r="F80" s="11"/>
      <c r="G80" s="8"/>
    </row>
    <row r="81" spans="3:7">
      <c r="C81" s="11"/>
      <c r="D81" s="11"/>
      <c r="E81" s="11"/>
      <c r="F81" s="11"/>
      <c r="G81" s="8"/>
    </row>
    <row r="82" spans="3:7">
      <c r="C82" s="11"/>
      <c r="D82" s="11"/>
      <c r="E82" s="11"/>
      <c r="F82" s="11"/>
      <c r="G82" s="8"/>
    </row>
    <row r="83" spans="3:7">
      <c r="C83" s="11"/>
      <c r="D83" s="11"/>
      <c r="E83" s="11"/>
      <c r="F83" s="11"/>
      <c r="G83" s="8"/>
    </row>
    <row r="84" spans="3:7">
      <c r="C84" s="11"/>
      <c r="D84" s="11"/>
      <c r="E84" s="11"/>
      <c r="F84" s="11"/>
      <c r="G84" s="8"/>
    </row>
    <row r="85" spans="3:7">
      <c r="C85" s="11"/>
      <c r="D85" s="11"/>
      <c r="E85" s="11"/>
      <c r="F85" s="11"/>
      <c r="G85" s="8"/>
    </row>
    <row r="86" spans="3:7">
      <c r="C86" s="11"/>
      <c r="D86" s="11"/>
      <c r="E86" s="11"/>
      <c r="F86" s="11"/>
      <c r="G86" s="8"/>
    </row>
    <row r="87" spans="3:7">
      <c r="C87" s="11"/>
      <c r="D87" s="11"/>
      <c r="E87" s="11"/>
      <c r="F87" s="11"/>
      <c r="G87" s="8"/>
    </row>
    <row r="88" spans="3:7">
      <c r="C88" s="11"/>
      <c r="D88" s="11"/>
      <c r="E88" s="11"/>
      <c r="F88" s="11"/>
      <c r="G88" s="8"/>
    </row>
    <row r="89" spans="3:7">
      <c r="C89" s="11"/>
      <c r="D89" s="11"/>
      <c r="E89" s="11"/>
      <c r="F89" s="11"/>
      <c r="G89" s="8"/>
    </row>
    <row r="90" spans="3:7">
      <c r="C90" s="11"/>
      <c r="D90" s="11"/>
      <c r="E90" s="11"/>
      <c r="F90" s="11"/>
      <c r="G90" s="8"/>
    </row>
    <row r="91" spans="3:7">
      <c r="C91" s="11"/>
      <c r="D91" s="11"/>
      <c r="E91" s="11"/>
      <c r="F91" s="11"/>
      <c r="G91" s="8"/>
    </row>
    <row r="92" spans="3:7">
      <c r="C92" s="11"/>
      <c r="D92" s="11"/>
      <c r="E92" s="11"/>
      <c r="F92" s="11"/>
      <c r="G92" s="8"/>
    </row>
    <row r="93" spans="3:7">
      <c r="C93" s="11"/>
      <c r="D93" s="11"/>
      <c r="E93" s="11"/>
      <c r="F93" s="11"/>
      <c r="G93" s="8"/>
    </row>
    <row r="94" spans="3:7">
      <c r="C94" s="11"/>
      <c r="D94" s="11"/>
      <c r="E94" s="11"/>
      <c r="F94" s="11"/>
      <c r="G94" s="8"/>
    </row>
    <row r="95" spans="3:7">
      <c r="C95" s="11"/>
      <c r="D95" s="11"/>
      <c r="E95" s="11"/>
      <c r="F95" s="11"/>
      <c r="G95" s="8"/>
    </row>
    <row r="96" spans="3:7">
      <c r="C96" s="11"/>
      <c r="D96" s="11"/>
      <c r="E96" s="11"/>
      <c r="F96" s="11"/>
      <c r="G96" s="8"/>
    </row>
    <row r="97" spans="3:7">
      <c r="C97" s="11"/>
      <c r="D97" s="11"/>
      <c r="E97" s="11"/>
      <c r="F97" s="11"/>
      <c r="G97" s="8"/>
    </row>
    <row r="98" spans="3:7">
      <c r="C98" s="11"/>
      <c r="D98" s="11"/>
      <c r="E98" s="11"/>
      <c r="F98" s="11"/>
      <c r="G98" s="8"/>
    </row>
    <row r="99" spans="3:7">
      <c r="C99" s="11"/>
      <c r="D99" s="11"/>
      <c r="E99" s="11"/>
      <c r="F99" s="11"/>
      <c r="G99" s="8"/>
    </row>
    <row r="100" spans="3:7">
      <c r="C100" s="11"/>
      <c r="D100" s="11"/>
      <c r="E100" s="11"/>
      <c r="F100" s="11"/>
      <c r="G100" s="8"/>
    </row>
    <row r="101" spans="3:7">
      <c r="C101" s="11"/>
      <c r="D101" s="11"/>
      <c r="E101" s="11"/>
      <c r="F101" s="11"/>
      <c r="G101" s="8"/>
    </row>
    <row r="102" spans="3:7">
      <c r="C102" s="11"/>
      <c r="D102" s="11"/>
      <c r="E102" s="11"/>
      <c r="F102" s="11"/>
      <c r="G102" s="8"/>
    </row>
    <row r="103" spans="3:7">
      <c r="C103" s="11"/>
      <c r="D103" s="11"/>
      <c r="E103" s="11"/>
      <c r="F103" s="11"/>
      <c r="G103" s="8"/>
    </row>
    <row r="104" spans="3:7">
      <c r="C104" s="11"/>
      <c r="D104" s="11"/>
      <c r="E104" s="11"/>
      <c r="F104" s="11"/>
      <c r="G104" s="8"/>
    </row>
    <row r="105" spans="3:7">
      <c r="C105" s="11"/>
      <c r="D105" s="11"/>
      <c r="E105" s="11"/>
      <c r="F105" s="11"/>
      <c r="G105" s="8"/>
    </row>
    <row r="106" spans="3:7">
      <c r="C106" s="11"/>
      <c r="D106" s="11"/>
      <c r="E106" s="11"/>
      <c r="F106" s="11"/>
      <c r="G106" s="8"/>
    </row>
    <row r="107" spans="3:7">
      <c r="C107" s="11"/>
      <c r="D107" s="11"/>
      <c r="E107" s="11"/>
      <c r="F107" s="11"/>
      <c r="G107" s="8"/>
    </row>
    <row r="108" spans="3:7">
      <c r="C108" s="11"/>
      <c r="D108" s="11"/>
      <c r="E108" s="11"/>
      <c r="F108" s="11"/>
      <c r="G108" s="8"/>
    </row>
    <row r="109" spans="3:7">
      <c r="C109" s="11"/>
      <c r="D109" s="11"/>
      <c r="E109" s="11"/>
      <c r="F109" s="11"/>
      <c r="G109" s="8"/>
    </row>
    <row r="110" spans="3:7">
      <c r="C110" s="11"/>
      <c r="D110" s="11"/>
      <c r="E110" s="11"/>
      <c r="F110" s="11"/>
      <c r="G110" s="8"/>
    </row>
    <row r="111" spans="3:7">
      <c r="C111" s="11"/>
      <c r="D111" s="11"/>
      <c r="E111" s="11"/>
      <c r="F111" s="11"/>
      <c r="G111" s="8"/>
    </row>
    <row r="112" spans="3:7">
      <c r="C112" s="11"/>
      <c r="D112" s="11"/>
      <c r="E112" s="11"/>
      <c r="F112" s="11"/>
      <c r="G112" s="8"/>
    </row>
    <row r="113" spans="3:7">
      <c r="C113" s="11"/>
      <c r="D113" s="11"/>
      <c r="E113" s="11"/>
      <c r="F113" s="11"/>
      <c r="G113" s="8"/>
    </row>
    <row r="114" spans="3:7">
      <c r="C114" s="11"/>
      <c r="D114" s="11"/>
      <c r="E114" s="11"/>
      <c r="F114" s="11"/>
      <c r="G114" s="8"/>
    </row>
    <row r="115" spans="3:7">
      <c r="C115" s="11"/>
      <c r="D115" s="11"/>
      <c r="E115" s="11"/>
      <c r="F115" s="11"/>
      <c r="G115" s="8"/>
    </row>
    <row r="116" spans="3:7">
      <c r="C116" s="11"/>
      <c r="D116" s="11"/>
      <c r="E116" s="11"/>
      <c r="F116" s="11"/>
      <c r="G116" s="8"/>
    </row>
    <row r="117" spans="3:7">
      <c r="C117" s="11"/>
      <c r="D117" s="11"/>
      <c r="E117" s="11"/>
      <c r="F117" s="11"/>
      <c r="G117" s="8"/>
    </row>
    <row r="118" spans="3:7">
      <c r="C118" s="11"/>
      <c r="D118" s="11"/>
      <c r="E118" s="11"/>
      <c r="F118" s="11"/>
      <c r="G118" s="8"/>
    </row>
    <row r="119" spans="3:7">
      <c r="C119" s="11"/>
      <c r="D119" s="11"/>
      <c r="E119" s="11"/>
      <c r="F119" s="11"/>
      <c r="G119" s="8"/>
    </row>
    <row r="120" spans="3:7">
      <c r="C120" s="11"/>
      <c r="D120" s="11"/>
      <c r="E120" s="11"/>
      <c r="F120" s="11"/>
      <c r="G120" s="8"/>
    </row>
    <row r="121" spans="3:7">
      <c r="C121" s="11"/>
      <c r="D121" s="11"/>
      <c r="E121" s="11"/>
      <c r="F121" s="11"/>
      <c r="G121" s="8"/>
    </row>
    <row r="122" spans="3:7">
      <c r="C122" s="11"/>
      <c r="D122" s="11"/>
      <c r="E122" s="11"/>
      <c r="F122" s="11"/>
      <c r="G122" s="8"/>
    </row>
    <row r="123" spans="3:7">
      <c r="C123" s="11"/>
      <c r="D123" s="11"/>
      <c r="E123" s="11"/>
      <c r="F123" s="11"/>
      <c r="G123" s="8"/>
    </row>
    <row r="124" spans="3:7">
      <c r="C124" s="11"/>
      <c r="D124" s="11"/>
      <c r="E124" s="11"/>
      <c r="F124" s="11"/>
      <c r="G124" s="8"/>
    </row>
    <row r="125" spans="3:7">
      <c r="C125" s="11"/>
      <c r="D125" s="11"/>
      <c r="E125" s="11"/>
      <c r="F125" s="11"/>
      <c r="G125" s="8"/>
    </row>
    <row r="126" spans="3:7">
      <c r="C126" s="11"/>
      <c r="D126" s="11"/>
      <c r="E126" s="11"/>
      <c r="F126" s="11"/>
      <c r="G126" s="8"/>
    </row>
    <row r="127" spans="3:7">
      <c r="C127" s="11"/>
      <c r="D127" s="11"/>
      <c r="E127" s="11"/>
      <c r="F127" s="11"/>
      <c r="G127" s="8"/>
    </row>
    <row r="128" spans="3:7">
      <c r="C128" s="11"/>
      <c r="D128" s="11"/>
      <c r="E128" s="11"/>
      <c r="F128" s="11"/>
      <c r="G128" s="8"/>
    </row>
    <row r="129" spans="3:7">
      <c r="C129" s="11"/>
      <c r="D129" s="11"/>
      <c r="E129" s="11"/>
      <c r="F129" s="11"/>
      <c r="G129" s="8"/>
    </row>
    <row r="130" spans="3:7">
      <c r="C130" s="11"/>
      <c r="D130" s="11"/>
      <c r="E130" s="11"/>
      <c r="F130" s="11"/>
      <c r="G130" s="8"/>
    </row>
    <row r="131" spans="3:7">
      <c r="C131" s="11"/>
      <c r="D131" s="11"/>
      <c r="E131" s="11"/>
      <c r="F131" s="11"/>
      <c r="G131" s="8"/>
    </row>
    <row r="132" spans="3:7">
      <c r="C132" s="11"/>
      <c r="D132" s="11"/>
      <c r="E132" s="11"/>
      <c r="F132" s="11"/>
      <c r="G132" s="8"/>
    </row>
    <row r="133" spans="3:7">
      <c r="C133" s="11"/>
      <c r="D133" s="11"/>
      <c r="E133" s="11"/>
      <c r="F133" s="11"/>
      <c r="G133" s="8"/>
    </row>
    <row r="134" spans="3:7">
      <c r="C134" s="11"/>
      <c r="D134" s="11"/>
      <c r="E134" s="11"/>
      <c r="F134" s="11"/>
      <c r="G134" s="8"/>
    </row>
    <row r="135" spans="3:7">
      <c r="C135" s="11"/>
      <c r="D135" s="11"/>
      <c r="E135" s="11"/>
      <c r="F135" s="11"/>
      <c r="G135" s="8"/>
    </row>
    <row r="136" spans="3:7">
      <c r="C136" s="11"/>
      <c r="D136" s="11"/>
      <c r="E136" s="11"/>
      <c r="F136" s="11"/>
      <c r="G136" s="8"/>
    </row>
    <row r="137" spans="3:7">
      <c r="C137" s="11"/>
      <c r="D137" s="11"/>
      <c r="E137" s="11"/>
      <c r="F137" s="11"/>
      <c r="G137" s="8"/>
    </row>
    <row r="138" spans="3:7">
      <c r="C138" s="11"/>
      <c r="D138" s="11"/>
      <c r="E138" s="11"/>
      <c r="F138" s="11"/>
      <c r="G138" s="8"/>
    </row>
    <row r="139" spans="3:7">
      <c r="C139" s="11"/>
      <c r="D139" s="11"/>
      <c r="E139" s="11"/>
      <c r="F139" s="11"/>
      <c r="G139" s="8"/>
    </row>
    <row r="140" spans="3:7">
      <c r="C140" s="11"/>
      <c r="D140" s="11"/>
      <c r="E140" s="11"/>
      <c r="F140" s="11"/>
      <c r="G140" s="8"/>
    </row>
    <row r="141" spans="3:7">
      <c r="C141" s="11"/>
      <c r="D141" s="11"/>
      <c r="E141" s="11"/>
      <c r="F141" s="11"/>
      <c r="G141" s="8"/>
    </row>
    <row r="142" spans="3:7">
      <c r="C142" s="11"/>
      <c r="D142" s="11"/>
      <c r="E142" s="11"/>
      <c r="F142" s="11"/>
      <c r="G142" s="8"/>
    </row>
    <row r="143" spans="3:7">
      <c r="C143" s="11"/>
      <c r="D143" s="11"/>
      <c r="E143" s="11"/>
      <c r="F143" s="11"/>
      <c r="G143" s="8"/>
    </row>
    <row r="144" spans="3:7">
      <c r="C144" s="11"/>
      <c r="D144" s="11"/>
      <c r="E144" s="11"/>
      <c r="F144" s="11"/>
      <c r="G144" s="8"/>
    </row>
    <row r="145" spans="3:7">
      <c r="C145" s="11"/>
      <c r="D145" s="11"/>
      <c r="E145" s="11"/>
      <c r="F145" s="11"/>
      <c r="G145" s="8"/>
    </row>
    <row r="146" spans="3:7">
      <c r="C146" s="11"/>
      <c r="D146" s="11"/>
      <c r="E146" s="11"/>
      <c r="F146" s="11"/>
      <c r="G146" s="8"/>
    </row>
    <row r="147" spans="3:7">
      <c r="C147" s="11"/>
      <c r="D147" s="11"/>
      <c r="E147" s="11"/>
      <c r="F147" s="11"/>
      <c r="G147" s="8"/>
    </row>
    <row r="148" spans="3:7">
      <c r="C148" s="11"/>
      <c r="D148" s="11"/>
      <c r="E148" s="11"/>
      <c r="F148" s="11"/>
      <c r="G148" s="8"/>
    </row>
    <row r="149" spans="3:7">
      <c r="C149" s="11"/>
      <c r="D149" s="11"/>
      <c r="E149" s="11"/>
      <c r="F149" s="11"/>
      <c r="G149" s="8"/>
    </row>
    <row r="150" spans="3:7">
      <c r="C150" s="11"/>
      <c r="D150" s="11"/>
      <c r="E150" s="11"/>
      <c r="F150" s="11"/>
      <c r="G150" s="8"/>
    </row>
    <row r="151" spans="3:7">
      <c r="C151" s="11"/>
      <c r="D151" s="11"/>
      <c r="E151" s="11"/>
      <c r="F151" s="11"/>
      <c r="G151" s="8"/>
    </row>
    <row r="152" spans="3:7">
      <c r="C152" s="11"/>
      <c r="D152" s="11"/>
      <c r="E152" s="11"/>
      <c r="F152" s="11"/>
      <c r="G152" s="8"/>
    </row>
    <row r="153" spans="3:7">
      <c r="C153" s="11"/>
      <c r="D153" s="11"/>
      <c r="E153" s="11"/>
      <c r="F153" s="11"/>
      <c r="G153" s="8"/>
    </row>
    <row r="154" spans="3:7">
      <c r="C154" s="11"/>
      <c r="D154" s="11"/>
      <c r="E154" s="11"/>
      <c r="F154" s="11"/>
      <c r="G154" s="8"/>
    </row>
    <row r="155" spans="3:7">
      <c r="C155" s="11"/>
      <c r="D155" s="11"/>
      <c r="E155" s="11"/>
      <c r="F155" s="11"/>
      <c r="G155" s="8"/>
    </row>
    <row r="156" spans="3:7">
      <c r="C156" s="11"/>
      <c r="D156" s="11"/>
      <c r="E156" s="11"/>
      <c r="F156" s="11"/>
      <c r="G156" s="8"/>
    </row>
    <row r="157" spans="3:7">
      <c r="C157" s="11"/>
      <c r="D157" s="11"/>
      <c r="E157" s="11"/>
      <c r="F157" s="11"/>
      <c r="G157" s="8"/>
    </row>
    <row r="158" spans="3:7">
      <c r="C158" s="11"/>
      <c r="D158" s="11"/>
      <c r="E158" s="11"/>
      <c r="F158" s="11"/>
      <c r="G158" s="8"/>
    </row>
    <row r="159" spans="3:7">
      <c r="C159" s="11"/>
      <c r="D159" s="11"/>
      <c r="E159" s="11"/>
      <c r="F159" s="11"/>
      <c r="G159" s="8"/>
    </row>
    <row r="160" spans="3:7">
      <c r="C160" s="11"/>
      <c r="D160" s="11"/>
      <c r="E160" s="11"/>
      <c r="F160" s="11"/>
      <c r="G160" s="8"/>
    </row>
    <row r="161" spans="3:7">
      <c r="C161" s="11"/>
      <c r="D161" s="11"/>
      <c r="E161" s="11"/>
      <c r="F161" s="11"/>
      <c r="G161" s="8"/>
    </row>
    <row r="162" spans="3:7">
      <c r="C162" s="11"/>
      <c r="D162" s="11"/>
      <c r="E162" s="11"/>
      <c r="F162" s="11"/>
      <c r="G162" s="8"/>
    </row>
    <row r="163" spans="3:7">
      <c r="C163" s="11"/>
      <c r="D163" s="11"/>
      <c r="E163" s="11"/>
      <c r="F163" s="11"/>
      <c r="G163" s="8"/>
    </row>
    <row r="164" spans="3:7">
      <c r="C164" s="11"/>
      <c r="D164" s="11"/>
      <c r="E164" s="11"/>
      <c r="F164" s="11"/>
      <c r="G164" s="8"/>
    </row>
    <row r="165" spans="3:7">
      <c r="C165" s="11"/>
      <c r="D165" s="11"/>
      <c r="E165" s="11"/>
      <c r="F165" s="11"/>
      <c r="G165" s="8"/>
    </row>
    <row r="166" spans="3:7">
      <c r="C166" s="11"/>
      <c r="D166" s="11"/>
      <c r="E166" s="11"/>
      <c r="F166" s="11"/>
      <c r="G166" s="8"/>
    </row>
    <row r="167" spans="3:7">
      <c r="C167" s="11"/>
      <c r="D167" s="11"/>
      <c r="E167" s="11"/>
      <c r="F167" s="11"/>
      <c r="G167" s="8"/>
    </row>
    <row r="168" spans="3:7">
      <c r="C168" s="11"/>
      <c r="D168" s="11"/>
      <c r="E168" s="11"/>
      <c r="F168" s="11"/>
      <c r="G168" s="8"/>
    </row>
    <row r="169" spans="3:7">
      <c r="C169" s="11"/>
      <c r="D169" s="11"/>
      <c r="E169" s="11"/>
      <c r="F169" s="11"/>
      <c r="G169" s="8"/>
    </row>
    <row r="170" spans="3:7">
      <c r="C170" s="11"/>
      <c r="D170" s="11"/>
      <c r="E170" s="11"/>
      <c r="F170" s="11"/>
      <c r="G170" s="8"/>
    </row>
    <row r="171" spans="3:7">
      <c r="C171" s="11"/>
      <c r="D171" s="11"/>
      <c r="E171" s="11"/>
      <c r="F171" s="11"/>
      <c r="G171" s="8"/>
    </row>
    <row r="172" spans="3:7">
      <c r="C172" s="11"/>
      <c r="D172" s="11"/>
      <c r="E172" s="11"/>
      <c r="F172" s="11"/>
      <c r="G172" s="8"/>
    </row>
    <row r="173" spans="3:7">
      <c r="C173" s="11"/>
      <c r="D173" s="11"/>
      <c r="E173" s="11"/>
      <c r="F173" s="11"/>
      <c r="G173" s="8"/>
    </row>
    <row r="174" spans="3:7">
      <c r="C174" s="11"/>
      <c r="D174" s="11"/>
      <c r="E174" s="11"/>
      <c r="F174" s="11"/>
      <c r="G174" s="8"/>
    </row>
    <row r="175" spans="3:7">
      <c r="C175" s="11"/>
      <c r="D175" s="11"/>
      <c r="E175" s="11"/>
      <c r="F175" s="11"/>
      <c r="G175" s="8"/>
    </row>
    <row r="176" spans="3:7">
      <c r="C176" s="11"/>
      <c r="D176" s="11"/>
      <c r="E176" s="11"/>
      <c r="F176" s="11"/>
      <c r="G176" s="8"/>
    </row>
    <row r="177" spans="3:7">
      <c r="C177" s="11"/>
      <c r="D177" s="11"/>
      <c r="E177" s="11"/>
      <c r="F177" s="11"/>
      <c r="G177" s="8"/>
    </row>
    <row r="178" spans="3:7">
      <c r="C178" s="11"/>
      <c r="D178" s="11"/>
      <c r="E178" s="11"/>
      <c r="F178" s="11"/>
      <c r="G178" s="8"/>
    </row>
    <row r="179" spans="3:7">
      <c r="C179" s="11"/>
      <c r="D179" s="11"/>
      <c r="E179" s="11"/>
      <c r="F179" s="11"/>
      <c r="G179" s="8"/>
    </row>
    <row r="180" spans="3:7">
      <c r="C180" s="11"/>
      <c r="D180" s="11"/>
      <c r="E180" s="11"/>
      <c r="F180" s="11"/>
      <c r="G180" s="8"/>
    </row>
    <row r="181" spans="3:7">
      <c r="C181" s="11"/>
      <c r="D181" s="11"/>
      <c r="E181" s="11"/>
      <c r="F181" s="11"/>
      <c r="G181" s="8"/>
    </row>
    <row r="182" spans="3:7">
      <c r="C182" s="11"/>
      <c r="D182" s="11"/>
      <c r="E182" s="11"/>
      <c r="F182" s="11"/>
      <c r="G182" s="8"/>
    </row>
    <row r="183" spans="3:7">
      <c r="C183" s="11"/>
      <c r="D183" s="11"/>
      <c r="E183" s="11"/>
      <c r="F183" s="11"/>
      <c r="G183" s="8"/>
    </row>
    <row r="184" spans="3:7">
      <c r="C184" s="11"/>
      <c r="D184" s="11"/>
      <c r="E184" s="11"/>
      <c r="F184" s="11"/>
      <c r="G184" s="8"/>
    </row>
    <row r="185" spans="3:7">
      <c r="C185" s="11"/>
      <c r="D185" s="11"/>
      <c r="E185" s="11"/>
      <c r="F185" s="11"/>
      <c r="G185" s="8"/>
    </row>
    <row r="186" spans="3:7">
      <c r="C186" s="11"/>
      <c r="D186" s="11"/>
      <c r="E186" s="11"/>
      <c r="F186" s="11"/>
      <c r="G186" s="8"/>
    </row>
    <row r="187" spans="3:7">
      <c r="C187" s="11"/>
      <c r="D187" s="11"/>
      <c r="E187" s="11"/>
      <c r="F187" s="11"/>
      <c r="G187" s="8"/>
    </row>
    <row r="188" spans="3:7">
      <c r="C188" s="11"/>
      <c r="D188" s="11"/>
      <c r="E188" s="11"/>
      <c r="F188" s="11"/>
      <c r="G188" s="8"/>
    </row>
    <row r="189" spans="3:7">
      <c r="C189" s="11"/>
      <c r="D189" s="11"/>
      <c r="E189" s="11"/>
      <c r="F189" s="11"/>
      <c r="G189" s="8"/>
    </row>
    <row r="190" spans="3:7">
      <c r="C190" s="11"/>
      <c r="D190" s="11"/>
      <c r="E190" s="11"/>
      <c r="F190" s="11"/>
      <c r="G190" s="8"/>
    </row>
    <row r="191" spans="3:7">
      <c r="C191" s="11"/>
      <c r="D191" s="11"/>
      <c r="E191" s="11"/>
      <c r="F191" s="11"/>
      <c r="G191" s="8"/>
    </row>
    <row r="192" spans="3:7">
      <c r="C192" s="11"/>
      <c r="D192" s="11"/>
      <c r="E192" s="11"/>
      <c r="F192" s="11"/>
      <c r="G192" s="8"/>
    </row>
    <row r="193" spans="3:7">
      <c r="C193" s="11"/>
      <c r="D193" s="11"/>
      <c r="E193" s="11"/>
      <c r="F193" s="11"/>
      <c r="G193" s="8"/>
    </row>
    <row r="194" spans="3:7">
      <c r="C194" s="11"/>
      <c r="D194" s="11"/>
      <c r="E194" s="11"/>
      <c r="F194" s="11"/>
      <c r="G194" s="8"/>
    </row>
    <row r="195" spans="3:7">
      <c r="C195" s="11"/>
      <c r="D195" s="11"/>
      <c r="E195" s="11"/>
      <c r="F195" s="11"/>
      <c r="G195" s="8"/>
    </row>
    <row r="196" spans="3:7">
      <c r="C196" s="11"/>
      <c r="D196" s="11"/>
      <c r="E196" s="11"/>
      <c r="F196" s="11"/>
      <c r="G196" s="8"/>
    </row>
    <row r="197" spans="3:7">
      <c r="C197" s="11"/>
      <c r="D197" s="11"/>
      <c r="E197" s="11"/>
      <c r="F197" s="11"/>
      <c r="G197" s="8"/>
    </row>
    <row r="198" spans="3:7">
      <c r="C198" s="11"/>
      <c r="D198" s="11"/>
      <c r="E198" s="11"/>
      <c r="F198" s="11"/>
      <c r="G198" s="8"/>
    </row>
    <row r="199" spans="3:7">
      <c r="C199" s="11"/>
      <c r="D199" s="11"/>
      <c r="E199" s="11"/>
      <c r="F199" s="11"/>
      <c r="G199" s="8"/>
    </row>
    <row r="200" spans="3:7">
      <c r="C200" s="11"/>
      <c r="D200" s="11"/>
      <c r="E200" s="11"/>
      <c r="F200" s="11"/>
      <c r="G200" s="8"/>
    </row>
    <row r="201" spans="3:7">
      <c r="C201" s="11"/>
      <c r="D201" s="11"/>
      <c r="E201" s="11"/>
      <c r="F201" s="11"/>
      <c r="G201" s="8"/>
    </row>
    <row r="202" spans="3:7">
      <c r="C202" s="11"/>
      <c r="D202" s="11"/>
      <c r="E202" s="11"/>
      <c r="F202" s="11"/>
      <c r="G202" s="8"/>
    </row>
    <row r="203" spans="3:7">
      <c r="C203" s="11"/>
      <c r="D203" s="11"/>
      <c r="E203" s="11"/>
      <c r="F203" s="11"/>
      <c r="G203" s="8"/>
    </row>
    <row r="204" spans="3:7">
      <c r="C204" s="11"/>
      <c r="D204" s="11"/>
      <c r="E204" s="11"/>
      <c r="F204" s="11"/>
      <c r="G204" s="8"/>
    </row>
    <row r="205" spans="3:7">
      <c r="C205" s="11"/>
      <c r="D205" s="11"/>
      <c r="E205" s="11"/>
      <c r="F205" s="11"/>
      <c r="G205" s="8"/>
    </row>
    <row r="206" spans="3:7">
      <c r="C206" s="11"/>
      <c r="D206" s="11"/>
      <c r="E206" s="11"/>
      <c r="F206" s="11"/>
      <c r="G206" s="8"/>
    </row>
    <row r="207" spans="3:7">
      <c r="C207" s="11"/>
      <c r="D207" s="11"/>
      <c r="E207" s="11"/>
      <c r="F207" s="11"/>
      <c r="G207" s="8"/>
    </row>
    <row r="208" spans="3:7">
      <c r="C208" s="11"/>
      <c r="D208" s="11"/>
      <c r="E208" s="11"/>
      <c r="F208" s="11"/>
      <c r="G208" s="8"/>
    </row>
    <row r="209" spans="3:7">
      <c r="C209" s="11"/>
      <c r="D209" s="11"/>
      <c r="E209" s="11"/>
      <c r="F209" s="11"/>
      <c r="G209" s="8"/>
    </row>
    <row r="210" spans="3:7">
      <c r="C210" s="11"/>
      <c r="D210" s="11"/>
      <c r="E210" s="11"/>
      <c r="F210" s="11"/>
      <c r="G210" s="8"/>
    </row>
    <row r="211" spans="3:7">
      <c r="C211" s="11"/>
      <c r="D211" s="11"/>
      <c r="E211" s="11"/>
      <c r="F211" s="11"/>
      <c r="G211" s="8"/>
    </row>
    <row r="212" spans="3:7">
      <c r="C212" s="11"/>
      <c r="D212" s="11"/>
      <c r="E212" s="11"/>
      <c r="F212" s="11"/>
      <c r="G212" s="8"/>
    </row>
    <row r="213" spans="3:7">
      <c r="C213" s="11"/>
      <c r="D213" s="11"/>
      <c r="E213" s="11"/>
      <c r="F213" s="11"/>
      <c r="G213" s="8"/>
    </row>
    <row r="214" spans="3:7">
      <c r="C214" s="11"/>
      <c r="D214" s="11"/>
      <c r="E214" s="11"/>
      <c r="F214" s="11"/>
      <c r="G214" s="8"/>
    </row>
    <row r="215" spans="3:7">
      <c r="C215" s="11"/>
      <c r="D215" s="11"/>
      <c r="E215" s="11"/>
      <c r="F215" s="11"/>
      <c r="G215" s="8"/>
    </row>
    <row r="216" spans="3:7">
      <c r="C216" s="11"/>
      <c r="D216" s="11"/>
      <c r="E216" s="11"/>
      <c r="F216" s="11"/>
      <c r="G216" s="8"/>
    </row>
    <row r="217" spans="3:7">
      <c r="C217" s="11"/>
      <c r="D217" s="11"/>
      <c r="E217" s="11"/>
      <c r="F217" s="11"/>
      <c r="G217" s="8"/>
    </row>
    <row r="218" spans="3:7">
      <c r="C218" s="11"/>
      <c r="D218" s="11"/>
      <c r="E218" s="11"/>
      <c r="F218" s="11"/>
      <c r="G218" s="8"/>
    </row>
    <row r="219" spans="3:7">
      <c r="C219" s="11"/>
      <c r="D219" s="11"/>
      <c r="E219" s="11"/>
      <c r="F219" s="11"/>
      <c r="G219" s="8"/>
    </row>
    <row r="220" spans="3:7">
      <c r="C220" s="11"/>
      <c r="D220" s="11"/>
      <c r="E220" s="11"/>
      <c r="F220" s="11"/>
      <c r="G220" s="8"/>
    </row>
    <row r="221" spans="3:7">
      <c r="C221" s="11"/>
      <c r="D221" s="11"/>
      <c r="E221" s="11"/>
      <c r="F221" s="11"/>
      <c r="G221" s="8"/>
    </row>
    <row r="222" spans="3:7">
      <c r="C222" s="11"/>
      <c r="D222" s="11"/>
      <c r="E222" s="11"/>
      <c r="F222" s="11"/>
      <c r="G222" s="8"/>
    </row>
    <row r="223" spans="3:7">
      <c r="C223" s="11"/>
      <c r="D223" s="11"/>
      <c r="E223" s="11"/>
      <c r="F223" s="11"/>
      <c r="G223" s="8"/>
    </row>
    <row r="224" spans="3:7">
      <c r="C224" s="11"/>
      <c r="D224" s="11"/>
      <c r="E224" s="11"/>
      <c r="F224" s="11"/>
      <c r="G224" s="8"/>
    </row>
    <row r="225" spans="3:7">
      <c r="C225" s="11"/>
      <c r="D225" s="11"/>
      <c r="E225" s="11"/>
      <c r="F225" s="11"/>
      <c r="G225" s="8"/>
    </row>
    <row r="226" spans="3:7">
      <c r="C226" s="11"/>
      <c r="D226" s="11"/>
      <c r="E226" s="11"/>
      <c r="F226" s="11"/>
      <c r="G226" s="8"/>
    </row>
    <row r="227" spans="3:7">
      <c r="C227" s="11"/>
      <c r="D227" s="11"/>
      <c r="E227" s="11"/>
      <c r="F227" s="11"/>
      <c r="G227" s="8"/>
    </row>
    <row r="228" spans="3:7">
      <c r="C228" s="11"/>
      <c r="D228" s="11"/>
      <c r="E228" s="11"/>
      <c r="F228" s="11"/>
      <c r="G228" s="8"/>
    </row>
    <row r="229" spans="3:7">
      <c r="C229" s="11"/>
      <c r="D229" s="11"/>
      <c r="E229" s="11"/>
      <c r="F229" s="11"/>
      <c r="G229" s="8"/>
    </row>
    <row r="230" spans="3:7">
      <c r="C230" s="11"/>
      <c r="D230" s="11"/>
      <c r="E230" s="11"/>
      <c r="F230" s="11"/>
      <c r="G230" s="8"/>
    </row>
    <row r="231" spans="3:7">
      <c r="C231" s="11"/>
      <c r="D231" s="11"/>
      <c r="E231" s="11"/>
      <c r="F231" s="11"/>
      <c r="G231" s="8"/>
    </row>
    <row r="232" spans="3:7">
      <c r="C232" s="11"/>
      <c r="D232" s="11"/>
      <c r="E232" s="11"/>
      <c r="F232" s="11"/>
      <c r="G232" s="8"/>
    </row>
    <row r="233" spans="3:7">
      <c r="C233" s="11"/>
      <c r="D233" s="11"/>
      <c r="E233" s="11"/>
      <c r="F233" s="11"/>
      <c r="G233" s="8"/>
    </row>
    <row r="234" spans="3:7">
      <c r="C234" s="11"/>
      <c r="D234" s="11"/>
      <c r="E234" s="11"/>
      <c r="F234" s="11"/>
      <c r="G234" s="8"/>
    </row>
    <row r="235" spans="3:7">
      <c r="C235" s="11"/>
      <c r="D235" s="11"/>
      <c r="E235" s="11"/>
      <c r="F235" s="11"/>
      <c r="G235" s="8"/>
    </row>
    <row r="236" spans="3:7">
      <c r="C236" s="11"/>
      <c r="D236" s="11"/>
      <c r="E236" s="11"/>
      <c r="F236" s="11"/>
      <c r="G236" s="8"/>
    </row>
    <row r="237" spans="3:7">
      <c r="C237" s="11"/>
      <c r="D237" s="11"/>
      <c r="E237" s="11"/>
      <c r="F237" s="11"/>
      <c r="G237" s="8"/>
    </row>
    <row r="238" spans="3:7">
      <c r="C238" s="11"/>
      <c r="D238" s="11"/>
      <c r="E238" s="11"/>
      <c r="F238" s="11"/>
      <c r="G238" s="8"/>
    </row>
    <row r="239" spans="3:7">
      <c r="C239" s="11"/>
      <c r="D239" s="11"/>
      <c r="E239" s="11"/>
      <c r="F239" s="11"/>
      <c r="G239" s="8"/>
    </row>
    <row r="240" spans="3:7">
      <c r="C240" s="11"/>
      <c r="D240" s="11"/>
      <c r="E240" s="11"/>
      <c r="F240" s="11"/>
      <c r="G240" s="8"/>
    </row>
    <row r="241" spans="3:7">
      <c r="C241" s="11"/>
      <c r="D241" s="11"/>
      <c r="E241" s="11"/>
      <c r="F241" s="11"/>
      <c r="G241" s="8"/>
    </row>
    <row r="242" spans="3:7">
      <c r="C242" s="11"/>
      <c r="D242" s="11"/>
      <c r="E242" s="11"/>
      <c r="F242" s="11"/>
      <c r="G242" s="8"/>
    </row>
    <row r="243" spans="3:7">
      <c r="C243" s="11"/>
      <c r="D243" s="11"/>
      <c r="E243" s="11"/>
      <c r="F243" s="11"/>
      <c r="G243" s="8"/>
    </row>
    <row r="244" spans="3:7">
      <c r="C244" s="11"/>
      <c r="D244" s="11"/>
      <c r="E244" s="11"/>
      <c r="F244" s="11"/>
      <c r="G244" s="8"/>
    </row>
    <row r="245" spans="3:7">
      <c r="C245" s="11"/>
      <c r="D245" s="11"/>
      <c r="E245" s="11"/>
      <c r="F245" s="11"/>
      <c r="G245" s="8"/>
    </row>
    <row r="246" spans="3:7">
      <c r="C246" s="11"/>
      <c r="D246" s="11"/>
      <c r="E246" s="11"/>
      <c r="F246" s="11"/>
      <c r="G246" s="8"/>
    </row>
    <row r="247" spans="3:7">
      <c r="C247" s="11"/>
      <c r="D247" s="11"/>
      <c r="E247" s="11"/>
      <c r="F247" s="11"/>
      <c r="G247" s="8"/>
    </row>
    <row r="248" spans="3:7">
      <c r="C248" s="11"/>
      <c r="D248" s="11"/>
      <c r="E248" s="11"/>
      <c r="F248" s="11"/>
      <c r="G248" s="8"/>
    </row>
    <row r="249" spans="3:7">
      <c r="C249" s="13"/>
      <c r="D249" s="13"/>
      <c r="E249" s="13"/>
      <c r="F249" s="13"/>
      <c r="G249" s="14"/>
    </row>
    <row r="250" spans="3:7">
      <c r="C250" s="13"/>
      <c r="D250" s="13"/>
      <c r="E250" s="13"/>
      <c r="F250" s="13"/>
      <c r="G250" s="14"/>
    </row>
    <row r="251" spans="3:7">
      <c r="C251" s="13"/>
      <c r="D251" s="13"/>
      <c r="E251" s="13"/>
      <c r="F251" s="13"/>
      <c r="G251" s="14"/>
    </row>
    <row r="252" spans="3:7">
      <c r="C252" s="13"/>
      <c r="D252" s="13"/>
      <c r="E252" s="13"/>
      <c r="F252" s="13"/>
      <c r="G252" s="14"/>
    </row>
    <row r="253" spans="3:7">
      <c r="C253" s="13"/>
      <c r="D253" s="13"/>
      <c r="E253" s="13"/>
      <c r="F253" s="13"/>
      <c r="G253" s="14"/>
    </row>
    <row r="254" spans="3:7">
      <c r="C254" s="13"/>
      <c r="D254" s="13"/>
      <c r="E254" s="13"/>
      <c r="F254" s="13"/>
      <c r="G254" s="14"/>
    </row>
    <row r="255" spans="3:7">
      <c r="C255" s="13"/>
      <c r="D255" s="13"/>
      <c r="E255" s="13"/>
      <c r="F255" s="13"/>
      <c r="G255" s="14"/>
    </row>
    <row r="256" spans="3:7">
      <c r="C256" s="13"/>
      <c r="D256" s="13"/>
      <c r="E256" s="13"/>
      <c r="F256" s="13"/>
      <c r="G256" s="14"/>
    </row>
    <row r="257" spans="3:7">
      <c r="C257" s="13"/>
      <c r="D257" s="13"/>
      <c r="E257" s="13"/>
      <c r="F257" s="13"/>
      <c r="G257" s="14"/>
    </row>
    <row r="258" spans="3:7">
      <c r="C258" s="13"/>
      <c r="D258" s="13"/>
      <c r="E258" s="13"/>
      <c r="F258" s="13"/>
      <c r="G258" s="14"/>
    </row>
    <row r="259" spans="3:7">
      <c r="C259" s="13"/>
      <c r="D259" s="13"/>
      <c r="E259" s="13"/>
      <c r="F259" s="13"/>
      <c r="G259" s="14"/>
    </row>
    <row r="260" spans="3:7">
      <c r="C260" s="13"/>
      <c r="D260" s="13"/>
      <c r="E260" s="13"/>
      <c r="F260" s="13"/>
      <c r="G260" s="14"/>
    </row>
    <row r="261" spans="3:7">
      <c r="C261" s="13"/>
      <c r="D261" s="13"/>
      <c r="E261" s="13"/>
      <c r="F261" s="13"/>
      <c r="G261" s="14"/>
    </row>
    <row r="262" spans="3:7">
      <c r="C262" s="13"/>
      <c r="D262" s="13"/>
      <c r="E262" s="13"/>
      <c r="F262" s="13"/>
      <c r="G262" s="14"/>
    </row>
    <row r="263" spans="3:7">
      <c r="C263" s="13"/>
      <c r="D263" s="13"/>
      <c r="E263" s="13"/>
      <c r="F263" s="13"/>
      <c r="G263" s="14"/>
    </row>
    <row r="264" spans="3:7">
      <c r="C264" s="13"/>
      <c r="D264" s="13"/>
      <c r="E264" s="13"/>
      <c r="F264" s="13"/>
      <c r="G264" s="14"/>
    </row>
    <row r="265" spans="3:7">
      <c r="C265" s="13"/>
      <c r="D265" s="13"/>
      <c r="E265" s="13"/>
      <c r="F265" s="13"/>
      <c r="G265" s="14"/>
    </row>
    <row r="266" spans="3:7">
      <c r="C266" s="13"/>
      <c r="D266" s="13"/>
      <c r="E266" s="13"/>
      <c r="F266" s="13"/>
      <c r="G266" s="14"/>
    </row>
    <row r="267" spans="3:7">
      <c r="C267" s="13"/>
      <c r="D267" s="13"/>
      <c r="E267" s="13"/>
      <c r="F267" s="13"/>
      <c r="G267" s="14"/>
    </row>
    <row r="268" spans="3:7">
      <c r="C268" s="13"/>
      <c r="D268" s="13"/>
      <c r="E268" s="13"/>
      <c r="F268" s="13"/>
      <c r="G268" s="14"/>
    </row>
    <row r="269" spans="3:7">
      <c r="C269" s="13"/>
      <c r="D269" s="13"/>
      <c r="E269" s="13"/>
      <c r="F269" s="13"/>
      <c r="G269" s="14"/>
    </row>
    <row r="270" spans="3:7">
      <c r="C270" s="13"/>
      <c r="D270" s="13"/>
      <c r="E270" s="13"/>
      <c r="F270" s="13"/>
      <c r="G270" s="14"/>
    </row>
    <row r="271" spans="3:7">
      <c r="C271" s="13"/>
      <c r="D271" s="13"/>
      <c r="E271" s="13"/>
      <c r="F271" s="13"/>
      <c r="G271" s="14"/>
    </row>
    <row r="272" spans="3:7">
      <c r="C272" s="13"/>
      <c r="D272" s="13"/>
      <c r="E272" s="13"/>
      <c r="F272" s="13"/>
      <c r="G272" s="14"/>
    </row>
    <row r="273" spans="3:7">
      <c r="C273" s="13"/>
      <c r="D273" s="13"/>
      <c r="E273" s="13"/>
      <c r="F273" s="13"/>
      <c r="G273" s="14"/>
    </row>
    <row r="274" spans="3:7">
      <c r="C274" s="13"/>
      <c r="D274" s="13"/>
      <c r="E274" s="13"/>
      <c r="F274" s="13"/>
      <c r="G274" s="14"/>
    </row>
    <row r="275" spans="3:7">
      <c r="C275" s="13"/>
      <c r="D275" s="13"/>
      <c r="E275" s="13"/>
      <c r="F275" s="13"/>
      <c r="G275" s="14"/>
    </row>
    <row r="276" spans="3:7">
      <c r="C276" s="13"/>
      <c r="D276" s="13"/>
      <c r="E276" s="13"/>
      <c r="F276" s="13"/>
      <c r="G276" s="14"/>
    </row>
    <row r="277" spans="3:7">
      <c r="C277" s="13"/>
      <c r="D277" s="13"/>
      <c r="E277" s="13"/>
      <c r="F277" s="13"/>
      <c r="G277" s="14"/>
    </row>
    <row r="278" spans="3:7">
      <c r="C278" s="13"/>
      <c r="D278" s="13"/>
      <c r="E278" s="13"/>
      <c r="F278" s="13"/>
      <c r="G278" s="14"/>
    </row>
    <row r="279" spans="3:7">
      <c r="C279" s="13"/>
      <c r="D279" s="13"/>
      <c r="E279" s="13"/>
      <c r="F279" s="13"/>
      <c r="G279" s="14"/>
    </row>
    <row r="280" spans="3:7">
      <c r="C280" s="13"/>
      <c r="D280" s="13"/>
      <c r="E280" s="13"/>
      <c r="F280" s="13"/>
      <c r="G280" s="14"/>
    </row>
    <row r="281" spans="3:7">
      <c r="C281" s="13"/>
      <c r="D281" s="13"/>
      <c r="E281" s="13"/>
      <c r="F281" s="13"/>
      <c r="G281" s="14"/>
    </row>
    <row r="282" spans="3:7">
      <c r="C282" s="13"/>
      <c r="D282" s="13"/>
      <c r="E282" s="13"/>
      <c r="F282" s="13"/>
      <c r="G282" s="14"/>
    </row>
    <row r="283" spans="3:7">
      <c r="C283" s="13"/>
      <c r="D283" s="13"/>
      <c r="E283" s="13"/>
      <c r="F283" s="13"/>
      <c r="G283" s="14"/>
    </row>
    <row r="284" spans="3:7">
      <c r="C284" s="13"/>
      <c r="D284" s="13"/>
      <c r="E284" s="13"/>
      <c r="F284" s="13"/>
      <c r="G284" s="14"/>
    </row>
    <row r="285" spans="3:7">
      <c r="C285" s="13"/>
      <c r="D285" s="13"/>
      <c r="E285" s="13"/>
      <c r="F285" s="13"/>
      <c r="G285" s="14"/>
    </row>
    <row r="286" spans="3:7">
      <c r="C286" s="13"/>
      <c r="D286" s="13"/>
      <c r="E286" s="13"/>
      <c r="F286" s="13"/>
      <c r="G286" s="14"/>
    </row>
    <row r="287" spans="3:7">
      <c r="C287" s="13"/>
      <c r="D287" s="13"/>
      <c r="E287" s="13"/>
      <c r="F287" s="13"/>
      <c r="G287" s="14"/>
    </row>
    <row r="288" spans="3:7">
      <c r="C288" s="13"/>
      <c r="D288" s="13"/>
      <c r="E288" s="13"/>
      <c r="F288" s="13"/>
      <c r="G288" s="14"/>
    </row>
    <row r="289" spans="3:7">
      <c r="C289" s="13"/>
      <c r="D289" s="13"/>
      <c r="E289" s="13"/>
      <c r="F289" s="13"/>
      <c r="G289" s="14"/>
    </row>
    <row r="290" spans="3:7">
      <c r="C290" s="13"/>
      <c r="D290" s="13"/>
      <c r="E290" s="13"/>
      <c r="F290" s="13"/>
      <c r="G290" s="14"/>
    </row>
    <row r="291" spans="3:7">
      <c r="C291" s="13"/>
      <c r="D291" s="13"/>
      <c r="E291" s="13"/>
      <c r="F291" s="13"/>
      <c r="G291" s="14"/>
    </row>
    <row r="292" spans="3:7">
      <c r="C292" s="13"/>
      <c r="D292" s="13"/>
      <c r="E292" s="13"/>
      <c r="F292" s="13"/>
      <c r="G292" s="14"/>
    </row>
    <row r="293" spans="3:7">
      <c r="C293" s="13"/>
      <c r="D293" s="13"/>
      <c r="E293" s="13"/>
      <c r="F293" s="13"/>
      <c r="G293" s="14"/>
    </row>
    <row r="294" spans="3:7">
      <c r="C294" s="13"/>
      <c r="D294" s="13"/>
      <c r="E294" s="13"/>
      <c r="F294" s="13"/>
      <c r="G294" s="14"/>
    </row>
    <row r="295" spans="3:7">
      <c r="C295" s="13"/>
      <c r="D295" s="13"/>
      <c r="E295" s="13"/>
      <c r="F295" s="13"/>
      <c r="G295" s="14"/>
    </row>
    <row r="296" spans="3:7">
      <c r="C296" s="13"/>
      <c r="D296" s="13"/>
      <c r="E296" s="13"/>
      <c r="F296" s="13"/>
      <c r="G296" s="14"/>
    </row>
    <row r="297" spans="3:7">
      <c r="C297" s="13"/>
      <c r="D297" s="13"/>
      <c r="E297" s="13"/>
      <c r="F297" s="13"/>
      <c r="G297" s="14"/>
    </row>
    <row r="298" spans="3:7">
      <c r="C298" s="13"/>
      <c r="D298" s="13"/>
      <c r="E298" s="13"/>
      <c r="F298" s="13"/>
      <c r="G298" s="14"/>
    </row>
    <row r="299" spans="3:7">
      <c r="C299" s="13"/>
      <c r="D299" s="13"/>
      <c r="E299" s="13"/>
      <c r="F299" s="13"/>
      <c r="G299" s="14"/>
    </row>
    <row r="300" spans="3:7">
      <c r="C300" s="13"/>
      <c r="D300" s="13"/>
      <c r="E300" s="13"/>
      <c r="F300" s="13"/>
      <c r="G300" s="14"/>
    </row>
    <row r="301" spans="3:7">
      <c r="C301" s="13"/>
      <c r="D301" s="13"/>
      <c r="E301" s="13"/>
      <c r="F301" s="13"/>
      <c r="G301" s="14"/>
    </row>
    <row r="302" spans="3:7">
      <c r="C302" s="13"/>
      <c r="D302" s="13"/>
      <c r="E302" s="13"/>
      <c r="F302" s="13"/>
      <c r="G302" s="14"/>
    </row>
    <row r="303" spans="3:7">
      <c r="C303" s="13"/>
      <c r="D303" s="13"/>
      <c r="E303" s="13"/>
      <c r="F303" s="13"/>
      <c r="G303" s="14"/>
    </row>
    <row r="304" spans="3:7">
      <c r="C304" s="13"/>
      <c r="D304" s="13"/>
      <c r="E304" s="13"/>
      <c r="F304" s="13"/>
      <c r="G304" s="14"/>
    </row>
    <row r="305" spans="3:7">
      <c r="C305" s="13"/>
      <c r="D305" s="13"/>
      <c r="E305" s="13"/>
      <c r="F305" s="13"/>
      <c r="G305" s="14"/>
    </row>
    <row r="306" spans="3:7">
      <c r="C306" s="13"/>
      <c r="D306" s="13"/>
      <c r="E306" s="13"/>
      <c r="F306" s="13"/>
      <c r="G306" s="14"/>
    </row>
    <row r="307" spans="3:7">
      <c r="C307" s="13"/>
      <c r="D307" s="13"/>
      <c r="E307" s="13"/>
      <c r="F307" s="13"/>
      <c r="G307" s="14"/>
    </row>
    <row r="308" spans="3:7">
      <c r="C308" s="13"/>
      <c r="D308" s="13"/>
      <c r="E308" s="13"/>
      <c r="F308" s="13"/>
      <c r="G308" s="14"/>
    </row>
    <row r="309" spans="3:7">
      <c r="C309" s="13"/>
      <c r="D309" s="13"/>
      <c r="E309" s="13"/>
      <c r="F309" s="13"/>
      <c r="G309" s="14"/>
    </row>
    <row r="310" spans="3:7">
      <c r="C310" s="13"/>
      <c r="D310" s="13"/>
      <c r="E310" s="13"/>
      <c r="F310" s="13"/>
      <c r="G310" s="14"/>
    </row>
    <row r="311" spans="3:7">
      <c r="C311" s="13"/>
      <c r="D311" s="13"/>
      <c r="E311" s="13"/>
      <c r="F311" s="13"/>
      <c r="G311" s="14"/>
    </row>
    <row r="312" spans="3:7">
      <c r="C312" s="13"/>
      <c r="D312" s="13"/>
      <c r="E312" s="13"/>
      <c r="F312" s="13"/>
      <c r="G312" s="14"/>
    </row>
    <row r="313" spans="3:7">
      <c r="C313" s="13"/>
      <c r="D313" s="13"/>
      <c r="E313" s="13"/>
      <c r="F313" s="13"/>
      <c r="G313" s="14"/>
    </row>
    <row r="314" spans="3:7">
      <c r="C314" s="13"/>
      <c r="D314" s="13"/>
      <c r="E314" s="13"/>
      <c r="F314" s="13"/>
      <c r="G314" s="14"/>
    </row>
    <row r="315" spans="3:7">
      <c r="C315" s="13"/>
      <c r="D315" s="13"/>
      <c r="E315" s="13"/>
      <c r="F315" s="13"/>
      <c r="G315" s="14"/>
    </row>
    <row r="316" spans="3:7">
      <c r="C316" s="13"/>
      <c r="D316" s="13"/>
      <c r="E316" s="13"/>
      <c r="F316" s="13"/>
      <c r="G316" s="14"/>
    </row>
    <row r="317" spans="3:7">
      <c r="C317" s="13"/>
      <c r="D317" s="13"/>
      <c r="E317" s="13"/>
      <c r="F317" s="13"/>
      <c r="G317" s="14"/>
    </row>
    <row r="318" spans="3:7">
      <c r="C318" s="13"/>
      <c r="D318" s="13"/>
      <c r="E318" s="13"/>
      <c r="F318" s="13"/>
      <c r="G318" s="14"/>
    </row>
    <row r="319" spans="3:7">
      <c r="C319" s="13"/>
      <c r="D319" s="13"/>
      <c r="E319" s="13"/>
      <c r="F319" s="13"/>
      <c r="G319" s="14"/>
    </row>
    <row r="320" spans="3:7">
      <c r="C320" s="13"/>
      <c r="D320" s="13"/>
      <c r="E320" s="13"/>
      <c r="F320" s="13"/>
      <c r="G320" s="14"/>
    </row>
    <row r="321" spans="3:7">
      <c r="C321" s="13"/>
      <c r="D321" s="13"/>
      <c r="E321" s="13"/>
      <c r="F321" s="13"/>
      <c r="G321" s="14"/>
    </row>
    <row r="322" spans="3:7">
      <c r="C322" s="13"/>
      <c r="D322" s="13"/>
      <c r="E322" s="13"/>
      <c r="F322" s="13"/>
      <c r="G322" s="14"/>
    </row>
    <row r="323" spans="3:7">
      <c r="C323" s="13"/>
      <c r="D323" s="13"/>
      <c r="E323" s="13"/>
      <c r="F323" s="13"/>
      <c r="G323" s="14"/>
    </row>
    <row r="324" spans="3:7">
      <c r="C324" s="13"/>
      <c r="D324" s="13"/>
      <c r="E324" s="13"/>
      <c r="F324" s="13"/>
      <c r="G324" s="14"/>
    </row>
    <row r="325" spans="3:7">
      <c r="C325" s="13"/>
      <c r="D325" s="13"/>
      <c r="E325" s="13"/>
      <c r="F325" s="13"/>
      <c r="G325" s="14"/>
    </row>
    <row r="326" spans="3:7">
      <c r="C326" s="13"/>
      <c r="D326" s="13"/>
      <c r="E326" s="13"/>
      <c r="F326" s="13"/>
      <c r="G326" s="14"/>
    </row>
    <row r="327" spans="3:7">
      <c r="C327" s="13"/>
      <c r="D327" s="13"/>
      <c r="E327" s="13"/>
      <c r="F327" s="13"/>
      <c r="G327" s="14"/>
    </row>
    <row r="328" spans="3:7">
      <c r="C328" s="13"/>
      <c r="D328" s="13"/>
      <c r="E328" s="13"/>
      <c r="F328" s="13"/>
      <c r="G328" s="14"/>
    </row>
    <row r="329" spans="3:7">
      <c r="C329" s="13"/>
      <c r="D329" s="13"/>
      <c r="E329" s="13"/>
      <c r="F329" s="13"/>
      <c r="G329" s="14"/>
    </row>
    <row r="330" spans="3:7">
      <c r="C330" s="13"/>
      <c r="D330" s="13"/>
      <c r="E330" s="13"/>
      <c r="F330" s="13"/>
      <c r="G330" s="14"/>
    </row>
    <row r="331" spans="3:7">
      <c r="C331" s="13"/>
      <c r="D331" s="13"/>
      <c r="E331" s="13"/>
      <c r="F331" s="13"/>
      <c r="G331" s="14"/>
    </row>
    <row r="332" spans="3:7">
      <c r="C332" s="13"/>
      <c r="D332" s="13"/>
      <c r="E332" s="13"/>
      <c r="F332" s="13"/>
      <c r="G332" s="14"/>
    </row>
    <row r="333" spans="3:7">
      <c r="C333" s="13"/>
      <c r="D333" s="13"/>
      <c r="E333" s="13"/>
      <c r="F333" s="13"/>
      <c r="G333" s="14"/>
    </row>
    <row r="334" spans="3:7">
      <c r="C334" s="13"/>
      <c r="D334" s="13"/>
      <c r="E334" s="13"/>
      <c r="F334" s="13"/>
      <c r="G334" s="14"/>
    </row>
    <row r="335" spans="3:7">
      <c r="C335" s="13"/>
      <c r="D335" s="13"/>
      <c r="E335" s="13"/>
      <c r="F335" s="13"/>
      <c r="G335" s="14"/>
    </row>
    <row r="336" spans="3:7">
      <c r="C336" s="13"/>
      <c r="D336" s="13"/>
      <c r="E336" s="13"/>
      <c r="F336" s="13"/>
      <c r="G336" s="14"/>
    </row>
    <row r="337" spans="3:7">
      <c r="C337" s="13"/>
      <c r="D337" s="13"/>
      <c r="E337" s="13"/>
      <c r="F337" s="13"/>
      <c r="G337" s="14"/>
    </row>
    <row r="338" spans="3:7">
      <c r="C338" s="13"/>
      <c r="D338" s="13"/>
      <c r="E338" s="13"/>
      <c r="F338" s="13"/>
      <c r="G338" s="14"/>
    </row>
    <row r="339" spans="3:7">
      <c r="C339" s="13"/>
      <c r="D339" s="13"/>
      <c r="E339" s="13"/>
      <c r="F339" s="13"/>
      <c r="G339" s="14"/>
    </row>
    <row r="340" spans="3:7">
      <c r="C340" s="13"/>
      <c r="D340" s="13"/>
      <c r="E340" s="13"/>
      <c r="F340" s="13"/>
      <c r="G340" s="14"/>
    </row>
    <row r="341" spans="3:7">
      <c r="C341" s="13"/>
      <c r="D341" s="13"/>
      <c r="E341" s="13"/>
      <c r="F341" s="13"/>
      <c r="G341" s="14"/>
    </row>
    <row r="342" spans="3:7">
      <c r="C342" s="13"/>
      <c r="D342" s="13"/>
      <c r="E342" s="13"/>
      <c r="F342" s="13"/>
      <c r="G342" s="14"/>
    </row>
    <row r="343" spans="3:7">
      <c r="C343" s="13"/>
      <c r="D343" s="13"/>
      <c r="E343" s="13"/>
      <c r="F343" s="13"/>
      <c r="G343" s="14"/>
    </row>
    <row r="344" spans="3:7">
      <c r="C344" s="13"/>
      <c r="D344" s="13"/>
      <c r="E344" s="13"/>
      <c r="F344" s="13"/>
      <c r="G344" s="14"/>
    </row>
    <row r="345" spans="3:7">
      <c r="C345" s="13"/>
      <c r="D345" s="13"/>
      <c r="E345" s="13"/>
      <c r="F345" s="13"/>
      <c r="G345" s="14"/>
    </row>
    <row r="346" spans="3:7">
      <c r="C346" s="13"/>
      <c r="D346" s="13"/>
      <c r="E346" s="13"/>
      <c r="F346" s="13"/>
      <c r="G346" s="14"/>
    </row>
    <row r="347" spans="3:7">
      <c r="C347" s="13"/>
      <c r="D347" s="13"/>
      <c r="E347" s="13"/>
      <c r="F347" s="13"/>
      <c r="G347" s="14"/>
    </row>
    <row r="348" spans="3:7">
      <c r="C348" s="13"/>
      <c r="D348" s="13"/>
      <c r="E348" s="13"/>
      <c r="F348" s="13"/>
      <c r="G348" s="14"/>
    </row>
    <row r="349" spans="3:7">
      <c r="C349" s="13"/>
      <c r="D349" s="13"/>
      <c r="E349" s="13"/>
      <c r="F349" s="13"/>
      <c r="G349" s="14"/>
    </row>
    <row r="350" spans="3:7">
      <c r="C350" s="13"/>
      <c r="D350" s="13"/>
      <c r="E350" s="13"/>
      <c r="F350" s="13"/>
      <c r="G350" s="14"/>
    </row>
    <row r="351" spans="3:7">
      <c r="C351" s="13"/>
      <c r="D351" s="13"/>
      <c r="E351" s="13"/>
      <c r="F351" s="13"/>
      <c r="G351" s="14"/>
    </row>
    <row r="352" spans="3:7">
      <c r="C352" s="13"/>
      <c r="D352" s="13"/>
      <c r="E352" s="13"/>
      <c r="F352" s="13"/>
      <c r="G352" s="14"/>
    </row>
    <row r="353" spans="3:7">
      <c r="C353" s="13"/>
      <c r="D353" s="13"/>
      <c r="E353" s="13"/>
      <c r="F353" s="13"/>
      <c r="G353" s="14"/>
    </row>
    <row r="354" spans="3:7">
      <c r="C354" s="13"/>
      <c r="D354" s="13"/>
      <c r="E354" s="13"/>
      <c r="F354" s="13"/>
      <c r="G354" s="14"/>
    </row>
    <row r="355" spans="3:7">
      <c r="C355" s="13"/>
      <c r="D355" s="13"/>
      <c r="E355" s="13"/>
      <c r="F355" s="13"/>
      <c r="G355" s="14"/>
    </row>
    <row r="356" spans="3:7">
      <c r="C356" s="13"/>
      <c r="D356" s="13"/>
      <c r="E356" s="13"/>
      <c r="F356" s="13"/>
      <c r="G356" s="14"/>
    </row>
    <row r="357" spans="3:7">
      <c r="C357" s="13"/>
      <c r="D357" s="13"/>
      <c r="E357" s="13"/>
      <c r="F357" s="13"/>
      <c r="G357" s="14"/>
    </row>
    <row r="358" spans="3:7">
      <c r="C358" s="13"/>
      <c r="D358" s="13"/>
      <c r="E358" s="13"/>
      <c r="F358" s="13"/>
      <c r="G358" s="14"/>
    </row>
    <row r="359" spans="3:7">
      <c r="C359" s="13"/>
      <c r="D359" s="13"/>
      <c r="E359" s="13"/>
      <c r="F359" s="13"/>
      <c r="G359" s="14"/>
    </row>
    <row r="360" spans="3:7">
      <c r="C360" s="13"/>
      <c r="D360" s="13"/>
      <c r="E360" s="13"/>
      <c r="F360" s="13"/>
      <c r="G360" s="14"/>
    </row>
    <row r="361" spans="3:7">
      <c r="C361" s="13"/>
      <c r="D361" s="13"/>
      <c r="E361" s="13"/>
      <c r="F361" s="13"/>
      <c r="G361" s="14"/>
    </row>
    <row r="362" spans="3:7">
      <c r="C362" s="13"/>
      <c r="D362" s="13"/>
      <c r="E362" s="13"/>
      <c r="F362" s="13"/>
      <c r="G362" s="14"/>
    </row>
    <row r="363" spans="3:7">
      <c r="C363" s="13"/>
      <c r="D363" s="13"/>
      <c r="E363" s="13"/>
      <c r="F363" s="13"/>
      <c r="G363" s="14"/>
    </row>
    <row r="364" spans="3:7">
      <c r="C364" s="13"/>
      <c r="D364" s="13"/>
      <c r="E364" s="13"/>
      <c r="F364" s="13"/>
      <c r="G364" s="14"/>
    </row>
    <row r="365" spans="3:7">
      <c r="C365" s="13"/>
      <c r="D365" s="13"/>
      <c r="E365" s="13"/>
      <c r="F365" s="13"/>
      <c r="G365" s="14"/>
    </row>
    <row r="366" spans="3:7">
      <c r="C366" s="13"/>
      <c r="D366" s="13"/>
      <c r="E366" s="13"/>
      <c r="F366" s="13"/>
      <c r="G366" s="14"/>
    </row>
    <row r="367" spans="3:7">
      <c r="C367" s="13"/>
      <c r="D367" s="13"/>
      <c r="E367" s="13"/>
      <c r="F367" s="13"/>
      <c r="G367" s="14"/>
    </row>
    <row r="368" spans="3:7">
      <c r="C368" s="13"/>
      <c r="D368" s="13"/>
      <c r="E368" s="13"/>
      <c r="F368" s="13"/>
      <c r="G368" s="14"/>
    </row>
    <row r="369" spans="3:7">
      <c r="C369" s="13"/>
      <c r="D369" s="13"/>
      <c r="E369" s="13"/>
      <c r="F369" s="13"/>
      <c r="G369" s="14"/>
    </row>
    <row r="370" spans="3:7">
      <c r="C370" s="13"/>
      <c r="D370" s="13"/>
      <c r="E370" s="13"/>
      <c r="F370" s="13"/>
      <c r="G370" s="14"/>
    </row>
    <row r="371" spans="3:7">
      <c r="C371" s="13"/>
      <c r="D371" s="13"/>
      <c r="E371" s="13"/>
      <c r="F371" s="13"/>
      <c r="G371" s="14"/>
    </row>
    <row r="372" spans="3:7">
      <c r="C372" s="13"/>
      <c r="D372" s="13"/>
      <c r="E372" s="13"/>
      <c r="F372" s="13"/>
      <c r="G372" s="14"/>
    </row>
    <row r="373" spans="3:7">
      <c r="C373" s="13"/>
      <c r="D373" s="13"/>
      <c r="E373" s="13"/>
      <c r="F373" s="13"/>
      <c r="G373" s="14"/>
    </row>
    <row r="374" spans="3:7">
      <c r="C374" s="13"/>
      <c r="D374" s="13"/>
      <c r="E374" s="13"/>
      <c r="F374" s="13"/>
      <c r="G374" s="14"/>
    </row>
    <row r="375" spans="3:7">
      <c r="C375" s="13"/>
      <c r="D375" s="13"/>
      <c r="E375" s="13"/>
      <c r="F375" s="13"/>
      <c r="G375" s="14"/>
    </row>
    <row r="376" spans="3:7">
      <c r="C376" s="13"/>
      <c r="D376" s="13"/>
      <c r="E376" s="13"/>
      <c r="F376" s="13"/>
      <c r="G376" s="14"/>
    </row>
    <row r="377" spans="3:7">
      <c r="C377" s="13"/>
      <c r="D377" s="13"/>
      <c r="E377" s="13"/>
      <c r="F377" s="13"/>
      <c r="G377" s="14"/>
    </row>
    <row r="378" spans="3:7">
      <c r="C378" s="13"/>
      <c r="D378" s="13"/>
      <c r="E378" s="13"/>
      <c r="F378" s="13"/>
      <c r="G378" s="14"/>
    </row>
    <row r="379" spans="3:7">
      <c r="C379" s="13"/>
      <c r="D379" s="13"/>
      <c r="E379" s="13"/>
      <c r="F379" s="13"/>
      <c r="G379" s="14"/>
    </row>
    <row r="380" spans="3:7">
      <c r="C380" s="13"/>
      <c r="D380" s="13"/>
      <c r="E380" s="13"/>
      <c r="F380" s="13"/>
      <c r="G380" s="14"/>
    </row>
    <row r="381" spans="3:7">
      <c r="C381" s="13"/>
      <c r="D381" s="13"/>
      <c r="E381" s="13"/>
      <c r="F381" s="13"/>
      <c r="G381" s="14"/>
    </row>
    <row r="382" spans="3:7">
      <c r="C382" s="13"/>
      <c r="D382" s="13"/>
      <c r="E382" s="13"/>
      <c r="F382" s="13"/>
      <c r="G382" s="14"/>
    </row>
    <row r="383" spans="3:7">
      <c r="C383" s="13"/>
      <c r="D383" s="13"/>
      <c r="E383" s="13"/>
      <c r="F383" s="13"/>
      <c r="G383" s="14"/>
    </row>
    <row r="384" spans="3:7">
      <c r="C384" s="13"/>
      <c r="D384" s="13"/>
      <c r="E384" s="13"/>
      <c r="F384" s="13"/>
      <c r="G384" s="14"/>
    </row>
    <row r="385" spans="3:7">
      <c r="C385" s="13"/>
      <c r="D385" s="13"/>
      <c r="E385" s="13"/>
      <c r="F385" s="13"/>
      <c r="G385" s="14"/>
    </row>
    <row r="386" spans="3:7">
      <c r="C386" s="13"/>
      <c r="D386" s="13"/>
      <c r="E386" s="13"/>
      <c r="F386" s="13"/>
      <c r="G386" s="14"/>
    </row>
    <row r="387" spans="3:7">
      <c r="C387" s="13"/>
      <c r="D387" s="13"/>
      <c r="E387" s="13"/>
      <c r="F387" s="13"/>
      <c r="G387" s="14"/>
    </row>
    <row r="388" spans="3:7">
      <c r="C388" s="13"/>
      <c r="D388" s="13"/>
      <c r="E388" s="13"/>
      <c r="F388" s="13"/>
      <c r="G388" s="14"/>
    </row>
    <row r="389" spans="3:7">
      <c r="C389" s="13"/>
      <c r="D389" s="13"/>
      <c r="E389" s="13"/>
      <c r="F389" s="13"/>
      <c r="G389" s="14"/>
    </row>
    <row r="390" spans="3:7">
      <c r="C390" s="13"/>
      <c r="D390" s="13"/>
      <c r="E390" s="13"/>
      <c r="F390" s="13"/>
      <c r="G390" s="14"/>
    </row>
    <row r="391" spans="3:7">
      <c r="C391" s="13"/>
      <c r="D391" s="13"/>
      <c r="E391" s="13"/>
      <c r="F391" s="13"/>
      <c r="G391" s="14"/>
    </row>
    <row r="392" spans="3:7">
      <c r="C392" s="13"/>
      <c r="D392" s="13"/>
      <c r="E392" s="13"/>
      <c r="F392" s="13"/>
      <c r="G392" s="14"/>
    </row>
    <row r="393" spans="3:7">
      <c r="C393" s="13"/>
      <c r="D393" s="13"/>
      <c r="E393" s="13"/>
      <c r="F393" s="13"/>
      <c r="G393" s="14"/>
    </row>
    <row r="394" spans="3:7">
      <c r="C394" s="13"/>
      <c r="D394" s="13"/>
      <c r="E394" s="13"/>
      <c r="F394" s="13"/>
      <c r="G394" s="14"/>
    </row>
    <row r="395" spans="3:7">
      <c r="C395" s="13"/>
      <c r="D395" s="13"/>
      <c r="E395" s="13"/>
      <c r="F395" s="13"/>
      <c r="G395" s="14"/>
    </row>
    <row r="396" spans="3:7">
      <c r="C396" s="13"/>
      <c r="D396" s="13"/>
      <c r="E396" s="13"/>
      <c r="F396" s="13"/>
      <c r="G396" s="14"/>
    </row>
    <row r="397" spans="3:7">
      <c r="C397" s="13"/>
      <c r="D397" s="13"/>
      <c r="E397" s="13"/>
      <c r="F397" s="13"/>
      <c r="G397" s="14"/>
    </row>
    <row r="398" spans="3:7">
      <c r="C398" s="13"/>
      <c r="D398" s="13"/>
      <c r="E398" s="13"/>
      <c r="F398" s="13"/>
      <c r="G398" s="14"/>
    </row>
    <row r="399" spans="3:7">
      <c r="C399" s="13"/>
      <c r="D399" s="13"/>
      <c r="E399" s="13"/>
      <c r="F399" s="13"/>
      <c r="G399" s="14"/>
    </row>
    <row r="400" spans="3:7">
      <c r="C400" s="13"/>
      <c r="D400" s="13"/>
      <c r="E400" s="13"/>
      <c r="F400" s="13"/>
      <c r="G400" s="14"/>
    </row>
    <row r="401" spans="3:7">
      <c r="C401" s="13"/>
      <c r="D401" s="13"/>
      <c r="E401" s="13"/>
      <c r="F401" s="13"/>
      <c r="G401" s="14"/>
    </row>
    <row r="402" spans="3:7">
      <c r="C402" s="13"/>
      <c r="D402" s="13"/>
      <c r="E402" s="13"/>
      <c r="F402" s="13"/>
      <c r="G402" s="14"/>
    </row>
    <row r="403" spans="3:7">
      <c r="C403" s="13"/>
      <c r="D403" s="13"/>
      <c r="E403" s="13"/>
      <c r="F403" s="13"/>
      <c r="G403" s="14"/>
    </row>
    <row r="404" spans="3:7">
      <c r="C404" s="13"/>
      <c r="D404" s="13"/>
      <c r="E404" s="13"/>
      <c r="F404" s="13"/>
      <c r="G404" s="14"/>
    </row>
    <row r="405" spans="3:7">
      <c r="C405" s="13"/>
      <c r="D405" s="13"/>
      <c r="E405" s="13"/>
      <c r="F405" s="13"/>
      <c r="G405" s="14"/>
    </row>
    <row r="406" spans="3:7">
      <c r="C406" s="13"/>
      <c r="D406" s="13"/>
      <c r="E406" s="13"/>
      <c r="F406" s="13"/>
      <c r="G406" s="14"/>
    </row>
    <row r="407" spans="3:7">
      <c r="C407" s="13"/>
      <c r="D407" s="13"/>
      <c r="E407" s="13"/>
      <c r="F407" s="13"/>
      <c r="G407" s="14"/>
    </row>
    <row r="408" spans="3:7">
      <c r="C408" s="13"/>
      <c r="D408" s="13"/>
      <c r="E408" s="13"/>
      <c r="F408" s="13"/>
      <c r="G408" s="14"/>
    </row>
    <row r="409" spans="3:7">
      <c r="C409" s="13"/>
      <c r="D409" s="13"/>
      <c r="E409" s="13"/>
      <c r="F409" s="13"/>
      <c r="G409" s="14"/>
    </row>
    <row r="410" spans="3:7">
      <c r="C410" s="13"/>
      <c r="D410" s="13"/>
      <c r="E410" s="13"/>
      <c r="F410" s="13"/>
      <c r="G410" s="14"/>
    </row>
    <row r="411" spans="3:7">
      <c r="C411" s="13"/>
      <c r="D411" s="13"/>
      <c r="E411" s="13"/>
      <c r="F411" s="13"/>
      <c r="G411" s="14"/>
    </row>
    <row r="412" spans="3:7">
      <c r="C412" s="13"/>
      <c r="D412" s="13"/>
      <c r="E412" s="13"/>
      <c r="F412" s="13"/>
      <c r="G412" s="14"/>
    </row>
    <row r="413" spans="3:7">
      <c r="C413" s="13"/>
      <c r="D413" s="13"/>
      <c r="E413" s="13"/>
      <c r="F413" s="13"/>
      <c r="G413" s="14"/>
    </row>
    <row r="414" spans="3:7">
      <c r="C414" s="13"/>
      <c r="D414" s="13"/>
      <c r="E414" s="13"/>
      <c r="F414" s="13"/>
      <c r="G414" s="14"/>
    </row>
    <row r="415" spans="3:7">
      <c r="C415" s="13"/>
      <c r="D415" s="13"/>
      <c r="E415" s="13"/>
      <c r="F415" s="13"/>
      <c r="G415" s="14"/>
    </row>
    <row r="416" spans="3:7">
      <c r="C416" s="13"/>
      <c r="D416" s="13"/>
      <c r="E416" s="13"/>
      <c r="F416" s="13"/>
      <c r="G416" s="14"/>
    </row>
    <row r="417" spans="3:7">
      <c r="C417" s="13"/>
      <c r="D417" s="13"/>
      <c r="E417" s="13"/>
      <c r="F417" s="13"/>
      <c r="G417" s="14"/>
    </row>
    <row r="418" spans="3:7">
      <c r="C418" s="13"/>
      <c r="D418" s="13"/>
      <c r="E418" s="13"/>
      <c r="F418" s="13"/>
      <c r="G418" s="14"/>
    </row>
    <row r="419" spans="3:7">
      <c r="C419" s="13"/>
      <c r="D419" s="13"/>
      <c r="E419" s="13"/>
      <c r="F419" s="13"/>
      <c r="G419" s="14"/>
    </row>
    <row r="420" spans="3:7">
      <c r="C420" s="13"/>
      <c r="D420" s="13"/>
      <c r="E420" s="13"/>
      <c r="F420" s="13"/>
      <c r="G420" s="14"/>
    </row>
    <row r="421" spans="3:7">
      <c r="C421" s="13"/>
      <c r="D421" s="13"/>
      <c r="E421" s="13"/>
      <c r="F421" s="13"/>
      <c r="G421" s="14"/>
    </row>
    <row r="422" spans="3:7">
      <c r="C422" s="13"/>
      <c r="D422" s="13"/>
      <c r="E422" s="13"/>
      <c r="F422" s="13"/>
      <c r="G422" s="14"/>
    </row>
    <row r="423" spans="3:7">
      <c r="C423" s="13"/>
      <c r="D423" s="13"/>
      <c r="E423" s="13"/>
      <c r="F423" s="13"/>
      <c r="G423" s="14"/>
    </row>
    <row r="424" spans="3:7">
      <c r="C424" s="13"/>
      <c r="D424" s="13"/>
      <c r="E424" s="13"/>
      <c r="F424" s="13"/>
      <c r="G424" s="14"/>
    </row>
    <row r="425" spans="3:7">
      <c r="C425" s="13"/>
      <c r="D425" s="13"/>
      <c r="E425" s="13"/>
      <c r="F425" s="13"/>
      <c r="G425" s="14"/>
    </row>
    <row r="426" spans="3:7">
      <c r="C426" s="13"/>
      <c r="D426" s="13"/>
      <c r="E426" s="13"/>
      <c r="F426" s="13"/>
      <c r="G426" s="14"/>
    </row>
    <row r="427" spans="3:7">
      <c r="C427" s="13"/>
      <c r="D427" s="13"/>
      <c r="E427" s="13"/>
      <c r="F427" s="13"/>
      <c r="G427" s="14"/>
    </row>
    <row r="428" spans="3:7">
      <c r="C428" s="13"/>
      <c r="D428" s="13"/>
      <c r="E428" s="13"/>
      <c r="F428" s="13"/>
      <c r="G428" s="14"/>
    </row>
    <row r="429" spans="3:7">
      <c r="C429" s="13"/>
      <c r="D429" s="13"/>
      <c r="E429" s="13"/>
      <c r="F429" s="13"/>
      <c r="G429" s="14"/>
    </row>
    <row r="430" spans="3:7">
      <c r="C430" s="13"/>
      <c r="D430" s="13"/>
      <c r="E430" s="13"/>
      <c r="F430" s="13"/>
      <c r="G430" s="14"/>
    </row>
    <row r="431" spans="3:7">
      <c r="C431" s="13"/>
      <c r="D431" s="13"/>
      <c r="E431" s="13"/>
      <c r="F431" s="13"/>
      <c r="G431" s="14"/>
    </row>
    <row r="432" spans="3:7">
      <c r="C432" s="13"/>
      <c r="D432" s="13"/>
      <c r="E432" s="13"/>
      <c r="F432" s="13"/>
      <c r="G432" s="14"/>
    </row>
    <row r="433" spans="3:7">
      <c r="C433" s="13"/>
      <c r="D433" s="13"/>
      <c r="E433" s="13"/>
      <c r="F433" s="13"/>
      <c r="G433" s="14"/>
    </row>
    <row r="434" spans="3:7">
      <c r="C434" s="13"/>
      <c r="D434" s="13"/>
      <c r="E434" s="13"/>
      <c r="F434" s="13"/>
      <c r="G434" s="14"/>
    </row>
    <row r="435" spans="3:7">
      <c r="C435" s="13"/>
      <c r="D435" s="13"/>
      <c r="E435" s="13"/>
      <c r="F435" s="13"/>
      <c r="G435" s="14"/>
    </row>
    <row r="436" spans="3:7">
      <c r="C436" s="13"/>
      <c r="D436" s="13"/>
      <c r="E436" s="13"/>
      <c r="F436" s="13"/>
      <c r="G436" s="14"/>
    </row>
    <row r="437" spans="3:7">
      <c r="C437" s="13"/>
      <c r="D437" s="13"/>
      <c r="E437" s="13"/>
      <c r="F437" s="13"/>
      <c r="G437" s="14"/>
    </row>
    <row r="438" spans="3:7">
      <c r="C438" s="13"/>
      <c r="D438" s="13"/>
      <c r="E438" s="13"/>
      <c r="F438" s="13"/>
      <c r="G438" s="14"/>
    </row>
    <row r="439" spans="3:7">
      <c r="C439" s="13"/>
      <c r="D439" s="13"/>
      <c r="E439" s="13"/>
      <c r="F439" s="13"/>
      <c r="G439" s="14"/>
    </row>
    <row r="440" spans="3:7">
      <c r="C440" s="13"/>
      <c r="D440" s="13"/>
      <c r="E440" s="13"/>
      <c r="F440" s="13"/>
      <c r="G440" s="14"/>
    </row>
    <row r="441" spans="3:7">
      <c r="C441" s="13"/>
      <c r="D441" s="13"/>
      <c r="E441" s="13"/>
      <c r="F441" s="13"/>
      <c r="G441" s="14"/>
    </row>
    <row r="442" spans="3:7">
      <c r="C442" s="13"/>
      <c r="D442" s="13"/>
      <c r="E442" s="13"/>
      <c r="F442" s="13"/>
      <c r="G442" s="14"/>
    </row>
    <row r="443" spans="3:7">
      <c r="C443" s="13"/>
      <c r="D443" s="13"/>
      <c r="E443" s="13"/>
      <c r="F443" s="13"/>
      <c r="G443" s="14"/>
    </row>
    <row r="444" spans="3:7">
      <c r="C444" s="13"/>
      <c r="D444" s="13"/>
      <c r="E444" s="13"/>
      <c r="F444" s="13"/>
      <c r="G444" s="14"/>
    </row>
    <row r="445" spans="3:7">
      <c r="C445" s="13"/>
      <c r="D445" s="13"/>
      <c r="E445" s="13"/>
      <c r="F445" s="13"/>
      <c r="G445" s="14"/>
    </row>
    <row r="446" spans="3:7">
      <c r="C446" s="13"/>
      <c r="D446" s="13"/>
      <c r="E446" s="13"/>
      <c r="F446" s="13"/>
      <c r="G446" s="14"/>
    </row>
    <row r="447" spans="3:7">
      <c r="C447" s="13"/>
      <c r="D447" s="13"/>
      <c r="E447" s="13"/>
      <c r="F447" s="13"/>
      <c r="G447" s="14"/>
    </row>
    <row r="448" spans="3:7">
      <c r="C448" s="13"/>
      <c r="D448" s="13"/>
      <c r="E448" s="13"/>
      <c r="F448" s="13"/>
      <c r="G448" s="14"/>
    </row>
    <row r="449" spans="3:7">
      <c r="C449" s="13"/>
      <c r="D449" s="13"/>
      <c r="E449" s="13"/>
      <c r="F449" s="13"/>
      <c r="G449" s="14"/>
    </row>
    <row r="450" spans="3:7">
      <c r="C450" s="13"/>
      <c r="D450" s="13"/>
      <c r="E450" s="13"/>
      <c r="F450" s="13"/>
      <c r="G450" s="14"/>
    </row>
    <row r="451" spans="3:7">
      <c r="C451" s="13"/>
      <c r="D451" s="13"/>
      <c r="E451" s="13"/>
      <c r="F451" s="13"/>
      <c r="G451" s="14"/>
    </row>
    <row r="452" spans="3:7">
      <c r="C452" s="13"/>
      <c r="D452" s="13"/>
      <c r="E452" s="13"/>
      <c r="F452" s="13"/>
      <c r="G452" s="14"/>
    </row>
    <row r="453" spans="3:7">
      <c r="C453" s="13"/>
      <c r="D453" s="13"/>
      <c r="E453" s="13"/>
      <c r="F453" s="13"/>
      <c r="G453" s="14"/>
    </row>
    <row r="454" spans="3:7">
      <c r="C454" s="13"/>
      <c r="D454" s="13"/>
      <c r="E454" s="13"/>
      <c r="F454" s="13"/>
      <c r="G454" s="14"/>
    </row>
    <row r="455" spans="3:7">
      <c r="C455" s="13"/>
      <c r="D455" s="13"/>
      <c r="E455" s="13"/>
      <c r="F455" s="13"/>
      <c r="G455" s="14"/>
    </row>
    <row r="456" spans="3:7">
      <c r="C456" s="13"/>
      <c r="D456" s="13"/>
      <c r="E456" s="13"/>
      <c r="F456" s="13"/>
      <c r="G456" s="14"/>
    </row>
    <row r="457" spans="3:7">
      <c r="C457" s="13"/>
      <c r="D457" s="13"/>
      <c r="E457" s="13"/>
      <c r="F457" s="13"/>
      <c r="G457" s="14"/>
    </row>
    <row r="458" spans="3:7">
      <c r="C458" s="13"/>
      <c r="D458" s="13"/>
      <c r="E458" s="13"/>
      <c r="F458" s="13"/>
      <c r="G458" s="14"/>
    </row>
    <row r="459" spans="3:7">
      <c r="C459" s="13"/>
      <c r="D459" s="13"/>
      <c r="E459" s="13"/>
      <c r="F459" s="13"/>
      <c r="G459" s="14"/>
    </row>
    <row r="460" spans="3:7">
      <c r="C460" s="13"/>
      <c r="D460" s="13"/>
      <c r="E460" s="13"/>
      <c r="F460" s="13"/>
      <c r="G460" s="14"/>
    </row>
    <row r="461" spans="3:7">
      <c r="C461" s="13"/>
      <c r="D461" s="13"/>
      <c r="E461" s="13"/>
      <c r="F461" s="13"/>
      <c r="G461" s="14"/>
    </row>
    <row r="462" spans="3:7">
      <c r="C462" s="13"/>
      <c r="D462" s="13"/>
      <c r="E462" s="13"/>
      <c r="F462" s="13"/>
      <c r="G462" s="14"/>
    </row>
    <row r="463" spans="3:7">
      <c r="C463" s="13"/>
      <c r="D463" s="13"/>
      <c r="E463" s="13"/>
      <c r="F463" s="13"/>
      <c r="G463" s="14"/>
    </row>
    <row r="464" spans="3:7">
      <c r="C464" s="13"/>
      <c r="D464" s="13"/>
      <c r="E464" s="13"/>
      <c r="F464" s="13"/>
      <c r="G464" s="14"/>
    </row>
    <row r="465" spans="3:7">
      <c r="C465" s="13"/>
      <c r="D465" s="13"/>
      <c r="E465" s="13"/>
      <c r="F465" s="13"/>
      <c r="G465" s="14"/>
    </row>
    <row r="466" spans="3:7">
      <c r="C466" s="13"/>
      <c r="D466" s="13"/>
      <c r="E466" s="13"/>
      <c r="F466" s="13"/>
      <c r="G466" s="14"/>
    </row>
    <row r="467" spans="3:7">
      <c r="C467" s="13"/>
      <c r="D467" s="13"/>
      <c r="E467" s="13"/>
      <c r="F467" s="13"/>
      <c r="G467" s="14"/>
    </row>
    <row r="468" spans="3:7">
      <c r="C468" s="13"/>
      <c r="D468" s="13"/>
      <c r="E468" s="13"/>
      <c r="F468" s="13"/>
      <c r="G468" s="14"/>
    </row>
    <row r="469" spans="3:7">
      <c r="C469" s="13"/>
      <c r="D469" s="13"/>
      <c r="E469" s="13"/>
      <c r="F469" s="13"/>
      <c r="G469" s="14"/>
    </row>
    <row r="470" spans="3:7">
      <c r="C470" s="13"/>
      <c r="D470" s="13"/>
      <c r="E470" s="13"/>
      <c r="F470" s="13"/>
      <c r="G470" s="14"/>
    </row>
    <row r="471" spans="3:7">
      <c r="C471" s="13"/>
      <c r="D471" s="13"/>
      <c r="E471" s="13"/>
      <c r="F471" s="13"/>
      <c r="G471" s="14"/>
    </row>
    <row r="472" spans="3:7">
      <c r="C472" s="13"/>
      <c r="D472" s="13"/>
      <c r="E472" s="13"/>
      <c r="F472" s="13"/>
      <c r="G472" s="14"/>
    </row>
    <row r="473" spans="3:7">
      <c r="C473" s="13"/>
      <c r="D473" s="13"/>
      <c r="E473" s="13"/>
      <c r="F473" s="13"/>
      <c r="G473" s="14"/>
    </row>
    <row r="474" spans="3:7">
      <c r="C474" s="13"/>
      <c r="D474" s="13"/>
      <c r="E474" s="13"/>
      <c r="F474" s="13"/>
      <c r="G474" s="14"/>
    </row>
    <row r="475" spans="3:7">
      <c r="C475" s="13"/>
      <c r="D475" s="13"/>
      <c r="E475" s="13"/>
      <c r="F475" s="13"/>
      <c r="G475" s="14"/>
    </row>
    <row r="476" spans="3:7">
      <c r="C476" s="13"/>
      <c r="D476" s="13"/>
      <c r="E476" s="13"/>
      <c r="F476" s="13"/>
      <c r="G476" s="14"/>
    </row>
    <row r="477" spans="3:7">
      <c r="C477" s="13"/>
      <c r="D477" s="13"/>
      <c r="E477" s="13"/>
      <c r="F477" s="13"/>
      <c r="G477" s="14"/>
    </row>
    <row r="478" spans="3:7">
      <c r="C478" s="13"/>
      <c r="D478" s="13"/>
      <c r="E478" s="13"/>
      <c r="F478" s="13"/>
      <c r="G478" s="14"/>
    </row>
    <row r="479" spans="3:7">
      <c r="C479" s="13"/>
      <c r="D479" s="13"/>
      <c r="E479" s="13"/>
      <c r="F479" s="13"/>
      <c r="G479" s="14"/>
    </row>
    <row r="480" spans="3:7">
      <c r="C480" s="13"/>
      <c r="D480" s="13"/>
      <c r="E480" s="13"/>
      <c r="F480" s="13"/>
      <c r="G480" s="14"/>
    </row>
    <row r="481" spans="3:7">
      <c r="C481" s="13"/>
      <c r="D481" s="13"/>
      <c r="E481" s="13"/>
      <c r="F481" s="13"/>
      <c r="G481" s="14"/>
    </row>
    <row r="482" spans="3:7">
      <c r="C482" s="13"/>
      <c r="D482" s="13"/>
      <c r="E482" s="13"/>
      <c r="F482" s="13"/>
      <c r="G482" s="14"/>
    </row>
    <row r="483" spans="3:7">
      <c r="C483" s="13"/>
      <c r="D483" s="13"/>
      <c r="E483" s="13"/>
      <c r="F483" s="13"/>
      <c r="G483" s="14"/>
    </row>
    <row r="484" spans="3:7">
      <c r="C484" s="13"/>
      <c r="D484" s="13"/>
      <c r="E484" s="13"/>
      <c r="F484" s="13"/>
      <c r="G484" s="14"/>
    </row>
    <row r="485" spans="3:7">
      <c r="C485" s="13"/>
      <c r="D485" s="13"/>
      <c r="E485" s="13"/>
      <c r="F485" s="13"/>
      <c r="G485" s="14"/>
    </row>
    <row r="486" spans="3:7">
      <c r="C486" s="13"/>
      <c r="D486" s="13"/>
      <c r="E486" s="13"/>
      <c r="F486" s="13"/>
      <c r="G486" s="14"/>
    </row>
    <row r="487" spans="3:7">
      <c r="C487" s="13"/>
      <c r="D487" s="13"/>
      <c r="E487" s="13"/>
      <c r="F487" s="13"/>
      <c r="G487" s="14"/>
    </row>
    <row r="488" spans="3:7">
      <c r="C488" s="13"/>
      <c r="D488" s="13"/>
      <c r="E488" s="13"/>
      <c r="F488" s="13"/>
      <c r="G488" s="14"/>
    </row>
    <row r="489" spans="3:7">
      <c r="C489" s="13"/>
      <c r="D489" s="13"/>
      <c r="E489" s="13"/>
      <c r="F489" s="13"/>
      <c r="G489" s="14"/>
    </row>
    <row r="490" spans="3:7">
      <c r="C490" s="13"/>
      <c r="D490" s="13"/>
      <c r="E490" s="13"/>
      <c r="F490" s="13"/>
      <c r="G490" s="14"/>
    </row>
    <row r="491" spans="3:7">
      <c r="C491" s="13"/>
      <c r="D491" s="13"/>
      <c r="E491" s="13"/>
      <c r="F491" s="13"/>
      <c r="G491" s="14"/>
    </row>
    <row r="492" spans="3:7">
      <c r="C492" s="13"/>
      <c r="D492" s="13"/>
      <c r="E492" s="13"/>
      <c r="F492" s="13"/>
      <c r="G492" s="14"/>
    </row>
    <row r="493" spans="3:7">
      <c r="C493" s="13"/>
      <c r="D493" s="13"/>
      <c r="E493" s="13"/>
      <c r="F493" s="13"/>
      <c r="G493" s="14"/>
    </row>
    <row r="494" spans="3:7">
      <c r="C494" s="13"/>
      <c r="D494" s="13"/>
      <c r="E494" s="13"/>
      <c r="F494" s="13"/>
      <c r="G494" s="14"/>
    </row>
    <row r="495" spans="3:7">
      <c r="C495" s="13"/>
      <c r="D495" s="13"/>
      <c r="E495" s="13"/>
      <c r="F495" s="13"/>
      <c r="G495" s="14"/>
    </row>
    <row r="496" spans="3:7">
      <c r="C496" s="13"/>
      <c r="D496" s="13"/>
      <c r="E496" s="13"/>
      <c r="F496" s="13"/>
      <c r="G496" s="14"/>
    </row>
    <row r="497" spans="3:7">
      <c r="C497" s="13"/>
      <c r="D497" s="13"/>
      <c r="E497" s="13"/>
      <c r="F497" s="13"/>
      <c r="G497" s="14"/>
    </row>
    <row r="498" spans="3:7">
      <c r="C498" s="13"/>
      <c r="D498" s="13"/>
      <c r="E498" s="13"/>
      <c r="F498" s="13"/>
      <c r="G498" s="14"/>
    </row>
    <row r="499" spans="3:7">
      <c r="C499" s="13"/>
      <c r="D499" s="13"/>
      <c r="E499" s="13"/>
      <c r="F499" s="13"/>
      <c r="G499" s="14"/>
    </row>
    <row r="500" spans="3:7">
      <c r="C500" s="13"/>
      <c r="D500" s="13"/>
      <c r="E500" s="13"/>
      <c r="F500" s="13"/>
      <c r="G500" s="14"/>
    </row>
    <row r="501" spans="3:7">
      <c r="C501" s="13"/>
      <c r="D501" s="13"/>
      <c r="E501" s="13"/>
      <c r="F501" s="13"/>
      <c r="G501" s="14"/>
    </row>
    <row r="502" spans="3:7">
      <c r="C502" s="13"/>
      <c r="D502" s="13"/>
      <c r="E502" s="13"/>
      <c r="F502" s="13"/>
      <c r="G502" s="14"/>
    </row>
    <row r="503" spans="3:7">
      <c r="C503" s="13"/>
      <c r="D503" s="13"/>
      <c r="E503" s="13"/>
      <c r="F503" s="13"/>
      <c r="G503" s="14"/>
    </row>
    <row r="504" spans="3:7">
      <c r="C504" s="13"/>
      <c r="D504" s="13"/>
      <c r="E504" s="13"/>
      <c r="F504" s="13"/>
      <c r="G504" s="14"/>
    </row>
    <row r="505" spans="3:7">
      <c r="C505" s="13"/>
      <c r="D505" s="13"/>
      <c r="E505" s="13"/>
      <c r="F505" s="13"/>
      <c r="G505" s="14"/>
    </row>
    <row r="506" spans="3:7">
      <c r="C506" s="13"/>
      <c r="D506" s="13"/>
      <c r="E506" s="13"/>
      <c r="F506" s="13"/>
      <c r="G506" s="14"/>
    </row>
    <row r="507" spans="3:7">
      <c r="C507" s="13"/>
      <c r="D507" s="13"/>
      <c r="E507" s="13"/>
      <c r="F507" s="13"/>
      <c r="G507" s="14"/>
    </row>
    <row r="508" spans="3:7">
      <c r="C508" s="13"/>
      <c r="D508" s="13"/>
      <c r="E508" s="13"/>
      <c r="F508" s="13"/>
      <c r="G508" s="14"/>
    </row>
    <row r="509" spans="3:7">
      <c r="C509" s="13"/>
      <c r="D509" s="13"/>
      <c r="E509" s="13"/>
      <c r="F509" s="13"/>
      <c r="G509" s="14"/>
    </row>
    <row r="510" spans="3:7">
      <c r="C510" s="13"/>
      <c r="D510" s="13"/>
      <c r="E510" s="13"/>
      <c r="F510" s="13"/>
      <c r="G510" s="14"/>
    </row>
    <row r="511" spans="3:7">
      <c r="C511" s="13"/>
      <c r="D511" s="13"/>
      <c r="E511" s="13"/>
      <c r="F511" s="13"/>
      <c r="G511" s="14"/>
    </row>
    <row r="512" spans="3:7">
      <c r="C512" s="13"/>
      <c r="D512" s="13"/>
      <c r="E512" s="13"/>
      <c r="F512" s="13"/>
      <c r="G512" s="14"/>
    </row>
    <row r="513" spans="3:7">
      <c r="C513" s="13"/>
      <c r="D513" s="13"/>
      <c r="E513" s="13"/>
      <c r="F513" s="13"/>
      <c r="G513" s="14"/>
    </row>
    <row r="514" spans="3:7">
      <c r="C514" s="13"/>
      <c r="D514" s="13"/>
      <c r="E514" s="13"/>
      <c r="F514" s="13"/>
      <c r="G514" s="14"/>
    </row>
    <row r="515" spans="3:7">
      <c r="C515" s="13"/>
      <c r="D515" s="13"/>
      <c r="E515" s="13"/>
      <c r="F515" s="13"/>
      <c r="G515" s="14"/>
    </row>
    <row r="516" spans="3:7">
      <c r="C516" s="13"/>
      <c r="D516" s="13"/>
      <c r="E516" s="13"/>
      <c r="F516" s="13"/>
      <c r="G516" s="14"/>
    </row>
    <row r="517" spans="3:7">
      <c r="C517" s="13"/>
      <c r="D517" s="13"/>
      <c r="E517" s="13"/>
      <c r="F517" s="13"/>
      <c r="G517" s="14"/>
    </row>
    <row r="518" spans="3:7">
      <c r="C518" s="13"/>
      <c r="D518" s="13"/>
      <c r="E518" s="13"/>
      <c r="F518" s="13"/>
      <c r="G518" s="14"/>
    </row>
    <row r="519" spans="3:7">
      <c r="C519" s="13"/>
      <c r="D519" s="13"/>
      <c r="E519" s="13"/>
      <c r="F519" s="13"/>
      <c r="G519" s="14"/>
    </row>
    <row r="520" spans="3:7">
      <c r="C520" s="13"/>
      <c r="D520" s="13"/>
      <c r="E520" s="13"/>
      <c r="F520" s="13"/>
      <c r="G520" s="14"/>
    </row>
    <row r="521" spans="3:7">
      <c r="C521" s="13"/>
      <c r="D521" s="13"/>
      <c r="E521" s="13"/>
      <c r="F521" s="13"/>
      <c r="G521" s="14"/>
    </row>
    <row r="522" spans="3:7">
      <c r="C522" s="13"/>
      <c r="D522" s="13"/>
      <c r="E522" s="13"/>
      <c r="F522" s="13"/>
      <c r="G522" s="14"/>
    </row>
    <row r="523" spans="3:7">
      <c r="C523" s="13"/>
      <c r="D523" s="13"/>
      <c r="E523" s="13"/>
      <c r="F523" s="13"/>
      <c r="G523" s="14"/>
    </row>
    <row r="524" spans="3:7">
      <c r="C524" s="13"/>
      <c r="D524" s="13"/>
      <c r="E524" s="13"/>
      <c r="F524" s="13"/>
      <c r="G524" s="14"/>
    </row>
    <row r="525" spans="3:7">
      <c r="C525" s="13"/>
      <c r="D525" s="13"/>
      <c r="E525" s="13"/>
      <c r="F525" s="13"/>
      <c r="G525" s="14"/>
    </row>
    <row r="526" spans="3:7">
      <c r="C526" s="13"/>
      <c r="D526" s="13"/>
      <c r="E526" s="13"/>
      <c r="F526" s="13"/>
      <c r="G526" s="14"/>
    </row>
    <row r="527" spans="3:7">
      <c r="C527" s="13"/>
      <c r="D527" s="13"/>
      <c r="E527" s="13"/>
      <c r="F527" s="13"/>
      <c r="G527" s="14"/>
    </row>
    <row r="528" spans="3:7">
      <c r="C528" s="13"/>
      <c r="D528" s="13"/>
      <c r="E528" s="13"/>
      <c r="F528" s="13"/>
      <c r="G528" s="14"/>
    </row>
    <row r="529" spans="3:7">
      <c r="C529" s="13"/>
      <c r="D529" s="13"/>
      <c r="E529" s="13"/>
      <c r="F529" s="13"/>
      <c r="G529" s="14"/>
    </row>
    <row r="530" spans="3:7">
      <c r="C530" s="13"/>
      <c r="D530" s="13"/>
      <c r="E530" s="13"/>
      <c r="F530" s="13"/>
      <c r="G530" s="14"/>
    </row>
    <row r="531" spans="3:7">
      <c r="C531" s="13"/>
      <c r="D531" s="13"/>
      <c r="E531" s="13"/>
      <c r="F531" s="13"/>
      <c r="G531" s="14"/>
    </row>
    <row r="532" spans="3:7">
      <c r="C532" s="13"/>
      <c r="D532" s="13"/>
      <c r="E532" s="13"/>
      <c r="F532" s="13"/>
      <c r="G532" s="14"/>
    </row>
    <row r="533" spans="3:7">
      <c r="C533" s="13"/>
      <c r="D533" s="13"/>
      <c r="E533" s="13"/>
      <c r="F533" s="13"/>
      <c r="G533" s="14"/>
    </row>
    <row r="534" spans="3:7">
      <c r="C534" s="13"/>
      <c r="D534" s="13"/>
      <c r="E534" s="13"/>
      <c r="F534" s="13"/>
      <c r="G534" s="14"/>
    </row>
    <row r="535" spans="3:7">
      <c r="C535" s="13"/>
      <c r="D535" s="13"/>
      <c r="E535" s="13"/>
      <c r="F535" s="13"/>
      <c r="G535" s="14"/>
    </row>
    <row r="536" spans="3:7">
      <c r="C536" s="13"/>
      <c r="D536" s="13"/>
      <c r="E536" s="13"/>
      <c r="F536" s="13"/>
      <c r="G536" s="14"/>
    </row>
    <row r="537" spans="3:7">
      <c r="C537" s="13"/>
      <c r="D537" s="13"/>
      <c r="E537" s="13"/>
      <c r="F537" s="13"/>
      <c r="G537" s="14"/>
    </row>
    <row r="538" spans="3:7">
      <c r="C538" s="13"/>
      <c r="D538" s="13"/>
      <c r="E538" s="13"/>
      <c r="F538" s="13"/>
      <c r="G538" s="14"/>
    </row>
    <row r="539" spans="3:7">
      <c r="C539" s="13"/>
      <c r="D539" s="13"/>
      <c r="E539" s="13"/>
      <c r="F539" s="13"/>
      <c r="G539" s="14"/>
    </row>
    <row r="540" spans="3:7">
      <c r="C540" s="13"/>
      <c r="D540" s="13"/>
      <c r="E540" s="13"/>
      <c r="F540" s="13"/>
      <c r="G540" s="14"/>
    </row>
    <row r="541" spans="3:7">
      <c r="C541" s="13"/>
      <c r="D541" s="13"/>
      <c r="E541" s="13"/>
      <c r="F541" s="13"/>
      <c r="G541" s="14"/>
    </row>
    <row r="542" spans="3:7">
      <c r="C542" s="13"/>
      <c r="D542" s="13"/>
      <c r="E542" s="13"/>
      <c r="F542" s="13"/>
      <c r="G542" s="14"/>
    </row>
    <row r="543" spans="3:7">
      <c r="C543" s="13"/>
      <c r="D543" s="13"/>
      <c r="E543" s="13"/>
      <c r="F543" s="13"/>
      <c r="G543" s="14"/>
    </row>
    <row r="544" spans="3:7">
      <c r="C544" s="13"/>
      <c r="D544" s="13"/>
      <c r="E544" s="13"/>
      <c r="F544" s="13"/>
      <c r="G544" s="14"/>
    </row>
    <row r="545" spans="3:7">
      <c r="C545" s="13"/>
      <c r="D545" s="13"/>
      <c r="E545" s="13"/>
      <c r="F545" s="13"/>
      <c r="G545" s="14"/>
    </row>
    <row r="546" spans="3:7">
      <c r="C546" s="13"/>
      <c r="D546" s="13"/>
      <c r="E546" s="13"/>
      <c r="F546" s="13"/>
      <c r="G546" s="14"/>
    </row>
    <row r="547" spans="3:7">
      <c r="C547" s="13"/>
      <c r="D547" s="13"/>
      <c r="E547" s="13"/>
      <c r="F547" s="13"/>
      <c r="G547" s="14"/>
    </row>
    <row r="548" spans="3:7">
      <c r="C548" s="13"/>
      <c r="D548" s="13"/>
      <c r="E548" s="13"/>
      <c r="F548" s="13"/>
      <c r="G548" s="14"/>
    </row>
    <row r="549" spans="3:7">
      <c r="C549" s="13"/>
      <c r="D549" s="13"/>
      <c r="E549" s="13"/>
      <c r="F549" s="13"/>
      <c r="G549" s="14"/>
    </row>
    <row r="550" spans="3:7">
      <c r="C550" s="13"/>
      <c r="D550" s="13"/>
      <c r="E550" s="13"/>
      <c r="F550" s="13"/>
      <c r="G550" s="14"/>
    </row>
    <row r="551" spans="3:7">
      <c r="C551" s="13"/>
      <c r="D551" s="13"/>
      <c r="E551" s="13"/>
      <c r="F551" s="13"/>
      <c r="G551" s="14"/>
    </row>
    <row r="552" spans="3:7">
      <c r="C552" s="13"/>
      <c r="D552" s="13"/>
      <c r="E552" s="13"/>
      <c r="F552" s="13"/>
      <c r="G552" s="14"/>
    </row>
    <row r="553" spans="3:7">
      <c r="C553" s="13"/>
      <c r="D553" s="13"/>
      <c r="E553" s="13"/>
      <c r="F553" s="13"/>
      <c r="G553" s="14"/>
    </row>
    <row r="554" spans="3:7">
      <c r="C554" s="13"/>
      <c r="D554" s="13"/>
      <c r="E554" s="13"/>
      <c r="F554" s="13"/>
      <c r="G554" s="14"/>
    </row>
    <row r="555" spans="3:7">
      <c r="C555" s="13"/>
      <c r="D555" s="13"/>
      <c r="E555" s="13"/>
      <c r="F555" s="13"/>
      <c r="G555" s="14"/>
    </row>
    <row r="556" spans="3:7">
      <c r="C556" s="13"/>
      <c r="D556" s="13"/>
      <c r="E556" s="13"/>
      <c r="F556" s="13"/>
      <c r="G556" s="14"/>
    </row>
    <row r="557" spans="3:7">
      <c r="C557" s="13"/>
      <c r="D557" s="13"/>
      <c r="E557" s="13"/>
      <c r="F557" s="13"/>
      <c r="G557" s="14"/>
    </row>
    <row r="558" spans="3:7">
      <c r="C558" s="13"/>
      <c r="D558" s="13"/>
      <c r="E558" s="13"/>
      <c r="F558" s="13"/>
      <c r="G558" s="14"/>
    </row>
    <row r="559" spans="3:7">
      <c r="C559" s="13"/>
      <c r="D559" s="13"/>
      <c r="E559" s="13"/>
      <c r="F559" s="13"/>
      <c r="G559" s="14"/>
    </row>
    <row r="560" spans="3:7">
      <c r="C560" s="13"/>
      <c r="D560" s="13"/>
      <c r="E560" s="13"/>
      <c r="F560" s="13"/>
      <c r="G560" s="14"/>
    </row>
    <row r="561" spans="3:7">
      <c r="C561" s="13"/>
      <c r="D561" s="13"/>
      <c r="E561" s="13"/>
      <c r="F561" s="13"/>
      <c r="G561" s="14"/>
    </row>
    <row r="562" spans="3:7">
      <c r="C562" s="13"/>
      <c r="D562" s="13"/>
      <c r="E562" s="13"/>
      <c r="F562" s="13"/>
      <c r="G562" s="14"/>
    </row>
    <row r="563" spans="3:7">
      <c r="C563" s="13"/>
      <c r="D563" s="13"/>
      <c r="E563" s="13"/>
      <c r="F563" s="13"/>
      <c r="G563" s="14"/>
    </row>
    <row r="564" spans="3:7">
      <c r="C564" s="13"/>
      <c r="D564" s="13"/>
      <c r="E564" s="13"/>
      <c r="F564" s="13"/>
      <c r="G564" s="14"/>
    </row>
    <row r="565" spans="3:7">
      <c r="C565" s="13"/>
      <c r="D565" s="13"/>
      <c r="E565" s="13"/>
      <c r="F565" s="13"/>
      <c r="G565" s="14"/>
    </row>
    <row r="566" spans="3:7">
      <c r="C566" s="13"/>
      <c r="D566" s="13"/>
      <c r="E566" s="13"/>
      <c r="F566" s="13"/>
      <c r="G566" s="14"/>
    </row>
    <row r="567" spans="3:7">
      <c r="C567" s="13"/>
      <c r="D567" s="13"/>
      <c r="E567" s="13"/>
      <c r="F567" s="13"/>
      <c r="G567" s="14"/>
    </row>
    <row r="568" spans="3:7">
      <c r="C568" s="13"/>
      <c r="D568" s="13"/>
      <c r="E568" s="13"/>
      <c r="F568" s="13"/>
      <c r="G568" s="14"/>
    </row>
    <row r="569" spans="3:7">
      <c r="C569" s="13"/>
      <c r="D569" s="13"/>
      <c r="E569" s="13"/>
      <c r="F569" s="13"/>
      <c r="G569" s="14"/>
    </row>
    <row r="570" spans="3:7">
      <c r="C570" s="13"/>
      <c r="D570" s="13"/>
      <c r="E570" s="13"/>
      <c r="F570" s="13"/>
      <c r="G570" s="14"/>
    </row>
    <row r="571" spans="3:7">
      <c r="C571" s="13"/>
      <c r="D571" s="13"/>
      <c r="E571" s="13"/>
      <c r="F571" s="13"/>
      <c r="G571" s="14"/>
    </row>
    <row r="572" spans="3:7">
      <c r="C572" s="13"/>
      <c r="D572" s="13"/>
      <c r="E572" s="13"/>
      <c r="F572" s="13"/>
      <c r="G572" s="14"/>
    </row>
    <row r="573" spans="3:7">
      <c r="C573" s="13"/>
      <c r="D573" s="13"/>
      <c r="E573" s="13"/>
      <c r="F573" s="13"/>
      <c r="G573" s="14"/>
    </row>
    <row r="574" spans="3:7">
      <c r="C574" s="13"/>
      <c r="D574" s="13"/>
      <c r="E574" s="13"/>
      <c r="F574" s="13"/>
      <c r="G574" s="14"/>
    </row>
    <row r="575" spans="3:7">
      <c r="C575" s="13"/>
      <c r="D575" s="13"/>
      <c r="E575" s="13"/>
      <c r="F575" s="13"/>
      <c r="G575" s="14"/>
    </row>
    <row r="576" spans="3:7">
      <c r="C576" s="13"/>
      <c r="D576" s="13"/>
      <c r="E576" s="13"/>
      <c r="F576" s="13"/>
      <c r="G576" s="14"/>
    </row>
    <row r="577" spans="3:7">
      <c r="C577" s="13"/>
      <c r="D577" s="13"/>
      <c r="E577" s="13"/>
      <c r="F577" s="13"/>
      <c r="G577" s="14"/>
    </row>
    <row r="578" spans="3:7">
      <c r="C578" s="13"/>
      <c r="D578" s="13"/>
      <c r="E578" s="13"/>
      <c r="F578" s="13"/>
      <c r="G578" s="14"/>
    </row>
    <row r="579" spans="3:7">
      <c r="C579" s="13"/>
      <c r="D579" s="13"/>
      <c r="E579" s="13"/>
      <c r="F579" s="13"/>
      <c r="G579" s="14"/>
    </row>
    <row r="580" spans="3:7">
      <c r="C580" s="13"/>
      <c r="D580" s="13"/>
      <c r="E580" s="13"/>
      <c r="F580" s="13"/>
      <c r="G580" s="14"/>
    </row>
    <row r="581" spans="3:7">
      <c r="C581" s="13"/>
      <c r="D581" s="13"/>
      <c r="E581" s="13"/>
      <c r="F581" s="13"/>
      <c r="G581" s="14"/>
    </row>
    <row r="582" spans="3:7">
      <c r="C582" s="13"/>
      <c r="D582" s="13"/>
      <c r="E582" s="13"/>
      <c r="F582" s="13"/>
      <c r="G582" s="14"/>
    </row>
    <row r="583" spans="3:7">
      <c r="C583" s="13"/>
      <c r="D583" s="13"/>
      <c r="E583" s="13"/>
      <c r="F583" s="13"/>
      <c r="G583" s="14"/>
    </row>
    <row r="584" spans="3:7">
      <c r="C584" s="13"/>
      <c r="D584" s="13"/>
      <c r="E584" s="13"/>
      <c r="F584" s="13"/>
      <c r="G584" s="14"/>
    </row>
    <row r="585" spans="3:7">
      <c r="C585" s="13"/>
      <c r="D585" s="13"/>
      <c r="E585" s="13"/>
      <c r="F585" s="13"/>
      <c r="G585" s="14"/>
    </row>
    <row r="586" spans="3:7">
      <c r="C586" s="13"/>
      <c r="D586" s="13"/>
      <c r="E586" s="13"/>
      <c r="F586" s="13"/>
      <c r="G586" s="14"/>
    </row>
    <row r="587" spans="3:7">
      <c r="C587" s="13"/>
      <c r="D587" s="13"/>
      <c r="E587" s="13"/>
      <c r="F587" s="13"/>
      <c r="G587" s="14"/>
    </row>
    <row r="588" spans="3:7">
      <c r="C588" s="13"/>
      <c r="D588" s="13"/>
      <c r="E588" s="13"/>
      <c r="F588" s="13"/>
      <c r="G588" s="14"/>
    </row>
    <row r="589" spans="3:7">
      <c r="C589" s="13"/>
      <c r="D589" s="13"/>
      <c r="E589" s="13"/>
      <c r="F589" s="13"/>
      <c r="G589" s="14"/>
    </row>
    <row r="590" spans="3:7">
      <c r="C590" s="13"/>
      <c r="D590" s="13"/>
      <c r="E590" s="13"/>
      <c r="F590" s="13"/>
      <c r="G590" s="14"/>
    </row>
    <row r="591" spans="3:7">
      <c r="C591" s="13"/>
      <c r="D591" s="13"/>
      <c r="E591" s="13"/>
      <c r="F591" s="13"/>
      <c r="G591" s="14"/>
    </row>
    <row r="592" spans="3:7">
      <c r="C592" s="13"/>
      <c r="D592" s="13"/>
      <c r="E592" s="13"/>
      <c r="F592" s="13"/>
      <c r="G592" s="14"/>
    </row>
    <row r="593" spans="3:7">
      <c r="C593" s="13"/>
      <c r="D593" s="13"/>
      <c r="E593" s="13"/>
      <c r="F593" s="13"/>
      <c r="G593" s="14"/>
    </row>
    <row r="594" spans="3:7">
      <c r="C594" s="13"/>
      <c r="D594" s="13"/>
      <c r="E594" s="13"/>
      <c r="F594" s="13"/>
      <c r="G594" s="14"/>
    </row>
    <row r="595" spans="3:7">
      <c r="C595" s="13"/>
      <c r="D595" s="13"/>
      <c r="E595" s="13"/>
      <c r="F595" s="13"/>
      <c r="G595" s="14"/>
    </row>
    <row r="596" spans="3:7">
      <c r="C596" s="13"/>
      <c r="D596" s="13"/>
      <c r="E596" s="13"/>
      <c r="F596" s="13"/>
      <c r="G596" s="14"/>
    </row>
    <row r="597" spans="3:7">
      <c r="C597" s="13"/>
      <c r="D597" s="13"/>
      <c r="E597" s="13"/>
      <c r="F597" s="13"/>
      <c r="G597" s="14"/>
    </row>
    <row r="598" spans="3:7">
      <c r="C598" s="13"/>
      <c r="D598" s="13"/>
      <c r="E598" s="13"/>
      <c r="F598" s="13"/>
      <c r="G598" s="14"/>
    </row>
    <row r="599" spans="3:7">
      <c r="C599" s="13"/>
      <c r="D599" s="13"/>
      <c r="E599" s="13"/>
      <c r="F599" s="13"/>
      <c r="G599" s="14"/>
    </row>
    <row r="600" spans="3:7">
      <c r="C600" s="13"/>
      <c r="D600" s="13"/>
      <c r="E600" s="13"/>
      <c r="F600" s="13"/>
      <c r="G600" s="14"/>
    </row>
    <row r="601" spans="3:7">
      <c r="C601" s="13"/>
      <c r="D601" s="13"/>
      <c r="E601" s="13"/>
      <c r="F601" s="13"/>
      <c r="G601" s="14"/>
    </row>
    <row r="602" spans="3:7">
      <c r="C602" s="13"/>
      <c r="D602" s="13"/>
      <c r="E602" s="13"/>
      <c r="F602" s="13"/>
      <c r="G602" s="14"/>
    </row>
    <row r="603" spans="3:7">
      <c r="C603" s="13"/>
      <c r="D603" s="13"/>
      <c r="E603" s="13"/>
      <c r="F603" s="13"/>
      <c r="G603" s="14"/>
    </row>
    <row r="604" spans="3:7">
      <c r="C604" s="13"/>
      <c r="D604" s="13"/>
      <c r="E604" s="13"/>
      <c r="F604" s="13"/>
      <c r="G604" s="14"/>
    </row>
    <row r="605" spans="3:7">
      <c r="C605" s="13"/>
      <c r="D605" s="13"/>
      <c r="E605" s="13"/>
      <c r="F605" s="13"/>
      <c r="G605" s="14"/>
    </row>
    <row r="606" spans="3:7">
      <c r="C606" s="13"/>
      <c r="D606" s="13"/>
      <c r="E606" s="13"/>
      <c r="F606" s="13"/>
      <c r="G606" s="14"/>
    </row>
    <row r="607" spans="3:7">
      <c r="C607" s="13"/>
      <c r="D607" s="13"/>
      <c r="E607" s="13"/>
      <c r="F607" s="13"/>
      <c r="G607" s="14"/>
    </row>
    <row r="608" spans="3:7">
      <c r="C608" s="13"/>
      <c r="D608" s="13"/>
      <c r="E608" s="13"/>
      <c r="F608" s="13"/>
      <c r="G608" s="14"/>
    </row>
    <row r="609" spans="3:7">
      <c r="C609" s="13"/>
      <c r="D609" s="13"/>
      <c r="E609" s="13"/>
      <c r="F609" s="13"/>
      <c r="G609" s="14"/>
    </row>
    <row r="610" spans="3:7">
      <c r="C610" s="13"/>
      <c r="D610" s="13"/>
      <c r="E610" s="13"/>
      <c r="F610" s="13"/>
      <c r="G610" s="14"/>
    </row>
    <row r="611" spans="3:7">
      <c r="C611" s="13"/>
      <c r="D611" s="13"/>
      <c r="E611" s="13"/>
      <c r="F611" s="13"/>
      <c r="G611" s="14"/>
    </row>
    <row r="612" spans="3:7">
      <c r="C612" s="13"/>
      <c r="D612" s="13"/>
      <c r="E612" s="13"/>
      <c r="F612" s="13"/>
      <c r="G612" s="14"/>
    </row>
    <row r="613" spans="3:7">
      <c r="C613" s="13"/>
      <c r="D613" s="13"/>
      <c r="E613" s="13"/>
      <c r="F613" s="13"/>
      <c r="G613" s="14"/>
    </row>
    <row r="614" spans="3:7">
      <c r="C614" s="13"/>
      <c r="D614" s="13"/>
      <c r="E614" s="13"/>
      <c r="F614" s="13"/>
      <c r="G614" s="14"/>
    </row>
    <row r="615" spans="3:7">
      <c r="C615" s="13"/>
      <c r="D615" s="13"/>
      <c r="E615" s="13"/>
      <c r="F615" s="13"/>
      <c r="G615" s="14"/>
    </row>
    <row r="616" spans="3:7">
      <c r="C616" s="13"/>
      <c r="D616" s="13"/>
      <c r="E616" s="13"/>
      <c r="F616" s="13"/>
      <c r="G616" s="14"/>
    </row>
    <row r="617" spans="3:7">
      <c r="C617" s="13"/>
      <c r="D617" s="13"/>
      <c r="E617" s="13"/>
      <c r="F617" s="13"/>
      <c r="G617" s="14"/>
    </row>
    <row r="618" spans="3:7">
      <c r="C618" s="13"/>
      <c r="D618" s="13"/>
      <c r="E618" s="13"/>
      <c r="F618" s="13"/>
      <c r="G618" s="14"/>
    </row>
    <row r="619" spans="3:7">
      <c r="C619" s="13"/>
      <c r="D619" s="13"/>
      <c r="E619" s="13"/>
      <c r="F619" s="13"/>
      <c r="G619" s="14"/>
    </row>
    <row r="620" spans="3:7">
      <c r="C620" s="13"/>
      <c r="D620" s="13"/>
      <c r="E620" s="13"/>
      <c r="F620" s="13"/>
      <c r="G620" s="14"/>
    </row>
    <row r="621" spans="3:7">
      <c r="C621" s="13"/>
      <c r="D621" s="13"/>
      <c r="E621" s="13"/>
      <c r="F621" s="13"/>
      <c r="G621" s="14"/>
    </row>
    <row r="622" spans="3:7">
      <c r="C622" s="13"/>
      <c r="D622" s="13"/>
      <c r="E622" s="13"/>
      <c r="F622" s="13"/>
      <c r="G622" s="14"/>
    </row>
    <row r="623" spans="3:7">
      <c r="C623" s="13"/>
      <c r="D623" s="13"/>
      <c r="E623" s="13"/>
      <c r="F623" s="13"/>
      <c r="G623" s="14"/>
    </row>
    <row r="624" spans="3:7">
      <c r="C624" s="13"/>
      <c r="D624" s="13"/>
      <c r="E624" s="13"/>
      <c r="F624" s="13"/>
      <c r="G624" s="14"/>
    </row>
    <row r="625" spans="3:7">
      <c r="C625" s="13"/>
      <c r="D625" s="13"/>
      <c r="E625" s="13"/>
      <c r="F625" s="13"/>
      <c r="G625" s="14"/>
    </row>
    <row r="626" spans="3:7">
      <c r="C626" s="13"/>
      <c r="D626" s="13"/>
      <c r="E626" s="13"/>
      <c r="F626" s="13"/>
      <c r="G626" s="14"/>
    </row>
    <row r="627" spans="3:7">
      <c r="C627" s="13"/>
      <c r="D627" s="13"/>
      <c r="E627" s="13"/>
      <c r="F627" s="13"/>
      <c r="G627" s="14"/>
    </row>
    <row r="628" spans="3:7">
      <c r="C628" s="13"/>
      <c r="D628" s="13"/>
      <c r="E628" s="13"/>
      <c r="F628" s="13"/>
      <c r="G628" s="14"/>
    </row>
    <row r="629" spans="3:7">
      <c r="C629" s="13"/>
      <c r="D629" s="13"/>
      <c r="E629" s="13"/>
      <c r="F629" s="13"/>
      <c r="G629" s="14"/>
    </row>
    <row r="630" spans="3:7">
      <c r="C630" s="13"/>
      <c r="D630" s="13"/>
      <c r="E630" s="13"/>
      <c r="F630" s="13"/>
      <c r="G630" s="14"/>
    </row>
    <row r="631" spans="3:7">
      <c r="C631" s="13"/>
      <c r="D631" s="13"/>
      <c r="E631" s="13"/>
      <c r="F631" s="13"/>
      <c r="G631" s="14"/>
    </row>
    <row r="632" spans="3:7">
      <c r="C632" s="13"/>
      <c r="D632" s="13"/>
      <c r="E632" s="13"/>
      <c r="F632" s="13"/>
      <c r="G632" s="14"/>
    </row>
    <row r="633" spans="3:7">
      <c r="C633" s="13"/>
      <c r="D633" s="13"/>
      <c r="E633" s="13"/>
      <c r="F633" s="13"/>
      <c r="G633" s="14"/>
    </row>
    <row r="634" spans="3:7">
      <c r="C634" s="13"/>
      <c r="D634" s="13"/>
      <c r="E634" s="13"/>
      <c r="F634" s="13"/>
      <c r="G634" s="14"/>
    </row>
    <row r="635" spans="3:7">
      <c r="C635" s="13"/>
      <c r="D635" s="13"/>
      <c r="E635" s="13"/>
      <c r="F635" s="13"/>
      <c r="G635" s="14"/>
    </row>
    <row r="636" spans="3:7">
      <c r="C636" s="13"/>
      <c r="D636" s="13"/>
      <c r="E636" s="13"/>
      <c r="F636" s="13"/>
      <c r="G636" s="14"/>
    </row>
    <row r="637" spans="3:7">
      <c r="C637" s="13"/>
      <c r="D637" s="13"/>
      <c r="E637" s="13"/>
      <c r="F637" s="13"/>
      <c r="G637" s="14"/>
    </row>
    <row r="638" spans="3:7">
      <c r="C638" s="13"/>
      <c r="D638" s="13"/>
      <c r="E638" s="13"/>
      <c r="F638" s="13"/>
      <c r="G638" s="14"/>
    </row>
    <row r="639" spans="3:7">
      <c r="C639" s="13"/>
      <c r="D639" s="13"/>
      <c r="E639" s="13"/>
      <c r="F639" s="13"/>
      <c r="G639" s="14"/>
    </row>
    <row r="640" spans="3:7">
      <c r="C640" s="13"/>
      <c r="D640" s="13"/>
      <c r="E640" s="13"/>
      <c r="F640" s="13"/>
      <c r="G640" s="14"/>
    </row>
    <row r="641" spans="3:7">
      <c r="C641" s="13"/>
      <c r="D641" s="13"/>
      <c r="E641" s="13"/>
      <c r="F641" s="13"/>
      <c r="G641" s="14"/>
    </row>
    <row r="642" spans="3:7">
      <c r="C642" s="13"/>
      <c r="D642" s="13"/>
      <c r="E642" s="13"/>
      <c r="F642" s="13"/>
      <c r="G642" s="14"/>
    </row>
    <row r="643" spans="3:7">
      <c r="C643" s="13"/>
      <c r="D643" s="13"/>
      <c r="E643" s="13"/>
      <c r="F643" s="13"/>
      <c r="G643" s="14"/>
    </row>
    <row r="644" spans="3:7">
      <c r="C644" s="13"/>
      <c r="D644" s="13"/>
      <c r="E644" s="13"/>
      <c r="F644" s="13"/>
      <c r="G644" s="14"/>
    </row>
    <row r="645" spans="3:7">
      <c r="C645" s="13"/>
      <c r="D645" s="13"/>
      <c r="E645" s="13"/>
      <c r="F645" s="13"/>
      <c r="G645" s="14"/>
    </row>
    <row r="646" spans="3:7">
      <c r="C646" s="13"/>
      <c r="D646" s="13"/>
      <c r="E646" s="13"/>
      <c r="F646" s="13"/>
      <c r="G646" s="14"/>
    </row>
    <row r="647" spans="3:7">
      <c r="C647" s="13"/>
      <c r="D647" s="13"/>
      <c r="E647" s="13"/>
      <c r="F647" s="13"/>
      <c r="G647" s="14"/>
    </row>
    <row r="648" spans="3:7">
      <c r="C648" s="13"/>
      <c r="D648" s="13"/>
      <c r="E648" s="13"/>
      <c r="F648" s="13"/>
      <c r="G648" s="14"/>
    </row>
    <row r="649" spans="3:7">
      <c r="C649" s="13"/>
      <c r="D649" s="13"/>
      <c r="E649" s="13"/>
      <c r="F649" s="13"/>
      <c r="G649" s="14"/>
    </row>
    <row r="650" spans="3:7">
      <c r="C650" s="13"/>
      <c r="D650" s="13"/>
      <c r="E650" s="13"/>
      <c r="F650" s="13"/>
      <c r="G650" s="14"/>
    </row>
    <row r="651" spans="3:7">
      <c r="C651" s="13"/>
      <c r="D651" s="13"/>
      <c r="E651" s="13"/>
      <c r="F651" s="13"/>
      <c r="G651" s="14"/>
    </row>
    <row r="652" spans="3:7">
      <c r="C652" s="13"/>
      <c r="D652" s="13"/>
      <c r="E652" s="13"/>
      <c r="F652" s="13"/>
      <c r="G652" s="14"/>
    </row>
    <row r="653" spans="3:7">
      <c r="C653" s="13"/>
      <c r="D653" s="13"/>
      <c r="E653" s="13"/>
      <c r="F653" s="13"/>
      <c r="G653" s="14"/>
    </row>
    <row r="654" spans="3:7">
      <c r="C654" s="13"/>
      <c r="D654" s="13"/>
      <c r="E654" s="13"/>
      <c r="F654" s="13"/>
      <c r="G654" s="14"/>
    </row>
    <row r="655" spans="3:7">
      <c r="C655" s="13"/>
      <c r="D655" s="13"/>
      <c r="E655" s="13"/>
      <c r="F655" s="13"/>
      <c r="G655" s="14"/>
    </row>
    <row r="656" spans="3:7">
      <c r="C656" s="13"/>
      <c r="D656" s="13"/>
      <c r="E656" s="13"/>
      <c r="F656" s="13"/>
      <c r="G656" s="14"/>
    </row>
    <row r="657" spans="3:7">
      <c r="C657" s="13"/>
      <c r="D657" s="13"/>
      <c r="E657" s="13"/>
      <c r="F657" s="13"/>
      <c r="G657" s="14"/>
    </row>
    <row r="658" spans="3:7">
      <c r="C658" s="13"/>
      <c r="D658" s="13"/>
      <c r="E658" s="13"/>
      <c r="F658" s="13"/>
      <c r="G658" s="14"/>
    </row>
    <row r="659" spans="3:7">
      <c r="C659" s="13"/>
      <c r="D659" s="13"/>
      <c r="E659" s="13"/>
      <c r="F659" s="13"/>
      <c r="G659" s="14"/>
    </row>
    <row r="660" spans="3:7">
      <c r="C660" s="13"/>
      <c r="D660" s="13"/>
      <c r="E660" s="13"/>
      <c r="F660" s="13"/>
      <c r="G660" s="14"/>
    </row>
    <row r="661" spans="3:7">
      <c r="C661" s="13"/>
      <c r="D661" s="13"/>
      <c r="E661" s="13"/>
      <c r="F661" s="13"/>
      <c r="G661" s="14"/>
    </row>
    <row r="662" spans="3:7">
      <c r="C662" s="13"/>
      <c r="D662" s="13"/>
      <c r="E662" s="13"/>
      <c r="F662" s="13"/>
      <c r="G662" s="14"/>
    </row>
    <row r="663" spans="3:7">
      <c r="C663" s="13"/>
      <c r="D663" s="13"/>
      <c r="E663" s="13"/>
      <c r="F663" s="13"/>
      <c r="G663" s="14"/>
    </row>
    <row r="664" spans="3:7">
      <c r="C664" s="13"/>
      <c r="D664" s="13"/>
      <c r="E664" s="13"/>
      <c r="F664" s="13"/>
      <c r="G664" s="14"/>
    </row>
    <row r="665" spans="3:7">
      <c r="C665" s="13"/>
      <c r="D665" s="13"/>
      <c r="E665" s="13"/>
      <c r="F665" s="13"/>
      <c r="G665" s="14"/>
    </row>
    <row r="666" spans="3:7">
      <c r="C666" s="13"/>
      <c r="D666" s="13"/>
      <c r="E666" s="13"/>
      <c r="F666" s="13"/>
      <c r="G666" s="14"/>
    </row>
    <row r="667" spans="3:7">
      <c r="C667" s="13"/>
      <c r="D667" s="13"/>
      <c r="E667" s="13"/>
      <c r="F667" s="13"/>
      <c r="G667" s="14"/>
    </row>
    <row r="668" spans="3:7">
      <c r="C668" s="13"/>
      <c r="D668" s="13"/>
      <c r="E668" s="13"/>
      <c r="F668" s="13"/>
      <c r="G668" s="14"/>
    </row>
    <row r="669" spans="3:7">
      <c r="C669" s="13"/>
      <c r="D669" s="13"/>
      <c r="E669" s="13"/>
      <c r="F669" s="13"/>
      <c r="G669" s="14"/>
    </row>
    <row r="670" spans="3:7">
      <c r="C670" s="13"/>
      <c r="D670" s="13"/>
      <c r="E670" s="13"/>
      <c r="F670" s="13"/>
      <c r="G670" s="14"/>
    </row>
    <row r="671" spans="3:7">
      <c r="C671" s="13"/>
      <c r="D671" s="13"/>
      <c r="E671" s="13"/>
      <c r="F671" s="13"/>
      <c r="G671" s="14"/>
    </row>
    <row r="672" spans="3:7">
      <c r="C672" s="13"/>
      <c r="D672" s="13"/>
      <c r="E672" s="13"/>
      <c r="F672" s="13"/>
      <c r="G672" s="14"/>
    </row>
    <row r="673" spans="3:7">
      <c r="C673" s="13"/>
      <c r="D673" s="13"/>
      <c r="E673" s="13"/>
      <c r="F673" s="13"/>
      <c r="G673" s="14"/>
    </row>
    <row r="674" spans="3:7">
      <c r="C674" s="13"/>
      <c r="D674" s="13"/>
      <c r="E674" s="13"/>
      <c r="F674" s="13"/>
      <c r="G674" s="14"/>
    </row>
    <row r="675" spans="3:7">
      <c r="C675" s="13"/>
      <c r="D675" s="13"/>
      <c r="E675" s="13"/>
      <c r="F675" s="13"/>
      <c r="G675" s="14"/>
    </row>
    <row r="676" spans="3:7">
      <c r="C676" s="13"/>
      <c r="D676" s="13"/>
      <c r="E676" s="13"/>
      <c r="F676" s="13"/>
      <c r="G676" s="14"/>
    </row>
    <row r="677" spans="3:7">
      <c r="C677" s="13"/>
      <c r="D677" s="13"/>
      <c r="E677" s="13"/>
      <c r="F677" s="13"/>
      <c r="G677" s="14"/>
    </row>
    <row r="678" spans="3:7">
      <c r="C678" s="13"/>
      <c r="D678" s="13"/>
      <c r="E678" s="13"/>
      <c r="F678" s="13"/>
      <c r="G678" s="14"/>
    </row>
    <row r="679" spans="3:7">
      <c r="C679" s="13"/>
      <c r="D679" s="13"/>
      <c r="E679" s="13"/>
      <c r="F679" s="13"/>
      <c r="G679" s="14"/>
    </row>
    <row r="680" spans="3:7">
      <c r="C680" s="13"/>
      <c r="D680" s="13"/>
      <c r="E680" s="13"/>
      <c r="F680" s="13"/>
      <c r="G680" s="14"/>
    </row>
    <row r="681" spans="3:7">
      <c r="C681" s="13"/>
      <c r="D681" s="13"/>
      <c r="E681" s="13"/>
      <c r="F681" s="13"/>
      <c r="G681" s="14"/>
    </row>
    <row r="682" spans="3:7">
      <c r="C682" s="13"/>
      <c r="D682" s="13"/>
      <c r="E682" s="13"/>
      <c r="F682" s="13"/>
      <c r="G682" s="14"/>
    </row>
    <row r="683" spans="3:7">
      <c r="C683" s="13"/>
      <c r="D683" s="13"/>
      <c r="E683" s="13"/>
      <c r="F683" s="13"/>
      <c r="G683" s="14"/>
    </row>
    <row r="684" spans="3:7">
      <c r="C684" s="13"/>
      <c r="D684" s="13"/>
      <c r="E684" s="13"/>
      <c r="F684" s="13"/>
      <c r="G684" s="14"/>
    </row>
    <row r="685" spans="3:7">
      <c r="C685" s="13"/>
      <c r="D685" s="13"/>
      <c r="E685" s="13"/>
      <c r="F685" s="13"/>
      <c r="G685" s="14"/>
    </row>
    <row r="686" spans="3:7">
      <c r="C686" s="13"/>
      <c r="D686" s="13"/>
      <c r="E686" s="13"/>
      <c r="F686" s="13"/>
      <c r="G686" s="14"/>
    </row>
    <row r="687" spans="3:7">
      <c r="C687" s="13"/>
      <c r="D687" s="13"/>
      <c r="E687" s="13"/>
      <c r="F687" s="13"/>
      <c r="G687" s="14"/>
    </row>
    <row r="688" spans="3:7">
      <c r="C688" s="13"/>
      <c r="D688" s="13"/>
      <c r="E688" s="13"/>
      <c r="F688" s="13"/>
      <c r="G688" s="14"/>
    </row>
    <row r="689" spans="3:7">
      <c r="C689" s="13"/>
      <c r="D689" s="13"/>
      <c r="E689" s="13"/>
      <c r="F689" s="13"/>
      <c r="G689" s="14"/>
    </row>
    <row r="690" spans="3:7">
      <c r="C690" s="13"/>
      <c r="D690" s="13"/>
      <c r="E690" s="13"/>
      <c r="F690" s="13"/>
      <c r="G690" s="14"/>
    </row>
    <row r="691" spans="3:7">
      <c r="C691" s="13"/>
      <c r="D691" s="13"/>
      <c r="E691" s="13"/>
      <c r="F691" s="13"/>
      <c r="G691" s="14"/>
    </row>
    <row r="692" spans="3:7">
      <c r="C692" s="13"/>
      <c r="D692" s="13"/>
      <c r="E692" s="13"/>
      <c r="F692" s="13"/>
      <c r="G692" s="14"/>
    </row>
    <row r="693" spans="3:7">
      <c r="C693" s="13"/>
      <c r="D693" s="13"/>
      <c r="E693" s="13"/>
      <c r="F693" s="13"/>
      <c r="G693" s="14"/>
    </row>
    <row r="694" spans="3:7">
      <c r="C694" s="13"/>
      <c r="D694" s="13"/>
      <c r="E694" s="13"/>
      <c r="F694" s="13"/>
      <c r="G694" s="14"/>
    </row>
    <row r="695" spans="3:7">
      <c r="C695" s="13"/>
      <c r="D695" s="13"/>
      <c r="E695" s="13"/>
      <c r="F695" s="13"/>
      <c r="G695" s="14"/>
    </row>
    <row r="696" spans="3:7">
      <c r="C696" s="13"/>
      <c r="D696" s="13"/>
      <c r="E696" s="13"/>
      <c r="F696" s="13"/>
      <c r="G696" s="14"/>
    </row>
    <row r="697" spans="3:7">
      <c r="C697" s="13"/>
      <c r="D697" s="13"/>
      <c r="E697" s="13"/>
      <c r="F697" s="13"/>
      <c r="G697" s="14"/>
    </row>
    <row r="698" spans="3:7">
      <c r="C698" s="13"/>
      <c r="D698" s="13"/>
      <c r="E698" s="13"/>
      <c r="F698" s="13"/>
      <c r="G698" s="14"/>
    </row>
    <row r="699" spans="3:7">
      <c r="C699" s="13"/>
      <c r="D699" s="13"/>
      <c r="E699" s="13"/>
      <c r="F699" s="13"/>
      <c r="G699" s="14"/>
    </row>
    <row r="700" spans="3:7">
      <c r="C700" s="13"/>
      <c r="D700" s="13"/>
      <c r="E700" s="13"/>
      <c r="F700" s="13"/>
      <c r="G700" s="14"/>
    </row>
    <row r="701" spans="3:7">
      <c r="C701" s="13"/>
      <c r="D701" s="13"/>
      <c r="E701" s="13"/>
      <c r="F701" s="13"/>
      <c r="G701" s="14"/>
    </row>
    <row r="702" spans="3:7">
      <c r="C702" s="13"/>
      <c r="D702" s="13"/>
      <c r="E702" s="13"/>
      <c r="F702" s="13"/>
      <c r="G702" s="14"/>
    </row>
    <row r="703" spans="3:7">
      <c r="C703" s="13"/>
      <c r="D703" s="13"/>
      <c r="E703" s="13"/>
      <c r="F703" s="13"/>
      <c r="G703" s="14"/>
    </row>
    <row r="704" spans="3:7">
      <c r="C704" s="13"/>
      <c r="D704" s="13"/>
      <c r="E704" s="13"/>
      <c r="F704" s="13"/>
      <c r="G704" s="14"/>
    </row>
    <row r="705" spans="3:7">
      <c r="C705" s="13"/>
      <c r="D705" s="13"/>
      <c r="E705" s="13"/>
      <c r="F705" s="13"/>
      <c r="G705" s="14"/>
    </row>
    <row r="706" spans="3:7">
      <c r="C706" s="13"/>
      <c r="D706" s="13"/>
      <c r="E706" s="13"/>
      <c r="F706" s="13"/>
      <c r="G706" s="14"/>
    </row>
    <row r="707" spans="3:7">
      <c r="C707" s="13"/>
      <c r="D707" s="13"/>
      <c r="E707" s="13"/>
      <c r="F707" s="13"/>
      <c r="G707" s="14"/>
    </row>
    <row r="708" spans="3:7">
      <c r="C708" s="13"/>
      <c r="D708" s="13"/>
      <c r="E708" s="13"/>
      <c r="F708" s="13"/>
      <c r="G708" s="14"/>
    </row>
    <row r="709" spans="3:7">
      <c r="C709" s="13"/>
      <c r="D709" s="13"/>
      <c r="E709" s="13"/>
      <c r="F709" s="13"/>
      <c r="G709" s="14"/>
    </row>
    <row r="710" spans="3:7">
      <c r="C710" s="13"/>
      <c r="D710" s="13"/>
      <c r="E710" s="13"/>
      <c r="F710" s="13"/>
      <c r="G710" s="14"/>
    </row>
    <row r="711" spans="3:7">
      <c r="C711" s="13"/>
      <c r="D711" s="13"/>
      <c r="E711" s="13"/>
      <c r="F711" s="13"/>
      <c r="G711" s="14"/>
    </row>
    <row r="712" spans="3:7">
      <c r="C712" s="13"/>
      <c r="D712" s="13"/>
      <c r="E712" s="13"/>
      <c r="F712" s="13"/>
      <c r="G712" s="14"/>
    </row>
    <row r="713" spans="3:7">
      <c r="C713" s="13"/>
      <c r="D713" s="13"/>
      <c r="E713" s="13"/>
      <c r="F713" s="13"/>
      <c r="G713" s="14"/>
    </row>
    <row r="714" spans="3:7">
      <c r="C714" s="13"/>
      <c r="D714" s="13"/>
      <c r="E714" s="13"/>
      <c r="F714" s="13"/>
      <c r="G714" s="14"/>
    </row>
    <row r="715" spans="3:7">
      <c r="C715" s="13"/>
      <c r="D715" s="13"/>
      <c r="E715" s="13"/>
      <c r="F715" s="13"/>
      <c r="G715" s="14"/>
    </row>
    <row r="716" spans="3:7">
      <c r="C716" s="13"/>
      <c r="D716" s="13"/>
      <c r="E716" s="13"/>
      <c r="F716" s="13"/>
      <c r="G716" s="14"/>
    </row>
    <row r="717" spans="3:7">
      <c r="C717" s="13"/>
      <c r="D717" s="13"/>
      <c r="E717" s="13"/>
      <c r="F717" s="13"/>
      <c r="G717" s="14"/>
    </row>
    <row r="718" spans="3:7">
      <c r="C718" s="13"/>
      <c r="D718" s="13"/>
      <c r="E718" s="13"/>
      <c r="F718" s="13"/>
      <c r="G718" s="14"/>
    </row>
    <row r="719" spans="3:7">
      <c r="C719" s="13"/>
      <c r="D719" s="13"/>
      <c r="E719" s="13"/>
      <c r="F719" s="13"/>
      <c r="G719" s="14"/>
    </row>
    <row r="720" spans="3:7">
      <c r="C720" s="13"/>
      <c r="D720" s="13"/>
      <c r="E720" s="13"/>
      <c r="F720" s="13"/>
      <c r="G720" s="14"/>
    </row>
    <row r="721" spans="3:7">
      <c r="C721" s="13"/>
      <c r="D721" s="13"/>
      <c r="E721" s="13"/>
      <c r="F721" s="13"/>
      <c r="G721" s="14"/>
    </row>
    <row r="722" spans="3:7">
      <c r="C722" s="13"/>
      <c r="D722" s="13"/>
      <c r="E722" s="13"/>
      <c r="F722" s="13"/>
      <c r="G722" s="14"/>
    </row>
    <row r="723" spans="3:7">
      <c r="C723" s="13"/>
      <c r="D723" s="13"/>
      <c r="E723" s="13"/>
      <c r="F723" s="13"/>
      <c r="G723" s="14"/>
    </row>
    <row r="724" spans="3:7">
      <c r="C724" s="13"/>
      <c r="D724" s="13"/>
      <c r="E724" s="13"/>
      <c r="F724" s="13"/>
      <c r="G724" s="14"/>
    </row>
    <row r="725" spans="3:7">
      <c r="C725" s="13"/>
      <c r="D725" s="13"/>
      <c r="E725" s="13"/>
      <c r="F725" s="13"/>
      <c r="G725" s="14"/>
    </row>
    <row r="726" spans="3:7">
      <c r="C726" s="13"/>
      <c r="D726" s="13"/>
      <c r="E726" s="13"/>
      <c r="F726" s="13"/>
      <c r="G726" s="14"/>
    </row>
    <row r="727" spans="3:7">
      <c r="C727" s="13"/>
      <c r="D727" s="13"/>
      <c r="E727" s="13"/>
      <c r="F727" s="13"/>
      <c r="G727" s="14"/>
    </row>
    <row r="728" spans="3:7">
      <c r="C728" s="13"/>
      <c r="D728" s="13"/>
      <c r="E728" s="13"/>
      <c r="F728" s="13"/>
      <c r="G728" s="14"/>
    </row>
    <row r="729" spans="3:7">
      <c r="C729" s="13"/>
      <c r="D729" s="13"/>
      <c r="E729" s="13"/>
      <c r="F729" s="13"/>
      <c r="G729" s="14"/>
    </row>
    <row r="730" spans="3:7">
      <c r="C730" s="13"/>
      <c r="D730" s="13"/>
      <c r="E730" s="13"/>
      <c r="F730" s="13"/>
      <c r="G730" s="14"/>
    </row>
    <row r="731" spans="3:7">
      <c r="C731" s="13"/>
      <c r="D731" s="13"/>
      <c r="E731" s="13"/>
      <c r="F731" s="13"/>
      <c r="G731" s="14"/>
    </row>
    <row r="732" spans="3:7">
      <c r="C732" s="13"/>
      <c r="D732" s="13"/>
      <c r="E732" s="13"/>
      <c r="F732" s="13"/>
      <c r="G732" s="14"/>
    </row>
    <row r="733" spans="3:7">
      <c r="C733" s="13"/>
      <c r="D733" s="13"/>
      <c r="E733" s="13"/>
      <c r="F733" s="13"/>
      <c r="G733" s="14"/>
    </row>
    <row r="734" spans="3:7">
      <c r="C734" s="13"/>
      <c r="D734" s="13"/>
      <c r="E734" s="13"/>
      <c r="F734" s="13"/>
      <c r="G734" s="14"/>
    </row>
    <row r="735" spans="3:7">
      <c r="C735" s="13"/>
      <c r="D735" s="13"/>
      <c r="E735" s="13"/>
      <c r="F735" s="13"/>
      <c r="G735" s="14"/>
    </row>
    <row r="736" spans="3:7">
      <c r="C736" s="13"/>
      <c r="D736" s="13"/>
      <c r="E736" s="13"/>
      <c r="F736" s="13"/>
      <c r="G736" s="14"/>
    </row>
    <row r="737" spans="3:7">
      <c r="C737" s="13"/>
      <c r="D737" s="13"/>
      <c r="E737" s="13"/>
      <c r="F737" s="13"/>
      <c r="G737" s="14"/>
    </row>
    <row r="738" spans="3:7">
      <c r="C738" s="13"/>
      <c r="D738" s="13"/>
      <c r="E738" s="13"/>
      <c r="F738" s="13"/>
      <c r="G738" s="14"/>
    </row>
    <row r="739" spans="3:7">
      <c r="C739" s="13"/>
      <c r="D739" s="13"/>
      <c r="E739" s="13"/>
      <c r="F739" s="13"/>
      <c r="G739" s="14"/>
    </row>
    <row r="740" spans="3:7">
      <c r="C740" s="13"/>
      <c r="D740" s="13"/>
      <c r="E740" s="13"/>
      <c r="F740" s="13"/>
      <c r="G740" s="14"/>
    </row>
    <row r="741" spans="3:7">
      <c r="C741" s="13"/>
      <c r="D741" s="13"/>
      <c r="E741" s="13"/>
      <c r="F741" s="13"/>
      <c r="G741" s="14"/>
    </row>
    <row r="742" spans="3:7">
      <c r="C742" s="13"/>
      <c r="D742" s="13"/>
      <c r="E742" s="13"/>
      <c r="F742" s="13"/>
      <c r="G742" s="14"/>
    </row>
    <row r="743" spans="3:7">
      <c r="C743" s="13"/>
      <c r="D743" s="13"/>
      <c r="E743" s="13"/>
      <c r="F743" s="13"/>
      <c r="G743" s="14"/>
    </row>
    <row r="744" spans="3:7">
      <c r="C744" s="13"/>
      <c r="D744" s="13"/>
      <c r="E744" s="13"/>
      <c r="F744" s="13"/>
      <c r="G744" s="14"/>
    </row>
    <row r="745" spans="3:7">
      <c r="C745" s="13"/>
      <c r="D745" s="13"/>
      <c r="E745" s="13"/>
      <c r="F745" s="13"/>
      <c r="G745" s="14"/>
    </row>
    <row r="746" spans="3:7">
      <c r="C746" s="13"/>
      <c r="D746" s="13"/>
      <c r="E746" s="13"/>
      <c r="F746" s="13"/>
      <c r="G746" s="14"/>
    </row>
    <row r="747" spans="3:7">
      <c r="C747" s="13"/>
      <c r="D747" s="13"/>
      <c r="E747" s="13"/>
      <c r="F747" s="13"/>
      <c r="G747" s="14"/>
    </row>
    <row r="748" spans="3:7">
      <c r="C748" s="13"/>
      <c r="D748" s="13"/>
      <c r="E748" s="13"/>
      <c r="F748" s="13"/>
      <c r="G748" s="14"/>
    </row>
    <row r="749" spans="3:7">
      <c r="C749" s="13"/>
      <c r="D749" s="13"/>
      <c r="E749" s="13"/>
      <c r="F749" s="13"/>
      <c r="G749" s="14"/>
    </row>
    <row r="750" spans="3:7">
      <c r="C750" s="13"/>
      <c r="D750" s="13"/>
      <c r="E750" s="13"/>
      <c r="F750" s="13"/>
      <c r="G750" s="14"/>
    </row>
    <row r="751" spans="3:7">
      <c r="C751" s="13"/>
      <c r="D751" s="13"/>
      <c r="E751" s="13"/>
      <c r="F751" s="13"/>
      <c r="G751" s="14"/>
    </row>
    <row r="752" spans="3:7">
      <c r="C752" s="13"/>
      <c r="D752" s="13"/>
      <c r="E752" s="13"/>
      <c r="F752" s="13"/>
      <c r="G752" s="14"/>
    </row>
    <row r="753" spans="3:7">
      <c r="C753" s="13"/>
      <c r="D753" s="13"/>
      <c r="E753" s="13"/>
      <c r="F753" s="13"/>
      <c r="G753" s="14"/>
    </row>
    <row r="754" spans="3:7">
      <c r="C754" s="13"/>
      <c r="D754" s="13"/>
      <c r="E754" s="13"/>
      <c r="F754" s="13"/>
      <c r="G754" s="14"/>
    </row>
    <row r="755" spans="3:7">
      <c r="C755" s="13"/>
      <c r="D755" s="13"/>
      <c r="E755" s="13"/>
      <c r="F755" s="13"/>
      <c r="G755" s="14"/>
    </row>
    <row r="756" spans="3:7">
      <c r="C756" s="13"/>
      <c r="D756" s="13"/>
      <c r="E756" s="13"/>
      <c r="F756" s="13"/>
      <c r="G756" s="14"/>
    </row>
    <row r="757" spans="3:7">
      <c r="C757" s="13"/>
      <c r="D757" s="13"/>
      <c r="E757" s="13"/>
      <c r="F757" s="13"/>
      <c r="G757" s="14"/>
    </row>
    <row r="758" spans="3:7">
      <c r="C758" s="13"/>
      <c r="D758" s="13"/>
      <c r="E758" s="13"/>
      <c r="F758" s="13"/>
      <c r="G758" s="14"/>
    </row>
    <row r="759" spans="3:7">
      <c r="C759" s="13"/>
      <c r="D759" s="13"/>
      <c r="E759" s="13"/>
      <c r="F759" s="13"/>
      <c r="G759" s="14"/>
    </row>
    <row r="760" spans="3:7">
      <c r="C760" s="13"/>
      <c r="D760" s="13"/>
      <c r="E760" s="13"/>
      <c r="F760" s="13"/>
      <c r="G760" s="14"/>
    </row>
    <row r="761" spans="3:7">
      <c r="C761" s="13"/>
      <c r="D761" s="13"/>
      <c r="E761" s="13"/>
      <c r="F761" s="13"/>
      <c r="G761" s="14"/>
    </row>
    <row r="762" spans="3:7">
      <c r="C762" s="13"/>
      <c r="D762" s="13"/>
      <c r="E762" s="13"/>
      <c r="F762" s="13"/>
      <c r="G762" s="14"/>
    </row>
    <row r="763" spans="3:7">
      <c r="C763" s="13"/>
      <c r="D763" s="13"/>
      <c r="E763" s="13"/>
      <c r="F763" s="13"/>
      <c r="G763" s="14"/>
    </row>
    <row r="764" spans="3:7">
      <c r="C764" s="13"/>
      <c r="D764" s="13"/>
      <c r="E764" s="13"/>
      <c r="F764" s="13"/>
      <c r="G764" s="14"/>
    </row>
    <row r="765" spans="3:7">
      <c r="C765" s="13"/>
      <c r="D765" s="13"/>
      <c r="E765" s="13"/>
      <c r="F765" s="13"/>
      <c r="G765" s="14"/>
    </row>
    <row r="766" spans="3:7">
      <c r="C766" s="13"/>
      <c r="D766" s="13"/>
      <c r="E766" s="13"/>
      <c r="F766" s="13"/>
      <c r="G766" s="14"/>
    </row>
    <row r="767" spans="3:7">
      <c r="C767" s="13"/>
      <c r="D767" s="13"/>
      <c r="E767" s="13"/>
      <c r="F767" s="13"/>
      <c r="G767" s="14"/>
    </row>
    <row r="768" spans="3:7">
      <c r="C768" s="13"/>
      <c r="D768" s="13"/>
      <c r="E768" s="13"/>
      <c r="F768" s="13"/>
      <c r="G768" s="14"/>
    </row>
    <row r="769" spans="3:7">
      <c r="C769" s="13"/>
      <c r="D769" s="13"/>
      <c r="E769" s="13"/>
      <c r="F769" s="13"/>
      <c r="G769" s="14"/>
    </row>
    <row r="770" spans="3:7">
      <c r="C770" s="13"/>
      <c r="D770" s="13"/>
      <c r="E770" s="13"/>
      <c r="F770" s="13"/>
      <c r="G770" s="14"/>
    </row>
    <row r="771" spans="3:7">
      <c r="C771" s="13"/>
      <c r="D771" s="13"/>
      <c r="E771" s="13"/>
      <c r="F771" s="13"/>
      <c r="G771" s="14"/>
    </row>
    <row r="772" spans="3:7">
      <c r="C772" s="13"/>
      <c r="D772" s="13"/>
      <c r="E772" s="13"/>
      <c r="F772" s="13"/>
      <c r="G772" s="14"/>
    </row>
    <row r="773" spans="3:7">
      <c r="C773" s="13"/>
      <c r="D773" s="13"/>
      <c r="E773" s="13"/>
      <c r="F773" s="13"/>
      <c r="G773" s="14"/>
    </row>
    <row r="774" spans="3:7">
      <c r="C774" s="13"/>
      <c r="D774" s="13"/>
      <c r="E774" s="13"/>
      <c r="F774" s="13"/>
      <c r="G774" s="14"/>
    </row>
    <row r="775" spans="3:7">
      <c r="C775" s="13"/>
      <c r="D775" s="13"/>
      <c r="E775" s="13"/>
      <c r="F775" s="13"/>
      <c r="G775" s="14"/>
    </row>
    <row r="776" spans="3:7">
      <c r="C776" s="13"/>
      <c r="D776" s="13"/>
      <c r="E776" s="13"/>
      <c r="F776" s="13"/>
      <c r="G776" s="14"/>
    </row>
    <row r="777" spans="3:7">
      <c r="C777" s="13"/>
      <c r="D777" s="13"/>
      <c r="E777" s="13"/>
      <c r="F777" s="13"/>
      <c r="G777" s="14"/>
    </row>
    <row r="778" spans="3:7">
      <c r="C778" s="13"/>
      <c r="D778" s="13"/>
      <c r="E778" s="13"/>
      <c r="F778" s="13"/>
      <c r="G778" s="14"/>
    </row>
    <row r="779" spans="3:7">
      <c r="C779" s="13"/>
      <c r="D779" s="13"/>
      <c r="E779" s="13"/>
      <c r="F779" s="13"/>
      <c r="G779" s="14"/>
    </row>
    <row r="780" spans="3:7">
      <c r="C780" s="13"/>
      <c r="D780" s="13"/>
      <c r="E780" s="13"/>
      <c r="F780" s="13"/>
      <c r="G780" s="14"/>
    </row>
    <row r="781" spans="3:7">
      <c r="C781" s="13"/>
      <c r="D781" s="13"/>
      <c r="E781" s="13"/>
      <c r="F781" s="13"/>
      <c r="G781" s="14"/>
    </row>
    <row r="782" spans="3:7">
      <c r="C782" s="13"/>
      <c r="D782" s="13"/>
      <c r="E782" s="13"/>
      <c r="F782" s="13"/>
      <c r="G782" s="14"/>
    </row>
    <row r="783" spans="3:7">
      <c r="C783" s="13"/>
      <c r="D783" s="13"/>
      <c r="E783" s="13"/>
      <c r="F783" s="13"/>
      <c r="G783" s="14"/>
    </row>
    <row r="784" spans="3:7">
      <c r="C784" s="13"/>
      <c r="D784" s="13"/>
      <c r="E784" s="13"/>
      <c r="F784" s="13"/>
      <c r="G784" s="14"/>
    </row>
    <row r="785" spans="3:7">
      <c r="C785" s="13"/>
      <c r="D785" s="13"/>
      <c r="E785" s="13"/>
      <c r="F785" s="13"/>
      <c r="G785" s="14"/>
    </row>
    <row r="786" spans="3:7">
      <c r="C786" s="13"/>
      <c r="D786" s="13"/>
      <c r="E786" s="13"/>
      <c r="F786" s="13"/>
      <c r="G786" s="14"/>
    </row>
    <row r="787" spans="3:7">
      <c r="C787" s="13"/>
      <c r="D787" s="13"/>
      <c r="E787" s="13"/>
      <c r="F787" s="13"/>
      <c r="G787" s="14"/>
    </row>
    <row r="788" spans="3:7">
      <c r="C788" s="13"/>
      <c r="D788" s="13"/>
      <c r="E788" s="13"/>
      <c r="F788" s="13"/>
      <c r="G788" s="14"/>
    </row>
    <row r="789" spans="3:7">
      <c r="C789" s="13"/>
      <c r="D789" s="13"/>
      <c r="E789" s="13"/>
      <c r="F789" s="13"/>
      <c r="G789" s="14"/>
    </row>
    <row r="790" spans="3:7">
      <c r="C790" s="13"/>
      <c r="D790" s="13"/>
      <c r="E790" s="13"/>
      <c r="F790" s="13"/>
      <c r="G790" s="14"/>
    </row>
    <row r="791" spans="3:7">
      <c r="C791" s="13"/>
      <c r="D791" s="13"/>
      <c r="E791" s="13"/>
      <c r="F791" s="13"/>
      <c r="G791" s="14"/>
    </row>
    <row r="792" spans="3:7">
      <c r="C792" s="13"/>
      <c r="D792" s="13"/>
      <c r="E792" s="13"/>
      <c r="F792" s="13"/>
      <c r="G792" s="14"/>
    </row>
    <row r="793" spans="3:7">
      <c r="C793" s="13"/>
      <c r="D793" s="13"/>
      <c r="E793" s="13"/>
      <c r="F793" s="13"/>
      <c r="G793" s="14"/>
    </row>
    <row r="794" spans="3:7">
      <c r="C794" s="13"/>
      <c r="D794" s="13"/>
      <c r="E794" s="13"/>
      <c r="F794" s="13"/>
      <c r="G794" s="14"/>
    </row>
    <row r="795" spans="3:7">
      <c r="C795" s="13"/>
      <c r="D795" s="13"/>
      <c r="E795" s="13"/>
      <c r="F795" s="13"/>
      <c r="G795" s="14"/>
    </row>
    <row r="796" spans="3:7">
      <c r="C796" s="13"/>
      <c r="D796" s="13"/>
      <c r="E796" s="13"/>
      <c r="F796" s="13"/>
      <c r="G796" s="14"/>
    </row>
    <row r="797" spans="3:7">
      <c r="C797" s="13"/>
      <c r="D797" s="13"/>
      <c r="E797" s="13"/>
      <c r="F797" s="13"/>
      <c r="G797" s="14"/>
    </row>
    <row r="798" spans="3:7">
      <c r="C798" s="13"/>
      <c r="D798" s="13"/>
      <c r="E798" s="13"/>
      <c r="F798" s="13"/>
      <c r="G798" s="14"/>
    </row>
    <row r="799" spans="3:7">
      <c r="C799" s="13"/>
      <c r="D799" s="13"/>
      <c r="E799" s="13"/>
      <c r="F799" s="13"/>
      <c r="G799" s="14"/>
    </row>
    <row r="800" spans="3:7">
      <c r="C800" s="13"/>
      <c r="D800" s="13"/>
      <c r="E800" s="13"/>
      <c r="F800" s="13"/>
      <c r="G800" s="14"/>
    </row>
    <row r="801" spans="3:7">
      <c r="C801" s="13"/>
      <c r="D801" s="13"/>
      <c r="E801" s="13"/>
      <c r="F801" s="13"/>
      <c r="G801" s="14"/>
    </row>
    <row r="802" spans="3:7">
      <c r="C802" s="13"/>
      <c r="D802" s="13"/>
      <c r="E802" s="13"/>
      <c r="F802" s="13"/>
      <c r="G802" s="14"/>
    </row>
    <row r="803" spans="3:7">
      <c r="C803" s="13"/>
      <c r="D803" s="13"/>
      <c r="E803" s="13"/>
      <c r="F803" s="13"/>
      <c r="G803" s="14"/>
    </row>
    <row r="804" spans="3:7">
      <c r="C804" s="13"/>
      <c r="D804" s="13"/>
      <c r="E804" s="13"/>
      <c r="F804" s="13"/>
      <c r="G804" s="14"/>
    </row>
    <row r="805" spans="3:7">
      <c r="C805" s="13"/>
      <c r="D805" s="13"/>
      <c r="E805" s="13"/>
      <c r="F805" s="13"/>
      <c r="G805" s="14"/>
    </row>
    <row r="806" spans="3:7">
      <c r="C806" s="13"/>
      <c r="D806" s="13"/>
      <c r="E806" s="13"/>
      <c r="F806" s="13"/>
      <c r="G806" s="14"/>
    </row>
    <row r="807" spans="3:7">
      <c r="C807" s="13"/>
      <c r="D807" s="13"/>
      <c r="E807" s="13"/>
      <c r="F807" s="13"/>
      <c r="G807" s="14"/>
    </row>
    <row r="808" spans="3:7">
      <c r="C808" s="13"/>
      <c r="D808" s="13"/>
      <c r="E808" s="13"/>
      <c r="F808" s="13"/>
      <c r="G808" s="14"/>
    </row>
    <row r="809" spans="3:7">
      <c r="C809" s="13"/>
      <c r="D809" s="13"/>
      <c r="E809" s="13"/>
      <c r="F809" s="13"/>
      <c r="G809" s="14"/>
    </row>
    <row r="810" spans="3:7">
      <c r="C810" s="13"/>
      <c r="D810" s="13"/>
      <c r="E810" s="13"/>
      <c r="F810" s="13"/>
      <c r="G810" s="14"/>
    </row>
    <row r="811" spans="3:7">
      <c r="C811" s="13"/>
      <c r="D811" s="13"/>
      <c r="E811" s="13"/>
      <c r="F811" s="13"/>
      <c r="G811" s="14"/>
    </row>
    <row r="812" spans="3:7">
      <c r="C812" s="13"/>
      <c r="D812" s="13"/>
      <c r="E812" s="13"/>
      <c r="F812" s="13"/>
      <c r="G812" s="14"/>
    </row>
    <row r="813" spans="3:7">
      <c r="C813" s="13"/>
      <c r="D813" s="13"/>
      <c r="E813" s="13"/>
      <c r="F813" s="13"/>
      <c r="G813" s="14"/>
    </row>
    <row r="814" spans="3:7">
      <c r="C814" s="13"/>
      <c r="D814" s="13"/>
      <c r="E814" s="13"/>
      <c r="F814" s="13"/>
      <c r="G814" s="14"/>
    </row>
    <row r="815" spans="3:7">
      <c r="C815" s="13"/>
      <c r="D815" s="13"/>
      <c r="E815" s="13"/>
      <c r="F815" s="13"/>
      <c r="G815" s="14"/>
    </row>
    <row r="816" spans="3:7">
      <c r="C816" s="13"/>
      <c r="D816" s="13"/>
      <c r="E816" s="13"/>
      <c r="F816" s="13"/>
      <c r="G816" s="14"/>
    </row>
    <row r="817" spans="3:7">
      <c r="C817" s="13"/>
      <c r="D817" s="13"/>
      <c r="E817" s="13"/>
      <c r="F817" s="13"/>
      <c r="G817" s="14"/>
    </row>
    <row r="818" spans="3:7">
      <c r="C818" s="13"/>
      <c r="D818" s="13"/>
      <c r="E818" s="13"/>
      <c r="F818" s="13"/>
      <c r="G818" s="14"/>
    </row>
    <row r="819" spans="3:7">
      <c r="C819" s="13"/>
      <c r="D819" s="13"/>
      <c r="E819" s="13"/>
      <c r="F819" s="13"/>
      <c r="G819" s="14"/>
    </row>
    <row r="820" spans="3:7">
      <c r="C820" s="13"/>
      <c r="D820" s="13"/>
      <c r="E820" s="13"/>
      <c r="F820" s="13"/>
      <c r="G820" s="14"/>
    </row>
    <row r="821" spans="3:7">
      <c r="C821" s="13"/>
      <c r="D821" s="13"/>
      <c r="E821" s="13"/>
      <c r="F821" s="13"/>
      <c r="G821" s="14"/>
    </row>
    <row r="822" spans="3:7">
      <c r="C822" s="13"/>
      <c r="D822" s="13"/>
      <c r="E822" s="13"/>
      <c r="F822" s="13"/>
      <c r="G822" s="14"/>
    </row>
    <row r="823" spans="3:7">
      <c r="C823" s="13"/>
      <c r="D823" s="13"/>
      <c r="E823" s="13"/>
      <c r="F823" s="13"/>
      <c r="G823" s="14"/>
    </row>
    <row r="824" spans="3:7">
      <c r="C824" s="13"/>
      <c r="D824" s="13"/>
      <c r="E824" s="13"/>
      <c r="F824" s="13"/>
      <c r="G824" s="14"/>
    </row>
    <row r="825" spans="3:7">
      <c r="C825" s="13"/>
      <c r="D825" s="13"/>
      <c r="E825" s="13"/>
      <c r="F825" s="13"/>
      <c r="G825" s="14"/>
    </row>
    <row r="826" spans="3:7">
      <c r="C826" s="13"/>
      <c r="D826" s="13"/>
      <c r="E826" s="13"/>
      <c r="F826" s="13"/>
      <c r="G826" s="14"/>
    </row>
    <row r="827" spans="3:7">
      <c r="C827" s="13"/>
      <c r="D827" s="13"/>
      <c r="E827" s="13"/>
      <c r="F827" s="13"/>
      <c r="G827" s="14"/>
    </row>
    <row r="828" spans="3:7">
      <c r="C828" s="13"/>
      <c r="D828" s="13"/>
      <c r="E828" s="13"/>
      <c r="F828" s="13"/>
      <c r="G828" s="14"/>
    </row>
    <row r="829" spans="3:7">
      <c r="C829" s="13"/>
      <c r="D829" s="13"/>
      <c r="E829" s="13"/>
      <c r="F829" s="13"/>
      <c r="G829" s="14"/>
    </row>
    <row r="830" spans="3:7">
      <c r="C830" s="13"/>
      <c r="D830" s="13"/>
      <c r="E830" s="13"/>
      <c r="F830" s="13"/>
      <c r="G830" s="14"/>
    </row>
    <row r="831" spans="3:7">
      <c r="C831" s="13"/>
      <c r="D831" s="13"/>
      <c r="E831" s="13"/>
      <c r="F831" s="13"/>
      <c r="G831" s="14"/>
    </row>
    <row r="832" spans="3:7">
      <c r="C832" s="13"/>
      <c r="D832" s="13"/>
      <c r="E832" s="13"/>
      <c r="F832" s="13"/>
      <c r="G832" s="14"/>
    </row>
    <row r="833" spans="3:7">
      <c r="C833" s="13"/>
      <c r="D833" s="13"/>
      <c r="E833" s="13"/>
      <c r="F833" s="13"/>
      <c r="G833" s="14"/>
    </row>
    <row r="834" spans="3:7">
      <c r="C834" s="13"/>
      <c r="D834" s="13"/>
      <c r="E834" s="13"/>
      <c r="F834" s="13"/>
      <c r="G834" s="14"/>
    </row>
    <row r="835" spans="3:7">
      <c r="C835" s="13"/>
      <c r="D835" s="13"/>
      <c r="E835" s="13"/>
      <c r="F835" s="13"/>
      <c r="G835" s="14"/>
    </row>
    <row r="836" spans="3:7">
      <c r="C836" s="13"/>
      <c r="D836" s="13"/>
      <c r="E836" s="13"/>
      <c r="F836" s="13"/>
      <c r="G836" s="14"/>
    </row>
    <row r="837" spans="3:7">
      <c r="C837" s="13"/>
      <c r="D837" s="13"/>
      <c r="E837" s="13"/>
      <c r="F837" s="13"/>
      <c r="G837" s="14"/>
    </row>
    <row r="838" spans="3:7">
      <c r="C838" s="13"/>
      <c r="D838" s="13"/>
      <c r="E838" s="13"/>
      <c r="F838" s="13"/>
      <c r="G838" s="14"/>
    </row>
    <row r="839" spans="3:7">
      <c r="C839" s="13"/>
      <c r="D839" s="13"/>
      <c r="E839" s="13"/>
      <c r="F839" s="13"/>
      <c r="G839" s="14"/>
    </row>
    <row r="840" spans="3:7">
      <c r="C840" s="13"/>
      <c r="D840" s="13"/>
      <c r="E840" s="13"/>
      <c r="F840" s="13"/>
      <c r="G840" s="14"/>
    </row>
    <row r="841" spans="3:7">
      <c r="C841" s="13"/>
      <c r="D841" s="13"/>
      <c r="E841" s="13"/>
      <c r="F841" s="13"/>
      <c r="G841" s="14"/>
    </row>
    <row r="842" spans="3:7">
      <c r="C842" s="13"/>
      <c r="D842" s="13"/>
      <c r="E842" s="13"/>
      <c r="F842" s="13"/>
      <c r="G842" s="14"/>
    </row>
    <row r="843" spans="3:7">
      <c r="C843" s="13"/>
      <c r="D843" s="13"/>
      <c r="E843" s="13"/>
      <c r="F843" s="13"/>
      <c r="G843" s="14"/>
    </row>
    <row r="844" spans="3:7">
      <c r="C844" s="13"/>
      <c r="D844" s="13"/>
      <c r="E844" s="13"/>
      <c r="F844" s="13"/>
      <c r="G844" s="14"/>
    </row>
    <row r="845" spans="3:7">
      <c r="C845" s="13"/>
      <c r="D845" s="13"/>
      <c r="E845" s="13"/>
      <c r="F845" s="13"/>
      <c r="G845" s="14"/>
    </row>
    <row r="846" spans="3:7">
      <c r="C846" s="13"/>
      <c r="D846" s="13"/>
      <c r="E846" s="13"/>
      <c r="F846" s="13"/>
      <c r="G846" s="14"/>
    </row>
    <row r="847" spans="3:7">
      <c r="C847" s="13"/>
      <c r="D847" s="13"/>
      <c r="E847" s="13"/>
      <c r="F847" s="13"/>
      <c r="G847" s="14"/>
    </row>
    <row r="848" spans="3:7">
      <c r="C848" s="13"/>
      <c r="D848" s="13"/>
      <c r="E848" s="13"/>
      <c r="F848" s="13"/>
      <c r="G848" s="14"/>
    </row>
    <row r="849" spans="3:7">
      <c r="C849" s="13"/>
      <c r="D849" s="13"/>
      <c r="E849" s="13"/>
      <c r="F849" s="13"/>
      <c r="G849" s="14"/>
    </row>
    <row r="850" spans="3:7">
      <c r="C850" s="13"/>
      <c r="D850" s="13"/>
      <c r="E850" s="13"/>
      <c r="F850" s="13"/>
      <c r="G850" s="14"/>
    </row>
    <row r="851" spans="3:7">
      <c r="C851" s="13"/>
      <c r="D851" s="13"/>
      <c r="E851" s="13"/>
      <c r="F851" s="13"/>
      <c r="G851" s="14"/>
    </row>
    <row r="852" spans="3:7">
      <c r="C852" s="13"/>
      <c r="D852" s="13"/>
      <c r="E852" s="13"/>
      <c r="F852" s="13"/>
      <c r="G852" s="14"/>
    </row>
    <row r="853" spans="3:7">
      <c r="C853" s="13"/>
      <c r="D853" s="13"/>
      <c r="E853" s="13"/>
      <c r="F853" s="13"/>
      <c r="G853" s="14"/>
    </row>
    <row r="854" spans="3:7">
      <c r="C854" s="13"/>
      <c r="D854" s="13"/>
      <c r="E854" s="13"/>
      <c r="F854" s="13"/>
      <c r="G854" s="14"/>
    </row>
    <row r="855" spans="3:7">
      <c r="C855" s="13"/>
      <c r="D855" s="13"/>
      <c r="E855" s="13"/>
      <c r="F855" s="13"/>
      <c r="G855" s="14"/>
    </row>
    <row r="856" spans="3:7">
      <c r="C856" s="13"/>
      <c r="D856" s="13"/>
      <c r="E856" s="13"/>
      <c r="F856" s="13"/>
      <c r="G856" s="14"/>
    </row>
    <row r="857" spans="3:7">
      <c r="C857" s="13"/>
      <c r="D857" s="13"/>
      <c r="E857" s="13"/>
      <c r="F857" s="13"/>
      <c r="G857" s="14"/>
    </row>
    <row r="858" spans="3:7">
      <c r="C858" s="13"/>
      <c r="D858" s="13"/>
      <c r="E858" s="13"/>
      <c r="F858" s="13"/>
      <c r="G858" s="14"/>
    </row>
    <row r="859" spans="3:7">
      <c r="C859" s="13"/>
      <c r="D859" s="13"/>
      <c r="E859" s="13"/>
      <c r="F859" s="13"/>
      <c r="G859" s="14"/>
    </row>
    <row r="860" spans="3:7">
      <c r="C860" s="13"/>
      <c r="D860" s="13"/>
      <c r="E860" s="13"/>
      <c r="F860" s="13"/>
      <c r="G860" s="14"/>
    </row>
    <row r="861" spans="3:7">
      <c r="C861" s="13"/>
      <c r="D861" s="13"/>
      <c r="E861" s="13"/>
      <c r="F861" s="13"/>
      <c r="G861" s="14"/>
    </row>
    <row r="862" spans="3:7">
      <c r="C862" s="13"/>
      <c r="D862" s="13"/>
      <c r="E862" s="13"/>
      <c r="F862" s="13"/>
      <c r="G862" s="14"/>
    </row>
    <row r="863" spans="3:7">
      <c r="C863" s="13"/>
      <c r="D863" s="13"/>
      <c r="E863" s="13"/>
      <c r="F863" s="13"/>
      <c r="G863" s="14"/>
    </row>
    <row r="864" spans="3:7">
      <c r="C864" s="13"/>
      <c r="D864" s="13"/>
      <c r="E864" s="13"/>
      <c r="F864" s="13"/>
      <c r="G864" s="14"/>
    </row>
    <row r="865" spans="3:7">
      <c r="C865" s="13"/>
      <c r="D865" s="13"/>
      <c r="E865" s="13"/>
      <c r="F865" s="13"/>
      <c r="G865" s="14"/>
    </row>
    <row r="866" spans="3:7">
      <c r="C866" s="13"/>
      <c r="D866" s="13"/>
      <c r="E866" s="13"/>
      <c r="F866" s="13"/>
      <c r="G866" s="14"/>
    </row>
    <row r="867" spans="3:7">
      <c r="C867" s="13"/>
      <c r="D867" s="13"/>
      <c r="E867" s="13"/>
      <c r="F867" s="13"/>
      <c r="G867" s="14"/>
    </row>
    <row r="868" spans="3:7">
      <c r="C868" s="13"/>
      <c r="D868" s="13"/>
      <c r="E868" s="13"/>
      <c r="F868" s="13"/>
      <c r="G868" s="14"/>
    </row>
    <row r="869" spans="3:7">
      <c r="C869" s="13"/>
      <c r="D869" s="13"/>
      <c r="E869" s="13"/>
      <c r="F869" s="13"/>
      <c r="G869" s="14"/>
    </row>
    <row r="870" spans="3:7">
      <c r="C870" s="13"/>
      <c r="D870" s="13"/>
      <c r="E870" s="13"/>
      <c r="F870" s="13"/>
      <c r="G870" s="14"/>
    </row>
    <row r="871" spans="3:7">
      <c r="C871" s="13"/>
      <c r="D871" s="13"/>
      <c r="E871" s="13"/>
      <c r="F871" s="13"/>
      <c r="G871" s="14"/>
    </row>
    <row r="872" spans="3:7">
      <c r="C872" s="13"/>
      <c r="D872" s="13"/>
      <c r="E872" s="13"/>
      <c r="F872" s="13"/>
      <c r="G872" s="14"/>
    </row>
    <row r="873" spans="3:7">
      <c r="C873" s="13"/>
      <c r="D873" s="13"/>
      <c r="E873" s="13"/>
      <c r="F873" s="13"/>
      <c r="G873" s="14"/>
    </row>
    <row r="874" spans="3:7">
      <c r="C874" s="13"/>
      <c r="D874" s="13"/>
      <c r="E874" s="13"/>
      <c r="F874" s="13"/>
      <c r="G874" s="14"/>
    </row>
    <row r="875" spans="3:7">
      <c r="C875" s="13"/>
      <c r="D875" s="13"/>
      <c r="E875" s="13"/>
      <c r="F875" s="13"/>
      <c r="G875" s="14"/>
    </row>
    <row r="876" spans="3:7">
      <c r="C876" s="13"/>
      <c r="D876" s="13"/>
      <c r="E876" s="13"/>
      <c r="F876" s="13"/>
      <c r="G876" s="14"/>
    </row>
    <row r="877" spans="3:7">
      <c r="C877" s="13"/>
      <c r="D877" s="13"/>
      <c r="E877" s="13"/>
      <c r="F877" s="13"/>
      <c r="G877" s="14"/>
    </row>
    <row r="878" spans="3:7">
      <c r="C878" s="13"/>
      <c r="D878" s="13"/>
      <c r="E878" s="13"/>
      <c r="F878" s="13"/>
      <c r="G878" s="14"/>
    </row>
    <row r="879" spans="3:7">
      <c r="C879" s="13"/>
      <c r="D879" s="13"/>
      <c r="E879" s="13"/>
      <c r="F879" s="13"/>
      <c r="G879" s="14"/>
    </row>
    <row r="880" spans="3:7">
      <c r="C880" s="13"/>
      <c r="D880" s="13"/>
      <c r="E880" s="13"/>
      <c r="F880" s="13"/>
      <c r="G880" s="14"/>
    </row>
    <row r="881" spans="3:7">
      <c r="C881" s="13"/>
      <c r="D881" s="13"/>
      <c r="E881" s="13"/>
      <c r="F881" s="13"/>
      <c r="G881" s="14"/>
    </row>
    <row r="882" spans="3:7">
      <c r="C882" s="13"/>
      <c r="D882" s="13"/>
      <c r="E882" s="13"/>
      <c r="F882" s="13"/>
      <c r="G882" s="14"/>
    </row>
    <row r="883" spans="3:7">
      <c r="C883" s="13"/>
      <c r="D883" s="13"/>
      <c r="E883" s="13"/>
      <c r="F883" s="13"/>
      <c r="G883" s="14"/>
    </row>
    <row r="884" spans="3:7">
      <c r="C884" s="13"/>
      <c r="D884" s="13"/>
      <c r="E884" s="13"/>
      <c r="F884" s="13"/>
      <c r="G884" s="14"/>
    </row>
    <row r="885" spans="3:7">
      <c r="C885" s="13"/>
      <c r="D885" s="13"/>
      <c r="E885" s="13"/>
      <c r="F885" s="13"/>
      <c r="G885" s="14"/>
    </row>
    <row r="886" spans="3:7">
      <c r="C886" s="13"/>
      <c r="D886" s="13"/>
      <c r="E886" s="13"/>
      <c r="F886" s="13"/>
      <c r="G886" s="14"/>
    </row>
    <row r="887" spans="3:7">
      <c r="C887" s="13"/>
      <c r="D887" s="13"/>
      <c r="E887" s="13"/>
      <c r="F887" s="13"/>
      <c r="G887" s="14"/>
    </row>
    <row r="888" spans="3:7">
      <c r="C888" s="13"/>
      <c r="D888" s="13"/>
      <c r="E888" s="13"/>
      <c r="F888" s="13"/>
      <c r="G888" s="14"/>
    </row>
    <row r="889" spans="3:7">
      <c r="C889" s="13"/>
      <c r="D889" s="13"/>
      <c r="E889" s="13"/>
      <c r="F889" s="13"/>
      <c r="G889" s="14"/>
    </row>
    <row r="890" spans="3:7">
      <c r="C890" s="13"/>
      <c r="D890" s="13"/>
      <c r="E890" s="13"/>
      <c r="F890" s="13"/>
      <c r="G890" s="14"/>
    </row>
    <row r="891" spans="3:7">
      <c r="C891" s="13"/>
      <c r="D891" s="13"/>
      <c r="E891" s="13"/>
      <c r="F891" s="13"/>
      <c r="G891" s="14"/>
    </row>
    <row r="892" spans="3:7">
      <c r="C892" s="13"/>
      <c r="D892" s="13"/>
      <c r="E892" s="13"/>
      <c r="F892" s="13"/>
      <c r="G892" s="14"/>
    </row>
    <row r="893" spans="3:7">
      <c r="C893" s="13"/>
      <c r="D893" s="13"/>
      <c r="E893" s="13"/>
      <c r="F893" s="13"/>
      <c r="G893" s="14"/>
    </row>
    <row r="894" spans="3:7">
      <c r="C894" s="13"/>
      <c r="D894" s="13"/>
      <c r="E894" s="13"/>
      <c r="F894" s="13"/>
      <c r="G894" s="14"/>
    </row>
    <row r="895" spans="3:7">
      <c r="C895" s="13"/>
      <c r="D895" s="13"/>
      <c r="E895" s="13"/>
      <c r="F895" s="13"/>
      <c r="G895" s="14"/>
    </row>
    <row r="896" spans="3:7">
      <c r="C896" s="13"/>
      <c r="D896" s="13"/>
      <c r="E896" s="13"/>
      <c r="F896" s="13"/>
      <c r="G896" s="14"/>
    </row>
    <row r="897" spans="3:7">
      <c r="C897" s="13"/>
      <c r="D897" s="13"/>
      <c r="E897" s="13"/>
      <c r="F897" s="13"/>
      <c r="G897" s="14"/>
    </row>
    <row r="898" spans="3:7">
      <c r="C898" s="13"/>
      <c r="D898" s="13"/>
      <c r="E898" s="13"/>
      <c r="F898" s="13"/>
      <c r="G898" s="14"/>
    </row>
    <row r="899" spans="3:7">
      <c r="C899" s="13"/>
      <c r="D899" s="13"/>
      <c r="E899" s="13"/>
      <c r="F899" s="13"/>
      <c r="G899" s="14"/>
    </row>
    <row r="900" spans="3:7">
      <c r="C900" s="13"/>
      <c r="D900" s="13"/>
      <c r="E900" s="13"/>
      <c r="F900" s="13"/>
      <c r="G900" s="14"/>
    </row>
    <row r="901" spans="3:7">
      <c r="C901" s="13"/>
      <c r="D901" s="13"/>
      <c r="E901" s="13"/>
      <c r="F901" s="13"/>
      <c r="G901" s="14"/>
    </row>
    <row r="902" spans="3:7">
      <c r="C902" s="13"/>
      <c r="D902" s="13"/>
      <c r="E902" s="13"/>
      <c r="F902" s="13"/>
      <c r="G902" s="14"/>
    </row>
    <row r="903" spans="3:7">
      <c r="C903" s="13"/>
      <c r="D903" s="13"/>
      <c r="E903" s="13"/>
      <c r="F903" s="13"/>
      <c r="G903" s="14"/>
    </row>
    <row r="904" spans="3:7">
      <c r="C904" s="13"/>
      <c r="D904" s="13"/>
      <c r="E904" s="13"/>
      <c r="F904" s="13"/>
      <c r="G904" s="14"/>
    </row>
    <row r="905" spans="3:7">
      <c r="C905" s="13"/>
      <c r="D905" s="13"/>
      <c r="E905" s="13"/>
      <c r="F905" s="13"/>
      <c r="G905" s="14"/>
    </row>
    <row r="906" spans="3:7">
      <c r="C906" s="13"/>
      <c r="D906" s="13"/>
      <c r="E906" s="13"/>
      <c r="F906" s="13"/>
      <c r="G906" s="14"/>
    </row>
    <row r="907" spans="3:7">
      <c r="C907" s="13"/>
      <c r="D907" s="13"/>
      <c r="E907" s="13"/>
      <c r="F907" s="13"/>
      <c r="G907" s="14"/>
    </row>
    <row r="908" spans="3:7">
      <c r="C908" s="13"/>
      <c r="D908" s="13"/>
      <c r="E908" s="13"/>
      <c r="F908" s="13"/>
      <c r="G908" s="14"/>
    </row>
    <row r="909" spans="3:7">
      <c r="C909" s="13"/>
      <c r="D909" s="13"/>
      <c r="E909" s="13"/>
      <c r="F909" s="13"/>
      <c r="G909" s="14"/>
    </row>
    <row r="910" spans="3:7">
      <c r="C910" s="13"/>
      <c r="D910" s="13"/>
      <c r="E910" s="13"/>
      <c r="F910" s="13"/>
      <c r="G910" s="14"/>
    </row>
    <row r="911" spans="3:7">
      <c r="C911" s="13"/>
      <c r="D911" s="13"/>
      <c r="E911" s="13"/>
      <c r="F911" s="13"/>
      <c r="G911" s="14"/>
    </row>
    <row r="912" spans="3:7">
      <c r="C912" s="13"/>
      <c r="D912" s="13"/>
      <c r="E912" s="13"/>
      <c r="F912" s="13"/>
      <c r="G912" s="14"/>
    </row>
    <row r="913" spans="3:7">
      <c r="C913" s="13"/>
      <c r="D913" s="13"/>
      <c r="E913" s="13"/>
      <c r="F913" s="13"/>
      <c r="G913" s="14"/>
    </row>
    <row r="914" spans="3:7">
      <c r="C914" s="13"/>
      <c r="D914" s="13"/>
      <c r="E914" s="13"/>
      <c r="F914" s="13"/>
      <c r="G914" s="14"/>
    </row>
    <row r="915" spans="3:7">
      <c r="C915" s="13"/>
      <c r="D915" s="13"/>
      <c r="E915" s="13"/>
      <c r="F915" s="13"/>
      <c r="G915" s="14"/>
    </row>
    <row r="916" spans="3:7">
      <c r="C916" s="13"/>
      <c r="D916" s="13"/>
      <c r="E916" s="13"/>
      <c r="F916" s="13"/>
      <c r="G916" s="14"/>
    </row>
    <row r="917" spans="3:7">
      <c r="C917" s="13"/>
      <c r="D917" s="13"/>
      <c r="E917" s="13"/>
      <c r="F917" s="13"/>
      <c r="G917" s="14"/>
    </row>
    <row r="918" spans="3:7">
      <c r="C918" s="13"/>
      <c r="D918" s="13"/>
      <c r="E918" s="13"/>
      <c r="F918" s="13"/>
      <c r="G918" s="14"/>
    </row>
    <row r="919" spans="3:7">
      <c r="C919" s="13"/>
      <c r="D919" s="13"/>
      <c r="E919" s="13"/>
      <c r="F919" s="13"/>
      <c r="G919" s="14"/>
    </row>
    <row r="920" spans="3:7">
      <c r="C920" s="13"/>
      <c r="D920" s="13"/>
      <c r="E920" s="13"/>
      <c r="F920" s="13"/>
      <c r="G920" s="14"/>
    </row>
    <row r="921" spans="3:7">
      <c r="C921" s="13"/>
      <c r="D921" s="13"/>
      <c r="E921" s="13"/>
      <c r="F921" s="13"/>
      <c r="G921" s="14"/>
    </row>
    <row r="922" spans="3:7">
      <c r="C922" s="13"/>
      <c r="D922" s="13"/>
      <c r="E922" s="13"/>
      <c r="F922" s="13"/>
      <c r="G922" s="14"/>
    </row>
    <row r="923" spans="3:7">
      <c r="C923" s="13"/>
      <c r="D923" s="13"/>
      <c r="E923" s="13"/>
      <c r="F923" s="13"/>
      <c r="G923" s="14"/>
    </row>
    <row r="924" spans="3:7">
      <c r="C924" s="13"/>
      <c r="D924" s="13"/>
      <c r="E924" s="13"/>
      <c r="F924" s="13"/>
      <c r="G924" s="14"/>
    </row>
    <row r="925" spans="3:7">
      <c r="C925" s="13"/>
      <c r="D925" s="13"/>
      <c r="E925" s="13"/>
      <c r="F925" s="13"/>
      <c r="G925" s="14"/>
    </row>
    <row r="926" spans="3:7">
      <c r="C926" s="13"/>
      <c r="D926" s="13"/>
      <c r="E926" s="13"/>
      <c r="F926" s="13"/>
      <c r="G926" s="14"/>
    </row>
    <row r="927" spans="3:7">
      <c r="C927" s="13"/>
      <c r="D927" s="13"/>
      <c r="E927" s="13"/>
      <c r="F927" s="13"/>
      <c r="G927" s="14"/>
    </row>
    <row r="928" spans="3:7">
      <c r="C928" s="13"/>
      <c r="D928" s="13"/>
      <c r="E928" s="13"/>
      <c r="F928" s="13"/>
      <c r="G928" s="14"/>
    </row>
    <row r="929" spans="3:7">
      <c r="C929" s="13"/>
      <c r="D929" s="13"/>
      <c r="E929" s="13"/>
      <c r="F929" s="13"/>
      <c r="G929" s="14"/>
    </row>
    <row r="930" spans="3:7">
      <c r="C930" s="13"/>
      <c r="D930" s="13"/>
      <c r="E930" s="13"/>
      <c r="F930" s="13"/>
      <c r="G930" s="14"/>
    </row>
    <row r="931" spans="3:7">
      <c r="C931" s="13"/>
      <c r="D931" s="13"/>
      <c r="E931" s="13"/>
      <c r="F931" s="13"/>
      <c r="G931" s="14"/>
    </row>
    <row r="932" spans="3:7">
      <c r="C932" s="13"/>
      <c r="D932" s="13"/>
      <c r="E932" s="13"/>
      <c r="F932" s="13"/>
      <c r="G932" s="14"/>
    </row>
    <row r="933" spans="3:7">
      <c r="C933" s="13"/>
      <c r="D933" s="13"/>
      <c r="E933" s="13"/>
      <c r="F933" s="13"/>
      <c r="G933" s="14"/>
    </row>
    <row r="934" spans="3:7">
      <c r="C934" s="13"/>
      <c r="D934" s="13"/>
      <c r="E934" s="13"/>
      <c r="F934" s="13"/>
      <c r="G934" s="14"/>
    </row>
    <row r="935" spans="3:7">
      <c r="C935" s="13"/>
      <c r="D935" s="13"/>
      <c r="E935" s="13"/>
      <c r="F935" s="13"/>
      <c r="G935" s="14"/>
    </row>
    <row r="936" spans="3:7">
      <c r="C936" s="13"/>
      <c r="D936" s="13"/>
      <c r="E936" s="13"/>
      <c r="F936" s="13"/>
      <c r="G936" s="14"/>
    </row>
    <row r="937" spans="3:7">
      <c r="C937" s="13"/>
      <c r="D937" s="13"/>
      <c r="E937" s="13"/>
      <c r="F937" s="13"/>
      <c r="G937" s="14"/>
    </row>
    <row r="938" spans="3:7">
      <c r="C938" s="13"/>
      <c r="D938" s="13"/>
      <c r="E938" s="13"/>
      <c r="F938" s="13"/>
      <c r="G938" s="14"/>
    </row>
    <row r="939" spans="3:7">
      <c r="C939" s="13"/>
      <c r="D939" s="13"/>
      <c r="E939" s="13"/>
      <c r="F939" s="13"/>
      <c r="G939" s="14"/>
    </row>
    <row r="940" spans="3:7">
      <c r="C940" s="13"/>
      <c r="D940" s="13"/>
      <c r="E940" s="13"/>
      <c r="F940" s="13"/>
      <c r="G940" s="14"/>
    </row>
    <row r="941" spans="3:7">
      <c r="C941" s="13"/>
      <c r="D941" s="13"/>
      <c r="E941" s="13"/>
      <c r="F941" s="13"/>
      <c r="G941" s="14"/>
    </row>
    <row r="942" spans="3:7">
      <c r="C942" s="13"/>
      <c r="D942" s="13"/>
      <c r="E942" s="13"/>
      <c r="F942" s="13"/>
      <c r="G942" s="14"/>
    </row>
    <row r="943" spans="3:7">
      <c r="C943" s="13"/>
      <c r="D943" s="13"/>
      <c r="E943" s="13"/>
      <c r="F943" s="13"/>
      <c r="G943" s="14"/>
    </row>
    <row r="944" spans="3:7">
      <c r="C944" s="13"/>
      <c r="D944" s="13"/>
      <c r="E944" s="13"/>
      <c r="F944" s="13"/>
      <c r="G944" s="14"/>
    </row>
    <row r="945" spans="3:7">
      <c r="C945" s="13"/>
      <c r="D945" s="13"/>
      <c r="E945" s="13"/>
      <c r="F945" s="13"/>
      <c r="G945" s="14"/>
    </row>
    <row r="946" spans="3:7">
      <c r="C946" s="13"/>
      <c r="D946" s="13"/>
      <c r="E946" s="13"/>
      <c r="F946" s="13"/>
      <c r="G946" s="14"/>
    </row>
    <row r="947" spans="3:7">
      <c r="C947" s="13"/>
      <c r="D947" s="13"/>
      <c r="E947" s="13"/>
      <c r="F947" s="13"/>
      <c r="G947" s="14"/>
    </row>
    <row r="948" spans="3:7">
      <c r="C948" s="13"/>
      <c r="D948" s="13"/>
      <c r="E948" s="13"/>
      <c r="F948" s="13"/>
      <c r="G948" s="14"/>
    </row>
    <row r="949" spans="3:7">
      <c r="C949" s="13"/>
      <c r="D949" s="13"/>
      <c r="E949" s="13"/>
      <c r="F949" s="13"/>
      <c r="G949" s="14"/>
    </row>
    <row r="950" spans="3:7">
      <c r="C950" s="13"/>
      <c r="D950" s="13"/>
      <c r="E950" s="13"/>
      <c r="F950" s="13"/>
      <c r="G950" s="14"/>
    </row>
    <row r="951" spans="3:7">
      <c r="C951" s="13"/>
      <c r="D951" s="13"/>
      <c r="E951" s="13"/>
      <c r="F951" s="13"/>
      <c r="G951" s="14"/>
    </row>
    <row r="952" spans="3:7">
      <c r="C952" s="13"/>
      <c r="D952" s="13"/>
      <c r="E952" s="13"/>
      <c r="F952" s="13"/>
      <c r="G952" s="14"/>
    </row>
    <row r="953" spans="3:7">
      <c r="C953" s="13"/>
      <c r="D953" s="13"/>
      <c r="E953" s="13"/>
      <c r="F953" s="13"/>
      <c r="G953" s="14"/>
    </row>
    <row r="954" spans="3:7">
      <c r="C954" s="13"/>
      <c r="D954" s="13"/>
      <c r="E954" s="13"/>
      <c r="F954" s="13"/>
      <c r="G954" s="14"/>
    </row>
    <row r="955" spans="3:7">
      <c r="C955" s="13"/>
      <c r="D955" s="13"/>
      <c r="E955" s="13"/>
      <c r="F955" s="13"/>
      <c r="G955" s="14"/>
    </row>
    <row r="956" spans="3:7">
      <c r="C956" s="13"/>
      <c r="D956" s="13"/>
      <c r="E956" s="13"/>
      <c r="F956" s="13"/>
      <c r="G956" s="14"/>
    </row>
    <row r="957" spans="3:7">
      <c r="C957" s="13"/>
      <c r="D957" s="13"/>
      <c r="E957" s="13"/>
      <c r="F957" s="13"/>
      <c r="G957" s="14"/>
    </row>
    <row r="958" spans="3:7">
      <c r="C958" s="13"/>
      <c r="D958" s="13"/>
      <c r="E958" s="13"/>
      <c r="F958" s="13"/>
      <c r="G958" s="14"/>
    </row>
    <row r="959" spans="3:7">
      <c r="C959" s="13"/>
      <c r="D959" s="13"/>
      <c r="E959" s="13"/>
      <c r="F959" s="13"/>
      <c r="G959" s="14"/>
    </row>
    <row r="960" spans="3:7">
      <c r="C960" s="13"/>
      <c r="D960" s="13"/>
      <c r="E960" s="13"/>
      <c r="F960" s="13"/>
      <c r="G960" s="14"/>
    </row>
    <row r="961" spans="3:7">
      <c r="C961" s="13"/>
      <c r="D961" s="13"/>
      <c r="E961" s="13"/>
      <c r="F961" s="13"/>
      <c r="G961" s="14"/>
    </row>
    <row r="962" spans="3:7">
      <c r="C962" s="13"/>
      <c r="D962" s="13"/>
      <c r="E962" s="13"/>
      <c r="F962" s="13"/>
      <c r="G962" s="14"/>
    </row>
    <row r="963" spans="3:7">
      <c r="C963" s="13"/>
      <c r="D963" s="13"/>
      <c r="E963" s="13"/>
      <c r="F963" s="13"/>
      <c r="G963" s="14"/>
    </row>
    <row r="964" spans="3:7">
      <c r="C964" s="13"/>
      <c r="D964" s="13"/>
      <c r="E964" s="13"/>
      <c r="F964" s="13"/>
      <c r="G964" s="14"/>
    </row>
    <row r="965" spans="3:7">
      <c r="C965" s="13"/>
      <c r="D965" s="13"/>
      <c r="E965" s="13"/>
      <c r="F965" s="13"/>
      <c r="G965" s="14"/>
    </row>
    <row r="966" spans="3:7">
      <c r="C966" s="13"/>
      <c r="D966" s="13"/>
      <c r="E966" s="13"/>
      <c r="F966" s="13"/>
      <c r="G966" s="14"/>
    </row>
    <row r="967" spans="3:7">
      <c r="C967" s="13"/>
      <c r="D967" s="13"/>
      <c r="E967" s="13"/>
      <c r="F967" s="13"/>
      <c r="G967" s="14"/>
    </row>
    <row r="968" spans="3:7">
      <c r="C968" s="13"/>
      <c r="D968" s="13"/>
      <c r="E968" s="13"/>
      <c r="F968" s="13"/>
      <c r="G968" s="14"/>
    </row>
    <row r="969" spans="3:7">
      <c r="C969" s="13"/>
      <c r="D969" s="13"/>
      <c r="E969" s="13"/>
      <c r="F969" s="13"/>
      <c r="G969" s="14"/>
    </row>
    <row r="970" spans="3:7">
      <c r="C970" s="13"/>
      <c r="D970" s="13"/>
      <c r="E970" s="13"/>
      <c r="F970" s="13"/>
      <c r="G970" s="14"/>
    </row>
    <row r="971" spans="3:7">
      <c r="C971" s="13"/>
      <c r="D971" s="13"/>
      <c r="E971" s="13"/>
      <c r="F971" s="13"/>
      <c r="G971" s="14"/>
    </row>
    <row r="972" spans="3:7">
      <c r="C972" s="13"/>
      <c r="D972" s="13"/>
      <c r="E972" s="13"/>
      <c r="F972" s="13"/>
      <c r="G972" s="14"/>
    </row>
    <row r="973" spans="3:7">
      <c r="C973" s="13"/>
      <c r="D973" s="13"/>
      <c r="E973" s="13"/>
      <c r="F973" s="13"/>
      <c r="G973" s="14"/>
    </row>
    <row r="974" spans="3:7">
      <c r="C974" s="13"/>
      <c r="D974" s="13"/>
      <c r="E974" s="13"/>
      <c r="F974" s="13"/>
      <c r="G974" s="14"/>
    </row>
    <row r="975" spans="3:7">
      <c r="C975" s="13"/>
      <c r="D975" s="13"/>
      <c r="E975" s="13"/>
      <c r="F975" s="13"/>
      <c r="G975" s="14"/>
    </row>
    <row r="976" spans="3:7">
      <c r="C976" s="13"/>
      <c r="D976" s="13"/>
      <c r="E976" s="13"/>
      <c r="F976" s="13"/>
      <c r="G976" s="14"/>
    </row>
    <row r="977" spans="3:7">
      <c r="C977" s="13"/>
      <c r="D977" s="13"/>
      <c r="E977" s="13"/>
      <c r="F977" s="13"/>
      <c r="G977" s="14"/>
    </row>
    <row r="978" spans="3:7">
      <c r="C978" s="13"/>
      <c r="D978" s="13"/>
      <c r="E978" s="13"/>
      <c r="F978" s="13"/>
      <c r="G978" s="14"/>
    </row>
    <row r="979" spans="3:7">
      <c r="C979" s="13"/>
      <c r="D979" s="13"/>
      <c r="E979" s="13"/>
      <c r="F979" s="13"/>
      <c r="G979" s="14"/>
    </row>
    <row r="980" spans="3:7">
      <c r="C980" s="13"/>
      <c r="D980" s="13"/>
      <c r="E980" s="13"/>
      <c r="F980" s="13"/>
      <c r="G980" s="14"/>
    </row>
    <row r="981" spans="3:7">
      <c r="C981" s="13"/>
      <c r="D981" s="13"/>
      <c r="E981" s="13"/>
      <c r="F981" s="13"/>
      <c r="G981" s="14"/>
    </row>
    <row r="982" spans="3:7">
      <c r="C982" s="13"/>
      <c r="D982" s="13"/>
      <c r="E982" s="13"/>
      <c r="F982" s="13"/>
      <c r="G982" s="14"/>
    </row>
    <row r="983" spans="3:7">
      <c r="C983" s="13"/>
      <c r="D983" s="13"/>
      <c r="E983" s="13"/>
      <c r="F983" s="13"/>
      <c r="G983" s="14"/>
    </row>
    <row r="984" spans="3:7">
      <c r="C984" s="13"/>
      <c r="D984" s="13"/>
      <c r="E984" s="13"/>
      <c r="F984" s="13"/>
      <c r="G984" s="14"/>
    </row>
    <row r="985" spans="3:7">
      <c r="C985" s="13"/>
      <c r="D985" s="13"/>
      <c r="E985" s="13"/>
      <c r="F985" s="13"/>
      <c r="G985" s="14"/>
    </row>
    <row r="986" spans="3:7">
      <c r="C986" s="13"/>
      <c r="D986" s="13"/>
      <c r="E986" s="13"/>
      <c r="F986" s="13"/>
      <c r="G986" s="14"/>
    </row>
    <row r="987" spans="3:7">
      <c r="C987" s="13"/>
      <c r="D987" s="13"/>
      <c r="E987" s="13"/>
      <c r="F987" s="13"/>
      <c r="G987" s="14"/>
    </row>
    <row r="988" spans="3:7">
      <c r="C988" s="13"/>
      <c r="D988" s="13"/>
      <c r="E988" s="13"/>
      <c r="F988" s="13"/>
      <c r="G988" s="14"/>
    </row>
    <row r="989" spans="3:7">
      <c r="C989" s="13"/>
      <c r="D989" s="13"/>
      <c r="E989" s="13"/>
      <c r="F989" s="13"/>
      <c r="G989" s="14"/>
    </row>
    <row r="990" spans="3:7">
      <c r="C990" s="13"/>
      <c r="D990" s="13"/>
      <c r="E990" s="13"/>
      <c r="F990" s="13"/>
      <c r="G990" s="14"/>
    </row>
    <row r="991" spans="3:7">
      <c r="C991" s="13"/>
      <c r="D991" s="13"/>
      <c r="E991" s="13"/>
      <c r="F991" s="13"/>
      <c r="G991" s="14"/>
    </row>
    <row r="992" spans="3:7">
      <c r="C992" s="13"/>
      <c r="D992" s="13"/>
      <c r="E992" s="13"/>
      <c r="F992" s="13"/>
      <c r="G992" s="14"/>
    </row>
    <row r="993" spans="3:7">
      <c r="C993" s="13"/>
      <c r="D993" s="13"/>
      <c r="E993" s="13"/>
      <c r="F993" s="13"/>
      <c r="G993" s="14"/>
    </row>
    <row r="994" spans="3:7">
      <c r="C994" s="13"/>
      <c r="D994" s="13"/>
      <c r="E994" s="13"/>
      <c r="F994" s="13"/>
      <c r="G994" s="14"/>
    </row>
    <row r="995" spans="3:7">
      <c r="C995" s="13"/>
      <c r="D995" s="13"/>
      <c r="E995" s="13"/>
      <c r="F995" s="13"/>
      <c r="G995" s="14"/>
    </row>
    <row r="996" spans="3:7">
      <c r="C996" s="13"/>
      <c r="D996" s="13"/>
      <c r="E996" s="13"/>
      <c r="F996" s="13"/>
      <c r="G996" s="14"/>
    </row>
    <row r="997" spans="3:7">
      <c r="C997" s="13"/>
      <c r="D997" s="13"/>
      <c r="E997" s="13"/>
      <c r="F997" s="13"/>
      <c r="G997" s="14"/>
    </row>
    <row r="998" spans="3:7">
      <c r="C998" s="13"/>
      <c r="D998" s="13"/>
      <c r="E998" s="13"/>
      <c r="F998" s="13"/>
      <c r="G998" s="14"/>
    </row>
    <row r="999" spans="3:7">
      <c r="C999" s="13"/>
      <c r="D999" s="13"/>
      <c r="E999" s="13"/>
      <c r="F999" s="13"/>
      <c r="G999" s="14"/>
    </row>
    <row r="1000" spans="3:7">
      <c r="C1000" s="13"/>
      <c r="D1000" s="13"/>
      <c r="E1000" s="13"/>
      <c r="F1000" s="13"/>
      <c r="G1000" s="14"/>
    </row>
    <row r="1001" spans="3:7">
      <c r="C1001" s="13"/>
      <c r="D1001" s="13"/>
      <c r="E1001" s="13"/>
      <c r="F1001" s="13"/>
      <c r="G1001" s="14"/>
    </row>
    <row r="1002" spans="3:7">
      <c r="C1002" s="13"/>
      <c r="D1002" s="13"/>
      <c r="E1002" s="13"/>
      <c r="F1002" s="13"/>
      <c r="G1002" s="14"/>
    </row>
    <row r="1003" spans="3:7">
      <c r="C1003" s="13"/>
      <c r="D1003" s="13"/>
      <c r="E1003" s="13"/>
      <c r="F1003" s="13"/>
      <c r="G1003" s="14"/>
    </row>
    <row r="1004" spans="3:7">
      <c r="C1004" s="13"/>
      <c r="D1004" s="13"/>
      <c r="E1004" s="13"/>
      <c r="F1004" s="13"/>
      <c r="G1004" s="14"/>
    </row>
    <row r="1005" spans="3:7">
      <c r="C1005" s="13"/>
      <c r="D1005" s="13"/>
      <c r="E1005" s="13"/>
      <c r="F1005" s="13"/>
      <c r="G1005" s="14"/>
    </row>
    <row r="1006" spans="3:7">
      <c r="C1006" s="13"/>
      <c r="D1006" s="13"/>
      <c r="E1006" s="13"/>
      <c r="F1006" s="13"/>
      <c r="G1006" s="14"/>
    </row>
    <row r="1007" spans="3:7">
      <c r="C1007" s="13"/>
      <c r="D1007" s="13"/>
      <c r="E1007" s="13"/>
      <c r="F1007" s="13"/>
      <c r="G1007" s="14"/>
    </row>
    <row r="1008" spans="3:7">
      <c r="C1008" s="13"/>
      <c r="D1008" s="13"/>
      <c r="E1008" s="13"/>
      <c r="F1008" s="13"/>
      <c r="G1008" s="14"/>
    </row>
    <row r="1009" spans="3:7">
      <c r="C1009" s="13"/>
      <c r="D1009" s="13"/>
      <c r="E1009" s="13"/>
      <c r="F1009" s="13"/>
      <c r="G1009" s="14"/>
    </row>
    <row r="1010" spans="3:7">
      <c r="C1010" s="13"/>
      <c r="D1010" s="13"/>
      <c r="E1010" s="13"/>
      <c r="F1010" s="13"/>
      <c r="G1010" s="14"/>
    </row>
    <row r="1011" spans="3:7">
      <c r="C1011" s="13"/>
      <c r="D1011" s="13"/>
      <c r="E1011" s="13"/>
      <c r="F1011" s="13"/>
      <c r="G1011" s="14"/>
    </row>
    <row r="1012" spans="3:7">
      <c r="C1012" s="13"/>
      <c r="D1012" s="13"/>
      <c r="E1012" s="13"/>
      <c r="F1012" s="13"/>
      <c r="G1012" s="14"/>
    </row>
    <row r="1013" spans="3:7">
      <c r="C1013" s="13"/>
      <c r="D1013" s="13"/>
      <c r="E1013" s="13"/>
      <c r="F1013" s="13"/>
      <c r="G1013" s="14"/>
    </row>
    <row r="1014" spans="3:7">
      <c r="C1014" s="13"/>
      <c r="D1014" s="13"/>
      <c r="E1014" s="13"/>
      <c r="F1014" s="13"/>
      <c r="G1014" s="14"/>
    </row>
    <row r="1015" spans="3:7">
      <c r="C1015" s="13"/>
      <c r="D1015" s="13"/>
      <c r="E1015" s="13"/>
      <c r="F1015" s="13"/>
      <c r="G1015" s="14"/>
    </row>
    <row r="1016" spans="3:7">
      <c r="C1016" s="13"/>
      <c r="D1016" s="13"/>
      <c r="E1016" s="13"/>
      <c r="F1016" s="13"/>
      <c r="G1016" s="14"/>
    </row>
    <row r="1017" spans="3:7">
      <c r="C1017" s="13"/>
      <c r="D1017" s="13"/>
      <c r="E1017" s="13"/>
      <c r="F1017" s="13"/>
      <c r="G1017" s="14"/>
    </row>
    <row r="1018" spans="3:7">
      <c r="C1018" s="13"/>
      <c r="D1018" s="13"/>
      <c r="E1018" s="13"/>
      <c r="F1018" s="13"/>
      <c r="G1018" s="14"/>
    </row>
    <row r="1019" spans="3:7">
      <c r="C1019" s="13"/>
      <c r="D1019" s="13"/>
      <c r="E1019" s="13"/>
      <c r="F1019" s="13"/>
      <c r="G1019" s="14"/>
    </row>
    <row r="1020" spans="3:7">
      <c r="C1020" s="13"/>
      <c r="D1020" s="13"/>
      <c r="E1020" s="13"/>
      <c r="F1020" s="13"/>
      <c r="G1020" s="14"/>
    </row>
    <row r="1021" spans="3:7">
      <c r="C1021" s="13"/>
      <c r="D1021" s="13"/>
      <c r="E1021" s="13"/>
      <c r="F1021" s="13"/>
      <c r="G1021" s="14"/>
    </row>
    <row r="1022" spans="3:7">
      <c r="C1022" s="13"/>
      <c r="D1022" s="13"/>
      <c r="E1022" s="13"/>
      <c r="F1022" s="13"/>
      <c r="G1022" s="14"/>
    </row>
    <row r="1023" spans="3:7">
      <c r="C1023" s="13"/>
      <c r="D1023" s="13"/>
      <c r="E1023" s="13"/>
      <c r="F1023" s="13"/>
      <c r="G1023" s="14"/>
    </row>
    <row r="1024" spans="3:7">
      <c r="C1024" s="13"/>
      <c r="D1024" s="13"/>
      <c r="E1024" s="13"/>
      <c r="F1024" s="13"/>
      <c r="G1024" s="14"/>
    </row>
    <row r="1025" spans="3:7">
      <c r="C1025" s="13"/>
      <c r="D1025" s="13"/>
      <c r="E1025" s="13"/>
      <c r="F1025" s="13"/>
      <c r="G1025" s="14"/>
    </row>
    <row r="1026" spans="3:7">
      <c r="C1026" s="13"/>
      <c r="D1026" s="13"/>
      <c r="E1026" s="13"/>
      <c r="F1026" s="13"/>
      <c r="G1026" s="14"/>
    </row>
    <row r="1027" spans="3:7">
      <c r="C1027" s="13"/>
      <c r="D1027" s="13"/>
      <c r="E1027" s="13"/>
      <c r="F1027" s="13"/>
      <c r="G1027" s="14"/>
    </row>
    <row r="1028" spans="3:7">
      <c r="C1028" s="13"/>
      <c r="D1028" s="13"/>
      <c r="E1028" s="13"/>
      <c r="F1028" s="13"/>
      <c r="G1028" s="14"/>
    </row>
    <row r="1029" spans="3:7">
      <c r="C1029" s="13"/>
      <c r="D1029" s="13"/>
      <c r="E1029" s="13"/>
      <c r="F1029" s="13"/>
      <c r="G1029" s="14"/>
    </row>
    <row r="1030" spans="3:7">
      <c r="C1030" s="13"/>
      <c r="D1030" s="13"/>
      <c r="E1030" s="13"/>
      <c r="F1030" s="13"/>
      <c r="G1030" s="14"/>
    </row>
    <row r="1031" spans="3:7">
      <c r="C1031" s="13"/>
      <c r="D1031" s="13"/>
      <c r="E1031" s="13"/>
      <c r="F1031" s="13"/>
      <c r="G1031" s="14"/>
    </row>
    <row r="1032" spans="3:7">
      <c r="C1032" s="13"/>
      <c r="D1032" s="13"/>
      <c r="E1032" s="13"/>
      <c r="F1032" s="13"/>
      <c r="G1032" s="14"/>
    </row>
    <row r="1033" spans="3:7">
      <c r="C1033" s="13"/>
      <c r="D1033" s="13"/>
      <c r="E1033" s="13"/>
      <c r="F1033" s="13"/>
      <c r="G1033" s="14"/>
    </row>
    <row r="1034" spans="3:7">
      <c r="C1034" s="13"/>
      <c r="D1034" s="13"/>
      <c r="E1034" s="13"/>
      <c r="F1034" s="13"/>
      <c r="G1034" s="14"/>
    </row>
    <row r="1035" spans="3:7">
      <c r="C1035" s="13"/>
      <c r="D1035" s="13"/>
      <c r="E1035" s="13"/>
      <c r="F1035" s="13"/>
      <c r="G1035" s="14"/>
    </row>
    <row r="1036" spans="3:7">
      <c r="C1036" s="13"/>
      <c r="D1036" s="13"/>
      <c r="E1036" s="13"/>
      <c r="F1036" s="13"/>
      <c r="G1036" s="14"/>
    </row>
    <row r="1037" spans="3:7">
      <c r="C1037" s="13"/>
      <c r="D1037" s="13"/>
      <c r="E1037" s="13"/>
      <c r="F1037" s="13"/>
      <c r="G1037" s="14"/>
    </row>
    <row r="1038" spans="3:7">
      <c r="C1038" s="13"/>
      <c r="D1038" s="13"/>
      <c r="E1038" s="13"/>
      <c r="F1038" s="13"/>
      <c r="G1038" s="14"/>
    </row>
    <row r="1039" spans="3:7">
      <c r="C1039" s="13"/>
      <c r="D1039" s="13"/>
      <c r="E1039" s="13"/>
      <c r="F1039" s="13"/>
      <c r="G1039" s="14"/>
    </row>
    <row r="1040" spans="3:7">
      <c r="C1040" s="13"/>
      <c r="D1040" s="13"/>
      <c r="E1040" s="13"/>
      <c r="F1040" s="13"/>
      <c r="G1040" s="14"/>
    </row>
    <row r="1041" spans="3:7">
      <c r="C1041" s="13"/>
      <c r="D1041" s="13"/>
      <c r="E1041" s="13"/>
      <c r="F1041" s="13"/>
      <c r="G1041" s="14"/>
    </row>
    <row r="1042" spans="3:7">
      <c r="C1042" s="13"/>
      <c r="D1042" s="13"/>
      <c r="E1042" s="13"/>
      <c r="F1042" s="13"/>
      <c r="G1042" s="14"/>
    </row>
    <row r="1043" spans="3:7">
      <c r="C1043" s="13"/>
      <c r="D1043" s="13"/>
      <c r="E1043" s="13"/>
      <c r="F1043" s="13"/>
      <c r="G1043" s="14"/>
    </row>
    <row r="1044" spans="3:7">
      <c r="C1044" s="13"/>
      <c r="D1044" s="13"/>
      <c r="E1044" s="13"/>
      <c r="F1044" s="13"/>
      <c r="G1044" s="14"/>
    </row>
    <row r="1045" spans="3:7">
      <c r="C1045" s="13"/>
      <c r="D1045" s="13"/>
      <c r="E1045" s="13"/>
      <c r="F1045" s="13"/>
      <c r="G1045" s="14"/>
    </row>
    <row r="1046" spans="3:7">
      <c r="C1046" s="13"/>
      <c r="D1046" s="13"/>
      <c r="E1046" s="13"/>
      <c r="F1046" s="13"/>
      <c r="G1046" s="14"/>
    </row>
    <row r="1047" spans="3:7">
      <c r="C1047" s="13"/>
      <c r="D1047" s="13"/>
      <c r="E1047" s="13"/>
      <c r="F1047" s="13"/>
      <c r="G1047" s="14"/>
    </row>
    <row r="1048" spans="3:7">
      <c r="C1048" s="13"/>
      <c r="D1048" s="13"/>
      <c r="E1048" s="13"/>
      <c r="F1048" s="13"/>
      <c r="G1048" s="14"/>
    </row>
    <row r="1049" spans="3:7">
      <c r="C1049" s="13"/>
      <c r="D1049" s="13"/>
      <c r="E1049" s="13"/>
      <c r="F1049" s="13"/>
      <c r="G1049" s="14"/>
    </row>
    <row r="1050" spans="3:7">
      <c r="C1050" s="13"/>
      <c r="D1050" s="13"/>
      <c r="E1050" s="13"/>
      <c r="F1050" s="13"/>
      <c r="G1050" s="14"/>
    </row>
    <row r="1051" spans="3:7">
      <c r="C1051" s="13"/>
      <c r="D1051" s="13"/>
      <c r="E1051" s="13"/>
      <c r="F1051" s="13"/>
      <c r="G1051" s="14"/>
    </row>
    <row r="1052" spans="3:7">
      <c r="C1052" s="13"/>
      <c r="D1052" s="13"/>
      <c r="E1052" s="13"/>
      <c r="F1052" s="13"/>
      <c r="G1052" s="14"/>
    </row>
    <row r="1053" spans="3:7">
      <c r="C1053" s="13"/>
      <c r="D1053" s="13"/>
      <c r="E1053" s="13"/>
      <c r="F1053" s="13"/>
      <c r="G1053" s="14"/>
    </row>
    <row r="1054" spans="3:7">
      <c r="C1054" s="13"/>
      <c r="D1054" s="13"/>
      <c r="E1054" s="13"/>
      <c r="F1054" s="13"/>
      <c r="G1054" s="14"/>
    </row>
    <row r="1055" spans="3:7">
      <c r="C1055" s="13"/>
      <c r="D1055" s="13"/>
      <c r="E1055" s="13"/>
      <c r="F1055" s="13"/>
      <c r="G1055" s="14"/>
    </row>
    <row r="1056" spans="3:7">
      <c r="C1056" s="13"/>
      <c r="D1056" s="13"/>
      <c r="E1056" s="13"/>
      <c r="F1056" s="13"/>
      <c r="G1056" s="14"/>
    </row>
    <row r="1057" spans="3:7">
      <c r="C1057" s="13"/>
      <c r="D1057" s="13"/>
      <c r="E1057" s="13"/>
      <c r="F1057" s="13"/>
      <c r="G1057" s="14"/>
    </row>
    <row r="1058" spans="3:7">
      <c r="C1058" s="13"/>
      <c r="D1058" s="13"/>
      <c r="E1058" s="13"/>
      <c r="F1058" s="13"/>
      <c r="G1058" s="14"/>
    </row>
    <row r="1059" spans="3:7">
      <c r="C1059" s="13"/>
      <c r="D1059" s="13"/>
      <c r="E1059" s="13"/>
      <c r="F1059" s="13"/>
      <c r="G1059" s="14"/>
    </row>
    <row r="1060" spans="3:7">
      <c r="C1060" s="13"/>
      <c r="D1060" s="13"/>
      <c r="E1060" s="13"/>
      <c r="F1060" s="13"/>
      <c r="G1060" s="14"/>
    </row>
    <row r="1061" spans="3:7">
      <c r="C1061" s="13"/>
      <c r="D1061" s="13"/>
      <c r="E1061" s="13"/>
      <c r="F1061" s="13"/>
      <c r="G1061" s="14"/>
    </row>
    <row r="1062" spans="3:7">
      <c r="C1062" s="13"/>
      <c r="D1062" s="13"/>
      <c r="E1062" s="13"/>
      <c r="F1062" s="13"/>
      <c r="G1062" s="14"/>
    </row>
    <row r="1063" spans="3:7">
      <c r="C1063" s="13"/>
      <c r="D1063" s="13"/>
      <c r="E1063" s="13"/>
      <c r="F1063" s="13"/>
      <c r="G1063" s="14"/>
    </row>
    <row r="1064" spans="3:7">
      <c r="C1064" s="13"/>
      <c r="D1064" s="13"/>
      <c r="E1064" s="13"/>
      <c r="F1064" s="13"/>
      <c r="G1064" s="14"/>
    </row>
    <row r="1065" spans="3:7">
      <c r="C1065" s="13"/>
      <c r="D1065" s="13"/>
      <c r="E1065" s="13"/>
      <c r="F1065" s="13"/>
      <c r="G1065" s="14"/>
    </row>
    <row r="1066" spans="3:7">
      <c r="C1066" s="13"/>
      <c r="D1066" s="13"/>
      <c r="E1066" s="13"/>
      <c r="F1066" s="13"/>
      <c r="G1066" s="14"/>
    </row>
    <row r="1067" spans="3:7">
      <c r="C1067" s="13"/>
      <c r="D1067" s="13"/>
      <c r="E1067" s="13"/>
      <c r="F1067" s="13"/>
      <c r="G1067" s="14"/>
    </row>
    <row r="1068" spans="3:7">
      <c r="C1068" s="13"/>
      <c r="D1068" s="13"/>
      <c r="E1068" s="13"/>
      <c r="F1068" s="13"/>
      <c r="G1068" s="14"/>
    </row>
    <row r="1069" spans="3:7">
      <c r="C1069" s="13"/>
      <c r="D1069" s="13"/>
      <c r="E1069" s="13"/>
      <c r="F1069" s="13"/>
      <c r="G1069" s="14"/>
    </row>
    <row r="1070" spans="3:7">
      <c r="C1070" s="13"/>
      <c r="D1070" s="13"/>
      <c r="E1070" s="13"/>
      <c r="F1070" s="13"/>
      <c r="G1070" s="14"/>
    </row>
    <row r="1071" spans="3:7">
      <c r="C1071" s="13"/>
      <c r="D1071" s="13"/>
      <c r="E1071" s="13"/>
      <c r="F1071" s="13"/>
      <c r="G1071" s="14"/>
    </row>
    <row r="1072" spans="3:7">
      <c r="C1072" s="13"/>
      <c r="D1072" s="13"/>
      <c r="E1072" s="13"/>
      <c r="F1072" s="13"/>
      <c r="G1072" s="14"/>
    </row>
    <row r="1073" spans="3:7">
      <c r="C1073" s="13"/>
      <c r="D1073" s="13"/>
      <c r="E1073" s="13"/>
      <c r="F1073" s="13"/>
      <c r="G1073" s="14"/>
    </row>
    <row r="1074" spans="3:7">
      <c r="C1074" s="13"/>
      <c r="D1074" s="13"/>
      <c r="E1074" s="13"/>
      <c r="F1074" s="13"/>
      <c r="G1074" s="14"/>
    </row>
    <row r="1075" spans="3:7">
      <c r="C1075" s="13"/>
      <c r="D1075" s="13"/>
      <c r="E1075" s="13"/>
      <c r="F1075" s="13"/>
      <c r="G1075" s="14"/>
    </row>
    <row r="1076" spans="3:7">
      <c r="C1076" s="13"/>
      <c r="D1076" s="13"/>
      <c r="E1076" s="13"/>
      <c r="F1076" s="13"/>
      <c r="G1076" s="14"/>
    </row>
    <row r="1077" spans="3:7">
      <c r="C1077" s="13"/>
      <c r="D1077" s="13"/>
      <c r="E1077" s="13"/>
      <c r="F1077" s="13"/>
      <c r="G1077" s="14"/>
    </row>
    <row r="1078" spans="3:7">
      <c r="C1078" s="13"/>
      <c r="D1078" s="13"/>
      <c r="E1078" s="13"/>
      <c r="F1078" s="13"/>
      <c r="G1078" s="14"/>
    </row>
    <row r="1079" spans="3:7">
      <c r="C1079" s="13"/>
      <c r="D1079" s="13"/>
      <c r="E1079" s="13"/>
      <c r="F1079" s="13"/>
      <c r="G1079" s="14"/>
    </row>
    <row r="1080" spans="3:7">
      <c r="C1080" s="13"/>
      <c r="D1080" s="13"/>
      <c r="E1080" s="13"/>
      <c r="F1080" s="13"/>
      <c r="G1080" s="14"/>
    </row>
    <row r="1081" spans="3:7">
      <c r="C1081" s="13"/>
      <c r="D1081" s="13"/>
      <c r="E1081" s="13"/>
      <c r="F1081" s="13"/>
      <c r="G1081" s="14"/>
    </row>
    <row r="1082" spans="3:7">
      <c r="C1082" s="13"/>
      <c r="D1082" s="13"/>
      <c r="E1082" s="13"/>
      <c r="F1082" s="13"/>
      <c r="G1082" s="14"/>
    </row>
    <row r="1083" spans="3:7">
      <c r="C1083" s="13"/>
      <c r="D1083" s="13"/>
      <c r="E1083" s="13"/>
      <c r="F1083" s="13"/>
      <c r="G1083" s="14"/>
    </row>
    <row r="1084" spans="3:7">
      <c r="C1084" s="13"/>
      <c r="D1084" s="13"/>
      <c r="E1084" s="13"/>
      <c r="F1084" s="13"/>
      <c r="G1084" s="14"/>
    </row>
    <row r="1085" spans="3:7">
      <c r="C1085" s="13"/>
      <c r="D1085" s="13"/>
      <c r="E1085" s="13"/>
      <c r="F1085" s="13"/>
      <c r="G1085" s="14"/>
    </row>
    <row r="1086" spans="3:7">
      <c r="C1086" s="13"/>
      <c r="D1086" s="13"/>
      <c r="E1086" s="13"/>
      <c r="F1086" s="13"/>
      <c r="G1086" s="14"/>
    </row>
    <row r="1087" spans="3:7">
      <c r="C1087" s="13"/>
      <c r="D1087" s="13"/>
      <c r="E1087" s="13"/>
      <c r="F1087" s="13"/>
      <c r="G1087" s="14"/>
    </row>
    <row r="1088" spans="3:7">
      <c r="C1088" s="13"/>
      <c r="D1088" s="13"/>
      <c r="E1088" s="13"/>
      <c r="F1088" s="13"/>
      <c r="G1088" s="14"/>
    </row>
    <row r="1089" spans="3:7">
      <c r="C1089" s="13"/>
      <c r="D1089" s="13"/>
      <c r="E1089" s="13"/>
      <c r="F1089" s="13"/>
      <c r="G1089" s="14"/>
    </row>
    <row r="1090" spans="3:7">
      <c r="C1090" s="13"/>
      <c r="D1090" s="13"/>
      <c r="E1090" s="13"/>
      <c r="F1090" s="13"/>
      <c r="G1090" s="14"/>
    </row>
    <row r="1091" spans="3:7">
      <c r="C1091" s="13"/>
      <c r="D1091" s="13"/>
      <c r="E1091" s="13"/>
      <c r="F1091" s="13"/>
      <c r="G1091" s="14"/>
    </row>
    <row r="1092" spans="3:7">
      <c r="C1092" s="13"/>
      <c r="D1092" s="13"/>
      <c r="E1092" s="13"/>
      <c r="F1092" s="13"/>
      <c r="G1092" s="14"/>
    </row>
    <row r="1093" spans="3:7">
      <c r="C1093" s="13"/>
      <c r="D1093" s="13"/>
      <c r="E1093" s="13"/>
      <c r="F1093" s="13"/>
      <c r="G1093" s="14"/>
    </row>
    <row r="1094" spans="3:7">
      <c r="C1094" s="13"/>
      <c r="D1094" s="13"/>
      <c r="E1094" s="13"/>
      <c r="F1094" s="13"/>
      <c r="G1094" s="14"/>
    </row>
    <row r="1095" spans="3:7">
      <c r="C1095" s="13"/>
      <c r="D1095" s="13"/>
      <c r="E1095" s="13"/>
      <c r="F1095" s="13"/>
      <c r="G1095" s="14"/>
    </row>
    <row r="1096" spans="3:7">
      <c r="C1096" s="13"/>
      <c r="D1096" s="13"/>
      <c r="E1096" s="13"/>
      <c r="F1096" s="13"/>
      <c r="G1096" s="14"/>
    </row>
    <row r="1097" spans="3:7">
      <c r="C1097" s="13"/>
      <c r="D1097" s="13"/>
      <c r="E1097" s="13"/>
      <c r="F1097" s="13"/>
      <c r="G1097" s="14"/>
    </row>
    <row r="1098" spans="3:7">
      <c r="C1098" s="13"/>
      <c r="D1098" s="13"/>
      <c r="E1098" s="13"/>
      <c r="F1098" s="13"/>
      <c r="G1098" s="14"/>
    </row>
    <row r="1099" spans="3:7">
      <c r="C1099" s="13"/>
      <c r="D1099" s="13"/>
      <c r="E1099" s="13"/>
      <c r="F1099" s="13"/>
      <c r="G1099" s="14"/>
    </row>
    <row r="1100" spans="3:7">
      <c r="C1100" s="13"/>
      <c r="D1100" s="13"/>
      <c r="E1100" s="13"/>
      <c r="F1100" s="13"/>
      <c r="G1100" s="14"/>
    </row>
    <row r="1101" spans="3:7">
      <c r="C1101" s="13"/>
      <c r="D1101" s="13"/>
      <c r="E1101" s="13"/>
      <c r="F1101" s="13"/>
      <c r="G1101" s="14"/>
    </row>
    <row r="1102" spans="3:7">
      <c r="C1102" s="13"/>
      <c r="D1102" s="13"/>
      <c r="E1102" s="13"/>
      <c r="F1102" s="13"/>
      <c r="G1102" s="14"/>
    </row>
    <row r="1103" spans="3:7">
      <c r="C1103" s="13"/>
      <c r="D1103" s="13"/>
      <c r="E1103" s="13"/>
      <c r="F1103" s="13"/>
      <c r="G1103" s="14"/>
    </row>
    <row r="1104" spans="3:7">
      <c r="C1104" s="13"/>
      <c r="D1104" s="13"/>
      <c r="E1104" s="13"/>
      <c r="F1104" s="13"/>
      <c r="G1104" s="14"/>
    </row>
    <row r="1105" spans="3:7">
      <c r="C1105" s="13"/>
      <c r="D1105" s="13"/>
      <c r="E1105" s="13"/>
      <c r="F1105" s="13"/>
      <c r="G1105" s="14"/>
    </row>
    <row r="1106" spans="3:7">
      <c r="C1106" s="13"/>
      <c r="D1106" s="13"/>
      <c r="E1106" s="13"/>
      <c r="F1106" s="13"/>
      <c r="G1106" s="14"/>
    </row>
    <row r="1107" spans="3:7">
      <c r="C1107" s="13"/>
      <c r="D1107" s="13"/>
      <c r="E1107" s="13"/>
      <c r="F1107" s="13"/>
      <c r="G1107" s="14"/>
    </row>
    <row r="1108" spans="3:7">
      <c r="C1108" s="13"/>
      <c r="D1108" s="13"/>
      <c r="E1108" s="13"/>
      <c r="F1108" s="13"/>
      <c r="G1108" s="14"/>
    </row>
    <row r="1109" spans="3:7">
      <c r="C1109" s="13"/>
      <c r="D1109" s="13"/>
      <c r="E1109" s="13"/>
      <c r="F1109" s="13"/>
      <c r="G1109" s="14"/>
    </row>
    <row r="1110" spans="3:7">
      <c r="C1110" s="13"/>
      <c r="D1110" s="13"/>
      <c r="E1110" s="13"/>
      <c r="F1110" s="13"/>
      <c r="G1110" s="14"/>
    </row>
    <row r="1111" spans="3:7">
      <c r="C1111" s="13"/>
      <c r="D1111" s="13"/>
      <c r="E1111" s="13"/>
      <c r="F1111" s="13"/>
      <c r="G1111" s="14"/>
    </row>
    <row r="1112" spans="3:7">
      <c r="C1112" s="13"/>
      <c r="D1112" s="13"/>
      <c r="E1112" s="13"/>
      <c r="F1112" s="13"/>
      <c r="G1112" s="14"/>
    </row>
    <row r="1113" spans="3:7">
      <c r="C1113" s="13"/>
      <c r="D1113" s="13"/>
      <c r="E1113" s="13"/>
      <c r="F1113" s="13"/>
      <c r="G1113" s="14"/>
    </row>
    <row r="1114" spans="3:7">
      <c r="C1114" s="13"/>
      <c r="D1114" s="13"/>
      <c r="E1114" s="13"/>
      <c r="F1114" s="13"/>
      <c r="G1114" s="14"/>
    </row>
    <row r="1115" spans="3:7">
      <c r="C1115" s="13"/>
      <c r="D1115" s="13"/>
      <c r="E1115" s="13"/>
      <c r="F1115" s="13"/>
      <c r="G1115" s="14"/>
    </row>
    <row r="1116" spans="3:7">
      <c r="C1116" s="13"/>
      <c r="D1116" s="13"/>
      <c r="E1116" s="13"/>
      <c r="F1116" s="13"/>
      <c r="G1116" s="14"/>
    </row>
    <row r="1117" spans="3:7">
      <c r="C1117" s="13"/>
      <c r="D1117" s="13"/>
      <c r="E1117" s="13"/>
      <c r="F1117" s="13"/>
      <c r="G1117" s="14"/>
    </row>
    <row r="1118" spans="3:7">
      <c r="C1118" s="13"/>
      <c r="D1118" s="13"/>
      <c r="E1118" s="13"/>
      <c r="F1118" s="13"/>
      <c r="G1118" s="14"/>
    </row>
    <row r="1119" spans="3:7">
      <c r="C1119" s="13"/>
      <c r="D1119" s="13"/>
      <c r="E1119" s="13"/>
      <c r="F1119" s="13"/>
      <c r="G1119" s="14"/>
    </row>
    <row r="1120" spans="3:7">
      <c r="C1120" s="13"/>
      <c r="D1120" s="13"/>
      <c r="E1120" s="13"/>
      <c r="F1120" s="13"/>
      <c r="G1120" s="14"/>
    </row>
    <row r="1121" spans="3:7">
      <c r="C1121" s="13"/>
      <c r="D1121" s="13"/>
      <c r="E1121" s="13"/>
      <c r="F1121" s="13"/>
      <c r="G1121" s="14"/>
    </row>
    <row r="1122" spans="3:7">
      <c r="C1122" s="13"/>
      <c r="D1122" s="13"/>
      <c r="E1122" s="13"/>
      <c r="F1122" s="13"/>
      <c r="G1122" s="14"/>
    </row>
    <row r="1123" spans="3:7">
      <c r="C1123" s="13"/>
      <c r="D1123" s="13"/>
      <c r="E1123" s="13"/>
      <c r="F1123" s="13"/>
      <c r="G1123" s="14"/>
    </row>
    <row r="1124" spans="3:7">
      <c r="C1124" s="13"/>
      <c r="D1124" s="13"/>
      <c r="E1124" s="13"/>
      <c r="F1124" s="13"/>
      <c r="G1124" s="14"/>
    </row>
    <row r="1125" spans="3:7">
      <c r="C1125" s="13"/>
      <c r="D1125" s="13"/>
      <c r="E1125" s="13"/>
      <c r="F1125" s="13"/>
      <c r="G1125" s="14"/>
    </row>
    <row r="1126" spans="3:7">
      <c r="C1126" s="13"/>
      <c r="D1126" s="13"/>
      <c r="E1126" s="13"/>
      <c r="F1126" s="13"/>
      <c r="G1126" s="14"/>
    </row>
    <row r="1127" spans="3:7">
      <c r="C1127" s="13"/>
      <c r="D1127" s="13"/>
      <c r="E1127" s="13"/>
      <c r="F1127" s="13"/>
      <c r="G1127" s="14"/>
    </row>
    <row r="1128" spans="3:7">
      <c r="C1128" s="13"/>
      <c r="D1128" s="13"/>
      <c r="E1128" s="13"/>
      <c r="F1128" s="13"/>
      <c r="G1128" s="14"/>
    </row>
    <row r="1129" spans="3:7">
      <c r="C1129" s="13"/>
      <c r="D1129" s="13"/>
      <c r="E1129" s="13"/>
      <c r="F1129" s="13"/>
      <c r="G1129" s="14"/>
    </row>
    <row r="1130" spans="3:7">
      <c r="C1130" s="13"/>
      <c r="D1130" s="13"/>
      <c r="E1130" s="13"/>
      <c r="F1130" s="13"/>
      <c r="G1130" s="14"/>
    </row>
    <row r="1131" spans="3:7">
      <c r="C1131" s="13"/>
      <c r="D1131" s="13"/>
      <c r="E1131" s="13"/>
      <c r="F1131" s="13"/>
      <c r="G1131" s="14"/>
    </row>
    <row r="1132" spans="3:7">
      <c r="C1132" s="13"/>
      <c r="D1132" s="13"/>
      <c r="E1132" s="13"/>
      <c r="F1132" s="13"/>
      <c r="G1132" s="14"/>
    </row>
    <row r="1133" spans="3:7">
      <c r="C1133" s="13"/>
      <c r="D1133" s="13"/>
      <c r="E1133" s="13"/>
      <c r="F1133" s="13"/>
      <c r="G1133" s="14"/>
    </row>
    <row r="1134" spans="3:7">
      <c r="C1134" s="13"/>
      <c r="D1134" s="13"/>
      <c r="E1134" s="13"/>
      <c r="F1134" s="13"/>
      <c r="G1134" s="14"/>
    </row>
    <row r="1135" spans="3:7">
      <c r="C1135" s="13"/>
      <c r="D1135" s="13"/>
      <c r="E1135" s="13"/>
      <c r="F1135" s="13"/>
      <c r="G1135" s="14"/>
    </row>
    <row r="1136" spans="3:7">
      <c r="C1136" s="13"/>
      <c r="D1136" s="13"/>
      <c r="E1136" s="13"/>
      <c r="F1136" s="13"/>
      <c r="G1136" s="14"/>
    </row>
    <row r="1137" spans="3:7">
      <c r="C1137" s="13"/>
      <c r="D1137" s="13"/>
      <c r="E1137" s="13"/>
      <c r="F1137" s="13"/>
      <c r="G1137" s="14"/>
    </row>
    <row r="1138" spans="3:7">
      <c r="C1138" s="13"/>
      <c r="D1138" s="13"/>
      <c r="E1138" s="13"/>
      <c r="F1138" s="13"/>
      <c r="G1138" s="14"/>
    </row>
    <row r="1139" spans="3:7">
      <c r="C1139" s="13"/>
      <c r="D1139" s="13"/>
      <c r="E1139" s="13"/>
      <c r="F1139" s="13"/>
      <c r="G1139" s="14"/>
    </row>
    <row r="1140" spans="3:7">
      <c r="C1140" s="13"/>
      <c r="D1140" s="13"/>
      <c r="E1140" s="13"/>
      <c r="F1140" s="13"/>
      <c r="G1140" s="14"/>
    </row>
    <row r="1141" spans="3:7">
      <c r="C1141" s="13"/>
      <c r="D1141" s="13"/>
      <c r="E1141" s="13"/>
      <c r="F1141" s="13"/>
      <c r="G1141" s="14"/>
    </row>
    <row r="1142" spans="3:7">
      <c r="C1142" s="13"/>
      <c r="D1142" s="13"/>
      <c r="E1142" s="13"/>
      <c r="F1142" s="13"/>
      <c r="G1142" s="14"/>
    </row>
    <row r="1143" spans="3:7">
      <c r="C1143" s="13"/>
      <c r="D1143" s="13"/>
      <c r="E1143" s="13"/>
      <c r="F1143" s="13"/>
      <c r="G1143" s="14"/>
    </row>
    <row r="1144" spans="3:7">
      <c r="C1144" s="13"/>
      <c r="D1144" s="13"/>
      <c r="E1144" s="13"/>
      <c r="F1144" s="13"/>
      <c r="G1144" s="14"/>
    </row>
    <row r="1145" spans="3:7">
      <c r="C1145" s="13"/>
      <c r="D1145" s="13"/>
      <c r="E1145" s="13"/>
      <c r="F1145" s="13"/>
      <c r="G1145" s="14"/>
    </row>
    <row r="1146" spans="3:7">
      <c r="C1146" s="13"/>
      <c r="D1146" s="13"/>
      <c r="E1146" s="13"/>
      <c r="F1146" s="13"/>
      <c r="G1146" s="14"/>
    </row>
    <row r="1147" spans="3:7">
      <c r="C1147" s="13"/>
      <c r="D1147" s="13"/>
      <c r="E1147" s="13"/>
      <c r="F1147" s="13"/>
      <c r="G1147" s="14"/>
    </row>
    <row r="1148" spans="3:7">
      <c r="C1148" s="13"/>
      <c r="D1148" s="13"/>
      <c r="E1148" s="13"/>
      <c r="F1148" s="13"/>
      <c r="G1148" s="14"/>
    </row>
    <row r="1149" spans="3:7">
      <c r="C1149" s="13"/>
      <c r="D1149" s="13"/>
      <c r="E1149" s="13"/>
      <c r="F1149" s="13"/>
      <c r="G1149" s="14"/>
    </row>
    <row r="1150" spans="3:7">
      <c r="C1150" s="13"/>
      <c r="D1150" s="13"/>
      <c r="E1150" s="13"/>
      <c r="F1150" s="13"/>
      <c r="G1150" s="14"/>
    </row>
    <row r="1151" spans="3:7">
      <c r="C1151" s="13"/>
      <c r="D1151" s="13"/>
      <c r="E1151" s="13"/>
      <c r="F1151" s="13"/>
      <c r="G1151" s="14"/>
    </row>
    <row r="1152" spans="3:7">
      <c r="C1152" s="13"/>
      <c r="D1152" s="13"/>
      <c r="E1152" s="13"/>
      <c r="F1152" s="13"/>
      <c r="G1152" s="14"/>
    </row>
    <row r="1153" spans="3:7">
      <c r="C1153" s="13"/>
      <c r="D1153" s="13"/>
      <c r="E1153" s="13"/>
      <c r="F1153" s="13"/>
      <c r="G1153" s="14"/>
    </row>
    <row r="1154" spans="3:7">
      <c r="C1154" s="13"/>
      <c r="D1154" s="13"/>
      <c r="E1154" s="13"/>
      <c r="F1154" s="13"/>
      <c r="G1154" s="14"/>
    </row>
    <row r="1155" spans="3:7">
      <c r="C1155" s="13"/>
      <c r="D1155" s="13"/>
      <c r="E1155" s="13"/>
      <c r="F1155" s="13"/>
      <c r="G1155" s="14"/>
    </row>
    <row r="1156" spans="3:7">
      <c r="C1156" s="13"/>
      <c r="D1156" s="13"/>
      <c r="E1156" s="13"/>
      <c r="F1156" s="13"/>
      <c r="G1156" s="14"/>
    </row>
    <row r="1157" spans="3:7">
      <c r="C1157" s="13"/>
      <c r="D1157" s="13"/>
      <c r="E1157" s="13"/>
      <c r="F1157" s="13"/>
      <c r="G1157" s="14"/>
    </row>
    <row r="1158" spans="3:7">
      <c r="C1158" s="13"/>
      <c r="D1158" s="13"/>
      <c r="E1158" s="13"/>
      <c r="F1158" s="13"/>
      <c r="G1158" s="14"/>
    </row>
    <row r="1159" spans="3:7">
      <c r="C1159" s="13"/>
      <c r="D1159" s="13"/>
      <c r="E1159" s="13"/>
      <c r="F1159" s="13"/>
      <c r="G1159" s="14"/>
    </row>
    <row r="1160" spans="3:7">
      <c r="C1160" s="13"/>
      <c r="D1160" s="13"/>
      <c r="E1160" s="13"/>
      <c r="F1160" s="13"/>
      <c r="G1160" s="14"/>
    </row>
    <row r="1161" spans="3:7">
      <c r="C1161" s="13"/>
      <c r="D1161" s="13"/>
      <c r="E1161" s="13"/>
      <c r="F1161" s="13"/>
      <c r="G1161" s="14"/>
    </row>
    <row r="1162" spans="3:7">
      <c r="C1162" s="13"/>
      <c r="D1162" s="13"/>
      <c r="E1162" s="13"/>
      <c r="F1162" s="13"/>
      <c r="G1162" s="14"/>
    </row>
    <row r="1163" spans="3:7">
      <c r="C1163" s="13"/>
      <c r="D1163" s="13"/>
      <c r="E1163" s="13"/>
      <c r="F1163" s="13"/>
      <c r="G1163" s="14"/>
    </row>
    <row r="1164" spans="3:7">
      <c r="C1164" s="13"/>
      <c r="D1164" s="13"/>
      <c r="E1164" s="13"/>
      <c r="F1164" s="13"/>
      <c r="G1164" s="14"/>
    </row>
    <row r="1165" spans="3:7">
      <c r="C1165" s="13"/>
      <c r="D1165" s="13"/>
      <c r="E1165" s="13"/>
      <c r="F1165" s="13"/>
      <c r="G1165" s="14"/>
    </row>
    <row r="1166" spans="3:7">
      <c r="C1166" s="13"/>
      <c r="D1166" s="13"/>
      <c r="E1166" s="13"/>
      <c r="F1166" s="13"/>
      <c r="G1166" s="14"/>
    </row>
    <row r="1167" spans="3:7">
      <c r="C1167" s="13"/>
      <c r="D1167" s="13"/>
      <c r="E1167" s="13"/>
      <c r="F1167" s="13"/>
      <c r="G1167" s="14"/>
    </row>
    <row r="1168" spans="3:7">
      <c r="C1168" s="13"/>
      <c r="D1168" s="13"/>
      <c r="E1168" s="13"/>
      <c r="F1168" s="13"/>
      <c r="G1168" s="14"/>
    </row>
    <row r="1169" spans="3:7">
      <c r="C1169" s="13"/>
      <c r="D1169" s="13"/>
      <c r="E1169" s="13"/>
      <c r="F1169" s="13"/>
      <c r="G1169" s="14"/>
    </row>
    <row r="1170" spans="3:7">
      <c r="C1170" s="13"/>
      <c r="D1170" s="13"/>
      <c r="E1170" s="13"/>
      <c r="F1170" s="13"/>
      <c r="G1170" s="14"/>
    </row>
    <row r="1171" spans="3:7">
      <c r="C1171" s="13"/>
      <c r="D1171" s="13"/>
      <c r="E1171" s="13"/>
      <c r="F1171" s="13"/>
      <c r="G1171" s="14"/>
    </row>
    <row r="1172" spans="3:7">
      <c r="C1172" s="13"/>
      <c r="D1172" s="13"/>
      <c r="E1172" s="13"/>
      <c r="F1172" s="13"/>
      <c r="G1172" s="14"/>
    </row>
    <row r="1173" spans="3:7">
      <c r="C1173" s="13"/>
      <c r="D1173" s="13"/>
      <c r="E1173" s="13"/>
      <c r="F1173" s="13"/>
      <c r="G1173" s="14"/>
    </row>
    <row r="1174" spans="3:7">
      <c r="C1174" s="13"/>
      <c r="D1174" s="13"/>
      <c r="E1174" s="13"/>
      <c r="F1174" s="13"/>
      <c r="G1174" s="14"/>
    </row>
    <row r="1175" spans="3:7">
      <c r="C1175" s="13"/>
      <c r="D1175" s="13"/>
      <c r="E1175" s="13"/>
      <c r="F1175" s="13"/>
      <c r="G1175" s="14"/>
    </row>
    <row r="1176" spans="3:7">
      <c r="C1176" s="13"/>
      <c r="D1176" s="13"/>
      <c r="E1176" s="13"/>
      <c r="F1176" s="13"/>
      <c r="G1176" s="14"/>
    </row>
    <row r="1177" spans="3:7">
      <c r="C1177" s="13"/>
      <c r="D1177" s="13"/>
      <c r="E1177" s="13"/>
      <c r="F1177" s="13"/>
      <c r="G1177" s="14"/>
    </row>
    <row r="1178" spans="3:7">
      <c r="C1178" s="13"/>
      <c r="D1178" s="13"/>
      <c r="E1178" s="13"/>
      <c r="F1178" s="13"/>
      <c r="G1178" s="14"/>
    </row>
    <row r="1179" spans="3:7">
      <c r="C1179" s="13"/>
      <c r="D1179" s="13"/>
      <c r="E1179" s="13"/>
      <c r="F1179" s="13"/>
      <c r="G1179" s="14"/>
    </row>
    <row r="1180" spans="3:7">
      <c r="C1180" s="13"/>
      <c r="D1180" s="13"/>
      <c r="E1180" s="13"/>
      <c r="F1180" s="13"/>
      <c r="G1180" s="14"/>
    </row>
    <row r="1181" spans="3:7">
      <c r="C1181" s="13"/>
      <c r="D1181" s="13"/>
      <c r="E1181" s="13"/>
      <c r="F1181" s="13"/>
      <c r="G1181" s="14"/>
    </row>
    <row r="1182" spans="3:7">
      <c r="C1182" s="13"/>
      <c r="D1182" s="13"/>
      <c r="E1182" s="13"/>
      <c r="F1182" s="13"/>
      <c r="G1182" s="14"/>
    </row>
    <row r="1183" spans="3:7">
      <c r="C1183" s="13"/>
      <c r="D1183" s="13"/>
      <c r="E1183" s="13"/>
      <c r="F1183" s="13"/>
      <c r="G1183" s="14"/>
    </row>
    <row r="1184" spans="3:7">
      <c r="C1184" s="13"/>
      <c r="D1184" s="13"/>
      <c r="E1184" s="13"/>
      <c r="F1184" s="13"/>
      <c r="G1184" s="14"/>
    </row>
    <row r="1185" spans="3:7">
      <c r="C1185" s="13"/>
      <c r="D1185" s="13"/>
      <c r="E1185" s="13"/>
      <c r="F1185" s="13"/>
      <c r="G1185" s="14"/>
    </row>
    <row r="1186" spans="3:7">
      <c r="C1186" s="13"/>
      <c r="D1186" s="13"/>
      <c r="E1186" s="13"/>
      <c r="F1186" s="13"/>
      <c r="G1186" s="14"/>
    </row>
    <row r="1187" spans="3:7">
      <c r="C1187" s="13"/>
      <c r="D1187" s="13"/>
      <c r="E1187" s="13"/>
      <c r="F1187" s="13"/>
      <c r="G1187" s="14"/>
    </row>
    <row r="1188" spans="3:7">
      <c r="C1188" s="13"/>
      <c r="D1188" s="13"/>
      <c r="E1188" s="13"/>
      <c r="F1188" s="13"/>
      <c r="G1188" s="14"/>
    </row>
    <row r="1189" spans="3:7">
      <c r="C1189" s="13"/>
      <c r="D1189" s="13"/>
      <c r="E1189" s="13"/>
      <c r="F1189" s="13"/>
      <c r="G1189" s="14"/>
    </row>
    <row r="1190" spans="3:7">
      <c r="C1190" s="13"/>
      <c r="D1190" s="13"/>
      <c r="E1190" s="13"/>
      <c r="F1190" s="13"/>
      <c r="G1190" s="14"/>
    </row>
    <row r="1191" spans="3:7">
      <c r="C1191" s="13"/>
      <c r="D1191" s="13"/>
      <c r="E1191" s="13"/>
      <c r="F1191" s="13"/>
      <c r="G1191" s="14"/>
    </row>
    <row r="1192" spans="3:7">
      <c r="C1192" s="13"/>
      <c r="D1192" s="13"/>
      <c r="E1192" s="13"/>
      <c r="F1192" s="13"/>
      <c r="G1192" s="14"/>
    </row>
    <row r="1193" spans="3:7">
      <c r="C1193" s="13"/>
      <c r="D1193" s="13"/>
      <c r="E1193" s="13"/>
      <c r="F1193" s="13"/>
      <c r="G1193" s="14"/>
    </row>
    <row r="1194" spans="3:7">
      <c r="C1194" s="13"/>
      <c r="D1194" s="13"/>
      <c r="E1194" s="13"/>
      <c r="F1194" s="13"/>
      <c r="G1194" s="14"/>
    </row>
    <row r="1195" spans="3:7">
      <c r="C1195" s="13"/>
      <c r="D1195" s="13"/>
      <c r="E1195" s="13"/>
      <c r="F1195" s="13"/>
      <c r="G1195" s="14"/>
    </row>
    <row r="1196" spans="3:7">
      <c r="C1196" s="13"/>
      <c r="D1196" s="13"/>
      <c r="E1196" s="13"/>
      <c r="F1196" s="13"/>
      <c r="G1196" s="14"/>
    </row>
    <row r="1197" spans="3:7">
      <c r="C1197" s="13"/>
      <c r="D1197" s="13"/>
      <c r="E1197" s="13"/>
      <c r="F1197" s="13"/>
      <c r="G1197" s="14"/>
    </row>
    <row r="1198" spans="3:7">
      <c r="C1198" s="13"/>
      <c r="D1198" s="13"/>
      <c r="E1198" s="13"/>
      <c r="F1198" s="13"/>
      <c r="G1198" s="14"/>
    </row>
    <row r="1199" spans="3:7">
      <c r="C1199" s="13"/>
      <c r="D1199" s="13"/>
      <c r="E1199" s="13"/>
      <c r="F1199" s="13"/>
      <c r="G1199" s="14"/>
    </row>
    <row r="1200" spans="3:7">
      <c r="C1200" s="13"/>
      <c r="D1200" s="13"/>
      <c r="E1200" s="13"/>
      <c r="F1200" s="13"/>
      <c r="G1200" s="14"/>
    </row>
    <row r="1201" spans="3:7">
      <c r="C1201" s="13"/>
      <c r="D1201" s="13"/>
      <c r="E1201" s="13"/>
      <c r="F1201" s="13"/>
      <c r="G1201" s="14"/>
    </row>
    <row r="1202" spans="3:7">
      <c r="C1202" s="13"/>
      <c r="D1202" s="13"/>
      <c r="E1202" s="13"/>
      <c r="F1202" s="13"/>
      <c r="G1202" s="14"/>
    </row>
    <row r="1203" spans="3:7">
      <c r="C1203" s="13"/>
      <c r="D1203" s="13"/>
      <c r="E1203" s="13"/>
      <c r="F1203" s="13"/>
      <c r="G1203" s="14"/>
    </row>
    <row r="1204" spans="3:7">
      <c r="C1204" s="13"/>
      <c r="D1204" s="13"/>
      <c r="E1204" s="13"/>
      <c r="F1204" s="13"/>
      <c r="G1204" s="14"/>
    </row>
    <row r="1205" spans="3:7">
      <c r="C1205" s="13"/>
      <c r="D1205" s="13"/>
      <c r="E1205" s="13"/>
      <c r="F1205" s="13"/>
      <c r="G1205" s="14"/>
    </row>
    <row r="1206" spans="3:7">
      <c r="C1206" s="13"/>
      <c r="D1206" s="13"/>
      <c r="E1206" s="13"/>
      <c r="F1206" s="13"/>
      <c r="G1206" s="14"/>
    </row>
    <row r="1207" spans="3:7">
      <c r="C1207" s="13"/>
      <c r="D1207" s="13"/>
      <c r="E1207" s="13"/>
      <c r="F1207" s="13"/>
      <c r="G1207" s="14"/>
    </row>
    <row r="1208" spans="3:7">
      <c r="C1208" s="13"/>
      <c r="D1208" s="13"/>
      <c r="E1208" s="13"/>
      <c r="F1208" s="13"/>
      <c r="G1208" s="14"/>
    </row>
    <row r="1209" spans="3:7">
      <c r="C1209" s="13"/>
      <c r="D1209" s="13"/>
      <c r="E1209" s="13"/>
      <c r="F1209" s="13"/>
      <c r="G1209" s="14"/>
    </row>
    <row r="1210" spans="3:7">
      <c r="C1210" s="13"/>
      <c r="D1210" s="13"/>
      <c r="E1210" s="13"/>
      <c r="F1210" s="13"/>
      <c r="G1210" s="14"/>
    </row>
    <row r="1211" spans="3:7">
      <c r="C1211" s="13"/>
      <c r="D1211" s="13"/>
      <c r="E1211" s="13"/>
      <c r="F1211" s="13"/>
      <c r="G1211" s="14"/>
    </row>
    <row r="1212" spans="3:7">
      <c r="C1212" s="13"/>
      <c r="D1212" s="13"/>
      <c r="E1212" s="13"/>
      <c r="F1212" s="13"/>
      <c r="G1212" s="14"/>
    </row>
    <row r="1213" spans="3:7">
      <c r="C1213" s="13"/>
      <c r="D1213" s="13"/>
      <c r="E1213" s="13"/>
      <c r="F1213" s="13"/>
      <c r="G1213" s="14"/>
    </row>
    <row r="1214" spans="3:7">
      <c r="C1214" s="13"/>
      <c r="D1214" s="13"/>
      <c r="E1214" s="13"/>
      <c r="F1214" s="13"/>
      <c r="G1214" s="14"/>
    </row>
    <row r="1215" spans="3:7">
      <c r="C1215" s="13"/>
      <c r="D1215" s="13"/>
      <c r="E1215" s="13"/>
      <c r="F1215" s="13"/>
      <c r="G1215" s="14"/>
    </row>
    <row r="1216" spans="3:7">
      <c r="C1216" s="13"/>
      <c r="D1216" s="13"/>
      <c r="E1216" s="13"/>
      <c r="F1216" s="13"/>
      <c r="G1216" s="14"/>
    </row>
    <row r="1217" spans="3:7">
      <c r="C1217" s="13"/>
      <c r="D1217" s="13"/>
      <c r="E1217" s="13"/>
      <c r="F1217" s="13"/>
      <c r="G1217" s="14"/>
    </row>
    <row r="1218" spans="3:7">
      <c r="C1218" s="13"/>
      <c r="D1218" s="13"/>
      <c r="E1218" s="13"/>
      <c r="F1218" s="13"/>
      <c r="G1218" s="14"/>
    </row>
    <row r="1219" spans="3:7">
      <c r="C1219" s="13"/>
      <c r="D1219" s="13"/>
      <c r="E1219" s="13"/>
      <c r="F1219" s="13"/>
      <c r="G1219" s="14"/>
    </row>
    <row r="1220" spans="3:7">
      <c r="C1220" s="13"/>
      <c r="D1220" s="13"/>
      <c r="E1220" s="13"/>
      <c r="F1220" s="13"/>
      <c r="G1220" s="14"/>
    </row>
    <row r="1221" spans="3:7">
      <c r="C1221" s="13"/>
      <c r="D1221" s="13"/>
      <c r="E1221" s="13"/>
      <c r="F1221" s="13"/>
      <c r="G1221" s="14"/>
    </row>
    <row r="1222" spans="3:7">
      <c r="C1222" s="13"/>
      <c r="D1222" s="13"/>
      <c r="E1222" s="13"/>
      <c r="F1222" s="13"/>
      <c r="G1222" s="14"/>
    </row>
    <row r="1223" spans="3:7">
      <c r="C1223" s="13"/>
      <c r="D1223" s="13"/>
      <c r="E1223" s="13"/>
      <c r="F1223" s="13"/>
      <c r="G1223" s="14"/>
    </row>
    <row r="1224" spans="3:7">
      <c r="C1224" s="13"/>
      <c r="D1224" s="13"/>
      <c r="E1224" s="13"/>
      <c r="F1224" s="13"/>
      <c r="G1224" s="14"/>
    </row>
    <row r="1225" spans="3:7">
      <c r="C1225" s="13"/>
      <c r="D1225" s="13"/>
      <c r="E1225" s="13"/>
      <c r="F1225" s="13"/>
      <c r="G1225" s="14"/>
    </row>
    <row r="1226" spans="3:7">
      <c r="C1226" s="13"/>
      <c r="D1226" s="13"/>
      <c r="E1226" s="13"/>
      <c r="F1226" s="13"/>
      <c r="G1226" s="14"/>
    </row>
    <row r="1227" spans="3:7">
      <c r="C1227" s="13"/>
      <c r="D1227" s="13"/>
      <c r="E1227" s="13"/>
      <c r="F1227" s="13"/>
      <c r="G1227" s="14"/>
    </row>
    <row r="1228" spans="3:7">
      <c r="C1228" s="13"/>
      <c r="D1228" s="13"/>
      <c r="E1228" s="13"/>
      <c r="F1228" s="13"/>
      <c r="G1228" s="14"/>
    </row>
    <row r="1229" spans="3:7">
      <c r="C1229" s="13"/>
      <c r="D1229" s="13"/>
      <c r="E1229" s="13"/>
      <c r="F1229" s="13"/>
      <c r="G1229" s="14"/>
    </row>
    <row r="1230" spans="3:7">
      <c r="C1230" s="13"/>
      <c r="D1230" s="13"/>
      <c r="E1230" s="13"/>
      <c r="F1230" s="13"/>
      <c r="G1230" s="14"/>
    </row>
    <row r="1231" spans="3:7">
      <c r="C1231" s="13"/>
      <c r="D1231" s="13"/>
      <c r="E1231" s="13"/>
      <c r="F1231" s="13"/>
      <c r="G1231" s="14"/>
    </row>
    <row r="1232" spans="3:7">
      <c r="C1232" s="13"/>
      <c r="D1232" s="13"/>
      <c r="E1232" s="13"/>
      <c r="F1232" s="13"/>
      <c r="G1232" s="14"/>
    </row>
    <row r="1233" spans="3:7">
      <c r="C1233" s="13"/>
      <c r="D1233" s="13"/>
      <c r="E1233" s="13"/>
      <c r="F1233" s="13"/>
      <c r="G1233" s="14"/>
    </row>
    <row r="1234" spans="3:7">
      <c r="C1234" s="13"/>
      <c r="D1234" s="13"/>
      <c r="E1234" s="13"/>
      <c r="F1234" s="13"/>
      <c r="G1234" s="14"/>
    </row>
    <row r="1235" spans="3:7">
      <c r="C1235" s="13"/>
      <c r="D1235" s="13"/>
      <c r="E1235" s="13"/>
      <c r="F1235" s="13"/>
      <c r="G1235" s="14"/>
    </row>
    <row r="1236" spans="3:7">
      <c r="C1236" s="13"/>
      <c r="D1236" s="13"/>
      <c r="E1236" s="13"/>
      <c r="F1236" s="13"/>
      <c r="G1236" s="14"/>
    </row>
    <row r="1237" spans="3:7">
      <c r="C1237" s="13"/>
      <c r="D1237" s="13"/>
      <c r="E1237" s="13"/>
      <c r="F1237" s="13"/>
      <c r="G1237" s="14"/>
    </row>
    <row r="1238" spans="3:7">
      <c r="C1238" s="13"/>
      <c r="D1238" s="13"/>
      <c r="E1238" s="13"/>
      <c r="F1238" s="13"/>
      <c r="G1238" s="14"/>
    </row>
    <row r="1239" spans="3:7">
      <c r="C1239" s="13"/>
      <c r="D1239" s="13"/>
      <c r="E1239" s="13"/>
      <c r="F1239" s="13"/>
      <c r="G1239" s="14"/>
    </row>
    <row r="1240" spans="3:7">
      <c r="C1240" s="13"/>
      <c r="D1240" s="13"/>
      <c r="E1240" s="13"/>
      <c r="F1240" s="13"/>
      <c r="G1240" s="14"/>
    </row>
    <row r="1241" spans="3:7">
      <c r="C1241" s="13"/>
      <c r="D1241" s="13"/>
      <c r="E1241" s="13"/>
      <c r="F1241" s="13"/>
      <c r="G1241" s="14"/>
    </row>
    <row r="1242" spans="3:7">
      <c r="C1242" s="13"/>
      <c r="D1242" s="13"/>
      <c r="E1242" s="13"/>
      <c r="F1242" s="13"/>
      <c r="G1242" s="14"/>
    </row>
    <row r="1243" spans="3:7">
      <c r="C1243" s="13"/>
      <c r="D1243" s="13"/>
      <c r="E1243" s="13"/>
      <c r="F1243" s="13"/>
      <c r="G1243" s="14"/>
    </row>
    <row r="1244" spans="3:7">
      <c r="C1244" s="13"/>
      <c r="D1244" s="13"/>
      <c r="E1244" s="13"/>
      <c r="F1244" s="13"/>
      <c r="G1244" s="14"/>
    </row>
    <row r="1245" spans="3:7">
      <c r="C1245" s="13"/>
      <c r="D1245" s="13"/>
      <c r="E1245" s="13"/>
      <c r="F1245" s="13"/>
      <c r="G1245" s="14"/>
    </row>
    <row r="1246" spans="3:7">
      <c r="C1246" s="13"/>
      <c r="D1246" s="13"/>
      <c r="E1246" s="13"/>
      <c r="F1246" s="13"/>
      <c r="G1246" s="14"/>
    </row>
    <row r="1247" spans="3:7">
      <c r="C1247" s="13"/>
      <c r="D1247" s="13"/>
      <c r="E1247" s="13"/>
      <c r="F1247" s="13"/>
      <c r="G1247" s="14"/>
    </row>
    <row r="1248" spans="3:7">
      <c r="C1248" s="13"/>
      <c r="D1248" s="13"/>
      <c r="E1248" s="13"/>
      <c r="F1248" s="13"/>
      <c r="G1248" s="14"/>
    </row>
    <row r="1249" spans="3:7">
      <c r="C1249" s="13"/>
      <c r="D1249" s="13"/>
      <c r="E1249" s="13"/>
      <c r="F1249" s="13"/>
      <c r="G1249" s="14"/>
    </row>
    <row r="1250" spans="3:7">
      <c r="C1250" s="13"/>
      <c r="D1250" s="13"/>
      <c r="E1250" s="13"/>
      <c r="F1250" s="13"/>
      <c r="G1250" s="14"/>
    </row>
    <row r="1251" spans="3:7">
      <c r="C1251" s="13"/>
      <c r="D1251" s="13"/>
      <c r="E1251" s="13"/>
      <c r="F1251" s="13"/>
      <c r="G1251" s="14"/>
    </row>
    <row r="1252" spans="3:7">
      <c r="C1252" s="13"/>
      <c r="D1252" s="13"/>
      <c r="E1252" s="13"/>
      <c r="F1252" s="13"/>
      <c r="G1252" s="14"/>
    </row>
    <row r="1253" spans="3:7">
      <c r="C1253" s="13"/>
      <c r="D1253" s="13"/>
      <c r="E1253" s="13"/>
      <c r="F1253" s="13"/>
      <c r="G1253" s="14"/>
    </row>
    <row r="1254" spans="3:7">
      <c r="C1254" s="13"/>
      <c r="D1254" s="13"/>
      <c r="E1254" s="13"/>
      <c r="F1254" s="13"/>
      <c r="G1254" s="14"/>
    </row>
    <row r="1255" spans="3:7">
      <c r="C1255" s="13"/>
      <c r="D1255" s="13"/>
      <c r="E1255" s="13"/>
      <c r="F1255" s="13"/>
      <c r="G1255" s="14"/>
    </row>
    <row r="1256" spans="3:7">
      <c r="C1256" s="13"/>
      <c r="D1256" s="13"/>
      <c r="E1256" s="13"/>
      <c r="F1256" s="13"/>
      <c r="G1256" s="14"/>
    </row>
    <row r="1257" spans="3:7">
      <c r="C1257" s="13"/>
      <c r="D1257" s="13"/>
      <c r="E1257" s="13"/>
      <c r="F1257" s="13"/>
      <c r="G1257" s="14"/>
    </row>
    <row r="1258" spans="3:7">
      <c r="C1258" s="13"/>
      <c r="D1258" s="13"/>
      <c r="E1258" s="13"/>
      <c r="F1258" s="13"/>
      <c r="G1258" s="14"/>
    </row>
    <row r="1259" spans="3:7">
      <c r="C1259" s="13"/>
      <c r="D1259" s="13"/>
      <c r="E1259" s="13"/>
      <c r="F1259" s="13"/>
      <c r="G1259" s="14"/>
    </row>
    <row r="1260" spans="3:7">
      <c r="C1260" s="13"/>
      <c r="D1260" s="13"/>
      <c r="E1260" s="13"/>
      <c r="F1260" s="13"/>
      <c r="G1260" s="14"/>
    </row>
    <row r="1261" spans="3:7">
      <c r="C1261" s="13"/>
      <c r="D1261" s="13"/>
      <c r="E1261" s="13"/>
      <c r="F1261" s="13"/>
      <c r="G1261" s="14"/>
    </row>
    <row r="1262" spans="3:7">
      <c r="C1262" s="13"/>
      <c r="D1262" s="13"/>
      <c r="E1262" s="13"/>
      <c r="F1262" s="13"/>
      <c r="G1262" s="14"/>
    </row>
    <row r="1263" spans="3:7">
      <c r="C1263" s="13"/>
      <c r="D1263" s="13"/>
      <c r="E1263" s="13"/>
      <c r="F1263" s="13"/>
      <c r="G1263" s="14"/>
    </row>
    <row r="1264" spans="3:7">
      <c r="C1264" s="13"/>
      <c r="D1264" s="13"/>
      <c r="E1264" s="13"/>
      <c r="F1264" s="13"/>
      <c r="G1264" s="14"/>
    </row>
    <row r="1265" spans="3:7">
      <c r="C1265" s="13"/>
      <c r="D1265" s="13"/>
      <c r="E1265" s="13"/>
      <c r="F1265" s="13"/>
      <c r="G1265" s="14"/>
    </row>
    <row r="1266" spans="3:7">
      <c r="C1266" s="13"/>
      <c r="D1266" s="13"/>
      <c r="E1266" s="13"/>
      <c r="F1266" s="13"/>
      <c r="G1266" s="14"/>
    </row>
    <row r="1267" spans="3:7">
      <c r="C1267" s="13"/>
      <c r="D1267" s="13"/>
      <c r="E1267" s="13"/>
      <c r="F1267" s="13"/>
      <c r="G1267" s="14"/>
    </row>
    <row r="1268" spans="3:7">
      <c r="C1268" s="13"/>
      <c r="D1268" s="13"/>
      <c r="E1268" s="13"/>
      <c r="F1268" s="13"/>
      <c r="G1268" s="14"/>
    </row>
    <row r="1269" spans="3:7">
      <c r="C1269" s="13"/>
      <c r="D1269" s="13"/>
      <c r="E1269" s="13"/>
      <c r="F1269" s="13"/>
      <c r="G1269" s="14"/>
    </row>
    <row r="1270" spans="3:7">
      <c r="C1270" s="13"/>
      <c r="D1270" s="13"/>
      <c r="E1270" s="13"/>
      <c r="F1270" s="13"/>
      <c r="G1270" s="14"/>
    </row>
    <row r="1271" spans="3:7">
      <c r="C1271" s="13"/>
      <c r="D1271" s="13"/>
      <c r="E1271" s="13"/>
      <c r="F1271" s="13"/>
      <c r="G1271" s="14"/>
    </row>
    <row r="1272" spans="3:7">
      <c r="C1272" s="13"/>
      <c r="D1272" s="13"/>
      <c r="E1272" s="13"/>
      <c r="F1272" s="13"/>
      <c r="G1272" s="14"/>
    </row>
    <row r="1273" spans="3:7">
      <c r="C1273" s="13"/>
      <c r="D1273" s="13"/>
      <c r="E1273" s="13"/>
      <c r="F1273" s="13"/>
      <c r="G1273" s="14"/>
    </row>
    <row r="1274" spans="3:7">
      <c r="C1274" s="13"/>
      <c r="D1274" s="13"/>
      <c r="E1274" s="13"/>
      <c r="F1274" s="13"/>
      <c r="G1274" s="14"/>
    </row>
    <row r="1275" spans="3:7">
      <c r="C1275" s="13"/>
      <c r="D1275" s="13"/>
      <c r="E1275" s="13"/>
      <c r="F1275" s="13"/>
      <c r="G1275" s="14"/>
    </row>
    <row r="1276" spans="3:7">
      <c r="C1276" s="13"/>
      <c r="D1276" s="13"/>
      <c r="E1276" s="13"/>
      <c r="F1276" s="13"/>
      <c r="G1276" s="14"/>
    </row>
    <row r="1277" spans="3:7">
      <c r="C1277" s="13"/>
      <c r="D1277" s="13"/>
      <c r="E1277" s="13"/>
      <c r="F1277" s="13"/>
      <c r="G1277" s="14"/>
    </row>
    <row r="1278" spans="3:7">
      <c r="C1278" s="13"/>
      <c r="D1278" s="13"/>
      <c r="E1278" s="13"/>
      <c r="F1278" s="13"/>
      <c r="G1278" s="14"/>
    </row>
    <row r="1279" spans="3:7">
      <c r="C1279" s="13"/>
      <c r="D1279" s="13"/>
      <c r="E1279" s="13"/>
      <c r="F1279" s="13"/>
      <c r="G1279" s="14"/>
    </row>
    <row r="1280" spans="3:7">
      <c r="C1280" s="13"/>
      <c r="D1280" s="13"/>
      <c r="E1280" s="13"/>
      <c r="F1280" s="13"/>
      <c r="G1280" s="14"/>
    </row>
    <row r="1281" spans="3:7">
      <c r="C1281" s="13"/>
      <c r="D1281" s="13"/>
      <c r="E1281" s="13"/>
      <c r="F1281" s="13"/>
      <c r="G1281" s="14"/>
    </row>
    <row r="1282" spans="3:7">
      <c r="C1282" s="13"/>
      <c r="D1282" s="13"/>
      <c r="E1282" s="13"/>
      <c r="F1282" s="13"/>
      <c r="G1282" s="14"/>
    </row>
    <row r="1283" spans="3:7">
      <c r="C1283" s="13"/>
      <c r="D1283" s="13"/>
      <c r="E1283" s="13"/>
      <c r="F1283" s="13"/>
      <c r="G1283" s="14"/>
    </row>
    <row r="1284" spans="3:7">
      <c r="C1284" s="13"/>
      <c r="D1284" s="13"/>
      <c r="E1284" s="13"/>
      <c r="F1284" s="13"/>
      <c r="G1284" s="14"/>
    </row>
    <row r="1285" spans="3:7">
      <c r="C1285" s="13"/>
      <c r="D1285" s="13"/>
      <c r="E1285" s="13"/>
      <c r="F1285" s="13"/>
      <c r="G1285" s="14"/>
    </row>
    <row r="1286" spans="3:7">
      <c r="C1286" s="13"/>
      <c r="D1286" s="13"/>
      <c r="E1286" s="13"/>
      <c r="F1286" s="13"/>
      <c r="G1286" s="14"/>
    </row>
    <row r="1287" spans="3:7">
      <c r="C1287" s="13"/>
      <c r="D1287" s="13"/>
      <c r="E1287" s="13"/>
      <c r="F1287" s="13"/>
      <c r="G1287" s="14"/>
    </row>
    <row r="1288" spans="3:7">
      <c r="C1288" s="13"/>
      <c r="D1288" s="13"/>
      <c r="E1288" s="13"/>
      <c r="F1288" s="13"/>
      <c r="G1288" s="14"/>
    </row>
    <row r="1289" spans="3:7">
      <c r="C1289" s="13"/>
      <c r="D1289" s="13"/>
      <c r="E1289" s="13"/>
      <c r="F1289" s="13"/>
      <c r="G1289" s="14"/>
    </row>
    <row r="1290" spans="3:7">
      <c r="C1290" s="13"/>
      <c r="D1290" s="13"/>
      <c r="E1290" s="13"/>
      <c r="F1290" s="13"/>
      <c r="G1290" s="14"/>
    </row>
    <row r="1291" spans="3:7">
      <c r="C1291" s="13"/>
      <c r="D1291" s="13"/>
      <c r="E1291" s="13"/>
      <c r="F1291" s="13"/>
      <c r="G1291" s="14"/>
    </row>
    <row r="1292" spans="3:7">
      <c r="C1292" s="13"/>
      <c r="D1292" s="13"/>
      <c r="E1292" s="13"/>
      <c r="F1292" s="13"/>
      <c r="G1292" s="14"/>
    </row>
    <row r="1293" spans="3:7">
      <c r="C1293" s="13"/>
      <c r="D1293" s="13"/>
      <c r="E1293" s="13"/>
      <c r="F1293" s="13"/>
      <c r="G1293" s="14"/>
    </row>
    <row r="1294" spans="3:7">
      <c r="C1294" s="13"/>
      <c r="D1294" s="13"/>
      <c r="E1294" s="13"/>
      <c r="F1294" s="13"/>
      <c r="G1294" s="14"/>
    </row>
    <row r="1295" spans="3:7">
      <c r="C1295" s="13"/>
      <c r="D1295" s="13"/>
      <c r="E1295" s="13"/>
      <c r="F1295" s="13"/>
      <c r="G1295" s="14"/>
    </row>
    <row r="1296" spans="3:7">
      <c r="C1296" s="13"/>
      <c r="D1296" s="13"/>
      <c r="E1296" s="13"/>
      <c r="F1296" s="13"/>
      <c r="G1296" s="14"/>
    </row>
    <row r="1297" spans="3:7">
      <c r="C1297" s="13"/>
      <c r="D1297" s="13"/>
      <c r="E1297" s="13"/>
      <c r="F1297" s="13"/>
      <c r="G1297" s="14"/>
    </row>
    <row r="1298" spans="3:7">
      <c r="C1298" s="13"/>
      <c r="D1298" s="13"/>
      <c r="E1298" s="13"/>
      <c r="F1298" s="13"/>
      <c r="G1298" s="14"/>
    </row>
    <row r="1299" spans="3:7">
      <c r="C1299" s="13"/>
      <c r="D1299" s="13"/>
      <c r="E1299" s="13"/>
      <c r="F1299" s="13"/>
      <c r="G1299" s="14"/>
    </row>
    <row r="1300" spans="3:7">
      <c r="C1300" s="13"/>
      <c r="D1300" s="13"/>
      <c r="E1300" s="13"/>
      <c r="F1300" s="13"/>
      <c r="G1300" s="14"/>
    </row>
    <row r="1301" spans="3:7">
      <c r="C1301" s="13"/>
      <c r="D1301" s="13"/>
      <c r="E1301" s="13"/>
      <c r="F1301" s="13"/>
      <c r="G1301" s="14"/>
    </row>
    <row r="1302" spans="3:7">
      <c r="C1302" s="13"/>
      <c r="D1302" s="13"/>
      <c r="E1302" s="13"/>
      <c r="F1302" s="13"/>
      <c r="G1302" s="14"/>
    </row>
    <row r="1303" spans="3:7">
      <c r="C1303" s="13"/>
      <c r="D1303" s="13"/>
      <c r="E1303" s="13"/>
      <c r="F1303" s="13"/>
      <c r="G1303" s="14"/>
    </row>
    <row r="1304" spans="3:7">
      <c r="C1304" s="13"/>
      <c r="D1304" s="13"/>
      <c r="E1304" s="13"/>
      <c r="F1304" s="13"/>
      <c r="G1304" s="14"/>
    </row>
    <row r="1305" spans="3:7">
      <c r="C1305" s="13"/>
      <c r="D1305" s="13"/>
      <c r="E1305" s="13"/>
      <c r="F1305" s="13"/>
      <c r="G1305" s="14"/>
    </row>
    <row r="1306" spans="3:7">
      <c r="C1306" s="13"/>
      <c r="D1306" s="13"/>
      <c r="E1306" s="13"/>
      <c r="F1306" s="13"/>
      <c r="G1306" s="14"/>
    </row>
    <row r="1307" spans="3:7">
      <c r="C1307" s="13"/>
      <c r="D1307" s="13"/>
      <c r="E1307" s="13"/>
      <c r="F1307" s="13"/>
      <c r="G1307" s="14"/>
    </row>
    <row r="1308" spans="3:7">
      <c r="C1308" s="13"/>
      <c r="D1308" s="13"/>
      <c r="E1308" s="13"/>
      <c r="F1308" s="13"/>
      <c r="G1308" s="14"/>
    </row>
    <row r="1309" spans="3:7">
      <c r="C1309" s="13"/>
      <c r="D1309" s="13"/>
      <c r="E1309" s="13"/>
      <c r="F1309" s="13"/>
      <c r="G1309" s="14"/>
    </row>
    <row r="1310" spans="3:7">
      <c r="C1310" s="13"/>
      <c r="D1310" s="13"/>
      <c r="E1310" s="13"/>
      <c r="F1310" s="13"/>
      <c r="G1310" s="14"/>
    </row>
    <row r="1311" spans="3:7">
      <c r="C1311" s="13"/>
      <c r="D1311" s="13"/>
      <c r="E1311" s="13"/>
      <c r="F1311" s="13"/>
      <c r="G1311" s="14"/>
    </row>
    <row r="1312" spans="3:7">
      <c r="C1312" s="13"/>
      <c r="D1312" s="13"/>
      <c r="E1312" s="13"/>
      <c r="F1312" s="13"/>
      <c r="G1312" s="14"/>
    </row>
    <row r="1313" spans="3:7">
      <c r="C1313" s="13"/>
      <c r="D1313" s="13"/>
      <c r="E1313" s="13"/>
      <c r="F1313" s="13"/>
      <c r="G1313" s="14"/>
    </row>
    <row r="1314" spans="3:7">
      <c r="C1314" s="13"/>
      <c r="D1314" s="13"/>
      <c r="E1314" s="13"/>
      <c r="F1314" s="13"/>
      <c r="G1314" s="14"/>
    </row>
    <row r="1315" spans="3:7">
      <c r="C1315" s="13"/>
      <c r="D1315" s="13"/>
      <c r="E1315" s="13"/>
      <c r="F1315" s="13"/>
      <c r="G1315" s="14"/>
    </row>
    <row r="1316" spans="3:7">
      <c r="C1316" s="13"/>
      <c r="D1316" s="13"/>
      <c r="E1316" s="13"/>
      <c r="F1316" s="13"/>
      <c r="G1316" s="14"/>
    </row>
    <row r="1317" spans="3:7">
      <c r="C1317" s="13"/>
      <c r="D1317" s="13"/>
      <c r="E1317" s="13"/>
      <c r="F1317" s="13"/>
      <c r="G1317" s="14"/>
    </row>
    <row r="1318" spans="3:7">
      <c r="C1318" s="13"/>
      <c r="D1318" s="13"/>
      <c r="E1318" s="13"/>
      <c r="F1318" s="13"/>
      <c r="G1318" s="14"/>
    </row>
    <row r="1319" spans="3:7">
      <c r="C1319" s="13"/>
      <c r="D1319" s="13"/>
      <c r="E1319" s="13"/>
      <c r="F1319" s="13"/>
      <c r="G1319" s="14"/>
    </row>
    <row r="1320" spans="3:7">
      <c r="C1320" s="13"/>
      <c r="D1320" s="13"/>
      <c r="E1320" s="13"/>
      <c r="F1320" s="13"/>
      <c r="G1320" s="14"/>
    </row>
    <row r="1321" spans="3:7">
      <c r="C1321" s="13"/>
      <c r="D1321" s="13"/>
      <c r="E1321" s="13"/>
      <c r="F1321" s="13"/>
      <c r="G1321" s="14"/>
    </row>
    <row r="1322" spans="3:7">
      <c r="C1322" s="13"/>
      <c r="D1322" s="13"/>
      <c r="E1322" s="13"/>
      <c r="F1322" s="13"/>
      <c r="G1322" s="14"/>
    </row>
    <row r="1323" spans="3:7">
      <c r="C1323" s="13"/>
      <c r="D1323" s="13"/>
      <c r="E1323" s="13"/>
      <c r="F1323" s="13"/>
      <c r="G1323" s="14"/>
    </row>
    <row r="1324" spans="3:7">
      <c r="C1324" s="13"/>
      <c r="D1324" s="13"/>
      <c r="E1324" s="13"/>
      <c r="F1324" s="13"/>
      <c r="G1324" s="14"/>
    </row>
    <row r="1325" spans="3:7">
      <c r="C1325" s="13"/>
      <c r="D1325" s="13"/>
      <c r="E1325" s="13"/>
      <c r="F1325" s="13"/>
      <c r="G1325" s="14"/>
    </row>
    <row r="1326" spans="3:7">
      <c r="C1326" s="13"/>
      <c r="D1326" s="13"/>
      <c r="E1326" s="13"/>
      <c r="F1326" s="13"/>
      <c r="G1326" s="14"/>
    </row>
    <row r="1327" spans="3:7">
      <c r="C1327" s="13"/>
      <c r="D1327" s="13"/>
      <c r="E1327" s="13"/>
      <c r="F1327" s="13"/>
      <c r="G1327" s="14"/>
    </row>
    <row r="1328" spans="3:7">
      <c r="C1328" s="13"/>
      <c r="D1328" s="13"/>
      <c r="E1328" s="13"/>
      <c r="F1328" s="13"/>
      <c r="G1328" s="14"/>
    </row>
    <row r="1329" spans="3:7">
      <c r="C1329" s="13"/>
      <c r="D1329" s="13"/>
      <c r="E1329" s="13"/>
      <c r="F1329" s="13"/>
      <c r="G1329" s="14"/>
    </row>
    <row r="1330" spans="3:7">
      <c r="C1330" s="13"/>
      <c r="D1330" s="13"/>
      <c r="E1330" s="13"/>
      <c r="F1330" s="13"/>
      <c r="G1330" s="14"/>
    </row>
    <row r="1331" spans="3:7">
      <c r="C1331" s="13"/>
      <c r="D1331" s="13"/>
      <c r="E1331" s="13"/>
      <c r="F1331" s="13"/>
      <c r="G1331" s="14"/>
    </row>
    <row r="1332" spans="3:7">
      <c r="C1332" s="13"/>
      <c r="D1332" s="13"/>
      <c r="E1332" s="13"/>
      <c r="F1332" s="13"/>
      <c r="G1332" s="14"/>
    </row>
    <row r="1333" spans="3:7">
      <c r="C1333" s="13"/>
      <c r="D1333" s="13"/>
      <c r="E1333" s="13"/>
      <c r="F1333" s="13"/>
      <c r="G1333" s="14"/>
    </row>
    <row r="1334" spans="3:7">
      <c r="C1334" s="13"/>
      <c r="D1334" s="13"/>
      <c r="E1334" s="13"/>
      <c r="F1334" s="13"/>
      <c r="G1334" s="14"/>
    </row>
    <row r="1335" spans="3:7">
      <c r="C1335" s="13"/>
      <c r="D1335" s="13"/>
      <c r="E1335" s="13"/>
      <c r="F1335" s="13"/>
      <c r="G1335" s="14"/>
    </row>
    <row r="1336" spans="3:7">
      <c r="C1336" s="13"/>
      <c r="D1336" s="13"/>
      <c r="E1336" s="13"/>
      <c r="F1336" s="13"/>
      <c r="G1336" s="14"/>
    </row>
    <row r="1337" spans="3:7">
      <c r="C1337" s="13"/>
      <c r="D1337" s="13"/>
      <c r="E1337" s="13"/>
      <c r="F1337" s="13"/>
      <c r="G1337" s="14"/>
    </row>
    <row r="1338" spans="3:7">
      <c r="C1338" s="13"/>
      <c r="D1338" s="13"/>
      <c r="E1338" s="13"/>
      <c r="F1338" s="13"/>
      <c r="G1338" s="14"/>
    </row>
    <row r="1339" spans="3:7">
      <c r="C1339" s="13"/>
      <c r="D1339" s="13"/>
      <c r="E1339" s="13"/>
      <c r="F1339" s="13"/>
      <c r="G1339" s="14"/>
    </row>
    <row r="1340" spans="3:7">
      <c r="C1340" s="13"/>
      <c r="D1340" s="13"/>
      <c r="E1340" s="13"/>
      <c r="F1340" s="13"/>
      <c r="G1340" s="14"/>
    </row>
    <row r="1341" spans="3:7">
      <c r="C1341" s="13"/>
      <c r="D1341" s="13"/>
      <c r="E1341" s="13"/>
      <c r="F1341" s="13"/>
      <c r="G1341" s="14"/>
    </row>
    <row r="1342" spans="3:7">
      <c r="C1342" s="13"/>
      <c r="D1342" s="13"/>
      <c r="E1342" s="13"/>
      <c r="F1342" s="13"/>
      <c r="G1342" s="14"/>
    </row>
    <row r="1343" spans="3:7">
      <c r="C1343" s="13"/>
      <c r="D1343" s="13"/>
      <c r="E1343" s="13"/>
      <c r="F1343" s="13"/>
      <c r="G1343" s="14"/>
    </row>
    <row r="1344" spans="3:7">
      <c r="C1344" s="13"/>
      <c r="D1344" s="13"/>
      <c r="E1344" s="13"/>
      <c r="F1344" s="13"/>
      <c r="G1344" s="14"/>
    </row>
    <row r="1345" spans="3:7">
      <c r="C1345" s="13"/>
      <c r="D1345" s="13"/>
      <c r="E1345" s="13"/>
      <c r="F1345" s="13"/>
      <c r="G1345" s="14"/>
    </row>
    <row r="1346" spans="3:7">
      <c r="C1346" s="13"/>
      <c r="D1346" s="13"/>
      <c r="E1346" s="13"/>
      <c r="F1346" s="13"/>
      <c r="G1346" s="14"/>
    </row>
    <row r="1347" spans="3:7">
      <c r="C1347" s="13"/>
      <c r="D1347" s="13"/>
      <c r="E1347" s="13"/>
      <c r="F1347" s="13"/>
      <c r="G1347" s="14"/>
    </row>
    <row r="1348" spans="3:7">
      <c r="C1348" s="13"/>
      <c r="D1348" s="13"/>
      <c r="E1348" s="13"/>
      <c r="F1348" s="13"/>
      <c r="G1348" s="14"/>
    </row>
    <row r="1349" spans="3:7">
      <c r="C1349" s="13"/>
      <c r="D1349" s="13"/>
      <c r="E1349" s="13"/>
      <c r="F1349" s="13"/>
      <c r="G1349" s="14"/>
    </row>
    <row r="1350" spans="3:7">
      <c r="C1350" s="13"/>
      <c r="D1350" s="13"/>
      <c r="E1350" s="13"/>
      <c r="F1350" s="13"/>
      <c r="G1350" s="14"/>
    </row>
    <row r="1351" spans="3:7">
      <c r="C1351" s="13"/>
      <c r="D1351" s="13"/>
      <c r="E1351" s="13"/>
      <c r="F1351" s="13"/>
      <c r="G1351" s="14"/>
    </row>
    <row r="1352" spans="3:7">
      <c r="C1352" s="13"/>
      <c r="D1352" s="13"/>
      <c r="E1352" s="13"/>
      <c r="F1352" s="13"/>
      <c r="G1352" s="14"/>
    </row>
    <row r="1353" spans="3:7">
      <c r="C1353" s="13"/>
      <c r="D1353" s="13"/>
      <c r="E1353" s="13"/>
      <c r="F1353" s="13"/>
      <c r="G1353" s="14"/>
    </row>
    <row r="1354" spans="3:7">
      <c r="C1354" s="13"/>
      <c r="D1354" s="13"/>
      <c r="E1354" s="13"/>
      <c r="F1354" s="13"/>
      <c r="G1354" s="14"/>
    </row>
    <row r="1355" spans="3:7">
      <c r="C1355" s="13"/>
      <c r="D1355" s="13"/>
      <c r="E1355" s="13"/>
      <c r="F1355" s="13"/>
      <c r="G1355" s="14"/>
    </row>
    <row r="1356" spans="3:7">
      <c r="C1356" s="13"/>
      <c r="D1356" s="13"/>
      <c r="E1356" s="13"/>
      <c r="F1356" s="13"/>
      <c r="G1356" s="14"/>
    </row>
    <row r="1357" spans="3:7">
      <c r="C1357" s="13"/>
      <c r="D1357" s="13"/>
      <c r="E1357" s="13"/>
      <c r="F1357" s="13"/>
      <c r="G1357" s="14"/>
    </row>
    <row r="1358" spans="3:7">
      <c r="C1358" s="13"/>
      <c r="D1358" s="13"/>
      <c r="E1358" s="13"/>
      <c r="F1358" s="13"/>
      <c r="G1358" s="14"/>
    </row>
    <row r="1359" spans="3:7">
      <c r="C1359" s="13"/>
      <c r="D1359" s="13"/>
      <c r="E1359" s="13"/>
      <c r="F1359" s="13"/>
      <c r="G1359" s="14"/>
    </row>
    <row r="1360" spans="3:7">
      <c r="C1360" s="13"/>
      <c r="D1360" s="13"/>
      <c r="E1360" s="13"/>
      <c r="F1360" s="13"/>
      <c r="G1360" s="14"/>
    </row>
    <row r="1361" spans="3:7">
      <c r="C1361" s="13"/>
      <c r="D1361" s="13"/>
      <c r="E1361" s="13"/>
      <c r="F1361" s="13"/>
      <c r="G1361" s="14"/>
    </row>
    <row r="1362" spans="3:7">
      <c r="C1362" s="13"/>
      <c r="D1362" s="13"/>
      <c r="E1362" s="13"/>
      <c r="F1362" s="13"/>
      <c r="G1362" s="14"/>
    </row>
    <row r="1363" spans="3:7">
      <c r="C1363" s="13"/>
      <c r="D1363" s="13"/>
      <c r="E1363" s="13"/>
      <c r="F1363" s="13"/>
      <c r="G1363" s="14"/>
    </row>
    <row r="1364" spans="3:7">
      <c r="C1364" s="13"/>
      <c r="D1364" s="13"/>
      <c r="E1364" s="13"/>
      <c r="F1364" s="13"/>
      <c r="G1364" s="14"/>
    </row>
    <row r="1365" spans="3:7">
      <c r="C1365" s="13"/>
      <c r="D1365" s="13"/>
      <c r="E1365" s="13"/>
      <c r="F1365" s="13"/>
      <c r="G1365" s="14"/>
    </row>
    <row r="1366" spans="3:7">
      <c r="C1366" s="13"/>
      <c r="D1366" s="13"/>
      <c r="E1366" s="13"/>
      <c r="F1366" s="13"/>
      <c r="G1366" s="14"/>
    </row>
    <row r="1367" spans="3:7">
      <c r="C1367" s="13"/>
      <c r="D1367" s="13"/>
      <c r="E1367" s="13"/>
      <c r="F1367" s="13"/>
      <c r="G1367" s="14"/>
    </row>
    <row r="1368" spans="3:7">
      <c r="C1368" s="13"/>
      <c r="D1368" s="13"/>
      <c r="E1368" s="13"/>
      <c r="F1368" s="13"/>
      <c r="G1368" s="14"/>
    </row>
    <row r="1369" spans="3:7">
      <c r="C1369" s="13"/>
      <c r="D1369" s="13"/>
      <c r="E1369" s="13"/>
      <c r="F1369" s="13"/>
      <c r="G1369" s="14"/>
    </row>
    <row r="1370" spans="3:7">
      <c r="C1370" s="13"/>
      <c r="D1370" s="13"/>
      <c r="E1370" s="13"/>
      <c r="F1370" s="13"/>
      <c r="G1370" s="14"/>
    </row>
    <row r="1371" spans="3:7">
      <c r="C1371" s="13"/>
      <c r="D1371" s="13"/>
      <c r="E1371" s="13"/>
      <c r="F1371" s="13"/>
      <c r="G1371" s="14"/>
    </row>
    <row r="1372" spans="3:7">
      <c r="C1372" s="13"/>
      <c r="D1372" s="13"/>
      <c r="E1372" s="13"/>
      <c r="F1372" s="13"/>
      <c r="G1372" s="14"/>
    </row>
    <row r="1373" spans="3:7">
      <c r="C1373" s="13"/>
      <c r="D1373" s="13"/>
      <c r="E1373" s="13"/>
      <c r="F1373" s="13"/>
      <c r="G1373" s="14"/>
    </row>
    <row r="1374" spans="3:7">
      <c r="C1374" s="13"/>
      <c r="D1374" s="13"/>
      <c r="E1374" s="13"/>
      <c r="F1374" s="13"/>
      <c r="G1374" s="14"/>
    </row>
    <row r="1375" spans="3:7">
      <c r="C1375" s="13"/>
      <c r="D1375" s="13"/>
      <c r="E1375" s="13"/>
      <c r="F1375" s="13"/>
      <c r="G1375" s="14"/>
    </row>
    <row r="1376" spans="3:7">
      <c r="C1376" s="13"/>
      <c r="D1376" s="13"/>
      <c r="E1376" s="13"/>
      <c r="F1376" s="13"/>
      <c r="G1376" s="14"/>
    </row>
    <row r="1377" spans="3:7">
      <c r="C1377" s="13"/>
      <c r="D1377" s="13"/>
      <c r="E1377" s="13"/>
      <c r="F1377" s="13"/>
      <c r="G1377" s="14"/>
    </row>
    <row r="1378" spans="3:7">
      <c r="C1378" s="13"/>
      <c r="D1378" s="13"/>
      <c r="E1378" s="13"/>
      <c r="F1378" s="13"/>
      <c r="G1378" s="14"/>
    </row>
    <row r="1379" spans="3:7">
      <c r="C1379" s="13"/>
      <c r="D1379" s="13"/>
      <c r="E1379" s="13"/>
      <c r="F1379" s="13"/>
      <c r="G1379" s="14"/>
    </row>
    <row r="1380" spans="3:7">
      <c r="C1380" s="13"/>
      <c r="D1380" s="13"/>
      <c r="E1380" s="13"/>
      <c r="F1380" s="13"/>
      <c r="G1380" s="14"/>
    </row>
    <row r="1381" spans="3:7">
      <c r="C1381" s="13"/>
      <c r="D1381" s="13"/>
      <c r="E1381" s="13"/>
      <c r="F1381" s="13"/>
      <c r="G1381" s="14"/>
    </row>
    <row r="1382" spans="3:7">
      <c r="C1382" s="13"/>
      <c r="D1382" s="13"/>
      <c r="E1382" s="13"/>
      <c r="F1382" s="13"/>
      <c r="G1382" s="14"/>
    </row>
    <row r="1383" spans="3:7">
      <c r="C1383" s="13"/>
      <c r="D1383" s="13"/>
      <c r="E1383" s="13"/>
      <c r="F1383" s="13"/>
      <c r="G1383" s="14"/>
    </row>
    <row r="1384" spans="3:7">
      <c r="C1384" s="13"/>
      <c r="D1384" s="13"/>
      <c r="E1384" s="13"/>
      <c r="F1384" s="13"/>
      <c r="G1384" s="14"/>
    </row>
    <row r="1385" spans="3:7">
      <c r="C1385" s="13"/>
      <c r="D1385" s="13"/>
      <c r="E1385" s="13"/>
      <c r="F1385" s="13"/>
      <c r="G1385" s="14"/>
    </row>
    <row r="1386" spans="3:7">
      <c r="C1386" s="13"/>
      <c r="D1386" s="13"/>
      <c r="E1386" s="13"/>
      <c r="F1386" s="13"/>
      <c r="G1386" s="14"/>
    </row>
    <row r="1387" spans="3:7">
      <c r="C1387" s="13"/>
      <c r="D1387" s="13"/>
      <c r="E1387" s="13"/>
      <c r="F1387" s="13"/>
      <c r="G1387" s="14"/>
    </row>
    <row r="1388" spans="3:7">
      <c r="C1388" s="13"/>
      <c r="D1388" s="13"/>
      <c r="E1388" s="13"/>
      <c r="F1388" s="13"/>
      <c r="G1388" s="14"/>
    </row>
    <row r="1389" spans="3:7">
      <c r="C1389" s="13"/>
      <c r="D1389" s="13"/>
      <c r="E1389" s="13"/>
      <c r="F1389" s="13"/>
      <c r="G1389" s="14"/>
    </row>
    <row r="1390" spans="3:7">
      <c r="C1390" s="13"/>
      <c r="D1390" s="13"/>
      <c r="E1390" s="13"/>
      <c r="F1390" s="13"/>
      <c r="G1390" s="14"/>
    </row>
    <row r="1391" spans="3:7">
      <c r="C1391" s="13"/>
      <c r="D1391" s="13"/>
      <c r="E1391" s="13"/>
      <c r="F1391" s="13"/>
      <c r="G1391" s="14"/>
    </row>
    <row r="1392" spans="3:7">
      <c r="C1392" s="13"/>
      <c r="D1392" s="13"/>
      <c r="E1392" s="13"/>
      <c r="F1392" s="13"/>
      <c r="G1392" s="14"/>
    </row>
    <row r="1393" spans="3:7">
      <c r="C1393" s="13"/>
      <c r="D1393" s="13"/>
      <c r="E1393" s="13"/>
      <c r="F1393" s="13"/>
      <c r="G1393" s="14"/>
    </row>
    <row r="1394" spans="3:7">
      <c r="C1394" s="13"/>
      <c r="D1394" s="13"/>
      <c r="E1394" s="13"/>
      <c r="F1394" s="13"/>
      <c r="G1394" s="14"/>
    </row>
    <row r="1395" spans="3:7">
      <c r="C1395" s="13"/>
      <c r="D1395" s="13"/>
      <c r="E1395" s="13"/>
      <c r="F1395" s="13"/>
      <c r="G1395" s="14"/>
    </row>
    <row r="1396" spans="3:7">
      <c r="C1396" s="13"/>
      <c r="D1396" s="13"/>
      <c r="E1396" s="13"/>
      <c r="F1396" s="13"/>
      <c r="G1396" s="14"/>
    </row>
    <row r="1397" spans="3:7">
      <c r="C1397" s="13"/>
      <c r="D1397" s="13"/>
      <c r="E1397" s="13"/>
      <c r="F1397" s="13"/>
      <c r="G1397" s="14"/>
    </row>
    <row r="1398" spans="3:7">
      <c r="C1398" s="13"/>
      <c r="D1398" s="13"/>
      <c r="E1398" s="13"/>
      <c r="F1398" s="13"/>
      <c r="G1398" s="14"/>
    </row>
    <row r="1399" spans="3:7">
      <c r="C1399" s="13"/>
      <c r="D1399" s="13"/>
      <c r="E1399" s="13"/>
      <c r="F1399" s="13"/>
      <c r="G1399" s="14"/>
    </row>
    <row r="1400" spans="3:7">
      <c r="C1400" s="13"/>
      <c r="D1400" s="13"/>
      <c r="E1400" s="13"/>
      <c r="F1400" s="13"/>
      <c r="G1400" s="14"/>
    </row>
    <row r="1401" spans="3:7">
      <c r="C1401" s="13"/>
      <c r="D1401" s="13"/>
      <c r="E1401" s="13"/>
      <c r="F1401" s="13"/>
      <c r="G1401" s="14"/>
    </row>
    <row r="1402" spans="3:7">
      <c r="C1402" s="13"/>
      <c r="D1402" s="13"/>
      <c r="E1402" s="13"/>
      <c r="F1402" s="13"/>
      <c r="G1402" s="14"/>
    </row>
    <row r="1403" spans="3:7">
      <c r="C1403" s="13"/>
      <c r="D1403" s="13"/>
      <c r="E1403" s="13"/>
      <c r="F1403" s="13"/>
      <c r="G1403" s="14"/>
    </row>
    <row r="1404" spans="3:7">
      <c r="C1404" s="13"/>
      <c r="D1404" s="13"/>
      <c r="E1404" s="13"/>
      <c r="F1404" s="13"/>
      <c r="G1404" s="14"/>
    </row>
    <row r="1405" spans="3:7">
      <c r="C1405" s="13"/>
      <c r="D1405" s="13"/>
      <c r="E1405" s="13"/>
      <c r="F1405" s="13"/>
      <c r="G1405" s="14"/>
    </row>
    <row r="1406" spans="3:7">
      <c r="C1406" s="13"/>
      <c r="D1406" s="13"/>
      <c r="E1406" s="13"/>
      <c r="F1406" s="13"/>
      <c r="G1406" s="14"/>
    </row>
    <row r="1407" spans="3:7">
      <c r="C1407" s="13"/>
      <c r="D1407" s="13"/>
      <c r="E1407" s="13"/>
      <c r="F1407" s="13"/>
      <c r="G1407" s="14"/>
    </row>
    <row r="1408" spans="3:7">
      <c r="C1408" s="13"/>
      <c r="D1408" s="13"/>
      <c r="E1408" s="13"/>
      <c r="F1408" s="13"/>
      <c r="G1408" s="14"/>
    </row>
    <row r="1409" spans="3:7">
      <c r="C1409" s="13"/>
      <c r="D1409" s="13"/>
      <c r="E1409" s="13"/>
      <c r="F1409" s="13"/>
      <c r="G1409" s="14"/>
    </row>
    <row r="1410" spans="3:7">
      <c r="C1410" s="13"/>
      <c r="D1410" s="13"/>
      <c r="E1410" s="13"/>
      <c r="F1410" s="13"/>
      <c r="G1410" s="14"/>
    </row>
    <row r="1411" spans="3:7">
      <c r="C1411" s="13"/>
      <c r="D1411" s="13"/>
      <c r="E1411" s="13"/>
      <c r="F1411" s="13"/>
      <c r="G1411" s="14"/>
    </row>
    <row r="1412" spans="3:7">
      <c r="C1412" s="13"/>
      <c r="D1412" s="13"/>
      <c r="E1412" s="13"/>
      <c r="F1412" s="13"/>
      <c r="G1412" s="14"/>
    </row>
    <row r="1413" spans="3:7">
      <c r="C1413" s="13"/>
      <c r="D1413" s="13"/>
      <c r="E1413" s="13"/>
      <c r="F1413" s="13"/>
      <c r="G1413" s="14"/>
    </row>
    <row r="1414" spans="3:7">
      <c r="C1414" s="13"/>
      <c r="D1414" s="13"/>
      <c r="E1414" s="13"/>
      <c r="F1414" s="13"/>
      <c r="G1414" s="14"/>
    </row>
    <row r="1415" spans="3:7">
      <c r="C1415" s="13"/>
      <c r="D1415" s="13"/>
      <c r="E1415" s="13"/>
      <c r="F1415" s="13"/>
      <c r="G1415" s="14"/>
    </row>
    <row r="1416" spans="3:7">
      <c r="C1416" s="13"/>
      <c r="D1416" s="13"/>
      <c r="E1416" s="13"/>
      <c r="F1416" s="13"/>
      <c r="G1416" s="14"/>
    </row>
    <row r="1417" spans="3:7">
      <c r="C1417" s="13"/>
      <c r="D1417" s="13"/>
      <c r="E1417" s="13"/>
      <c r="F1417" s="13"/>
      <c r="G1417" s="14"/>
    </row>
    <row r="1418" spans="3:7">
      <c r="C1418" s="13"/>
      <c r="D1418" s="13"/>
      <c r="E1418" s="13"/>
      <c r="F1418" s="13"/>
      <c r="G1418" s="14"/>
    </row>
    <row r="1419" spans="3:7">
      <c r="C1419" s="13"/>
      <c r="D1419" s="13"/>
      <c r="E1419" s="13"/>
      <c r="F1419" s="13"/>
      <c r="G1419" s="14"/>
    </row>
    <row r="1420" spans="3:7">
      <c r="C1420" s="13"/>
      <c r="D1420" s="13"/>
      <c r="E1420" s="13"/>
      <c r="F1420" s="13"/>
      <c r="G1420" s="14"/>
    </row>
    <row r="1421" spans="3:7">
      <c r="C1421" s="13"/>
      <c r="D1421" s="13"/>
      <c r="E1421" s="13"/>
      <c r="F1421" s="13"/>
      <c r="G1421" s="14"/>
    </row>
    <row r="1422" spans="3:7">
      <c r="C1422" s="13"/>
      <c r="D1422" s="13"/>
      <c r="E1422" s="13"/>
      <c r="F1422" s="13"/>
      <c r="G1422" s="14"/>
    </row>
    <row r="1423" spans="3:7">
      <c r="C1423" s="13"/>
      <c r="D1423" s="13"/>
      <c r="E1423" s="13"/>
      <c r="F1423" s="13"/>
      <c r="G1423" s="14"/>
    </row>
    <row r="1424" spans="3:7">
      <c r="C1424" s="13"/>
      <c r="D1424" s="13"/>
      <c r="E1424" s="13"/>
      <c r="F1424" s="13"/>
      <c r="G1424" s="14"/>
    </row>
    <row r="1425" spans="3:7">
      <c r="C1425" s="13"/>
      <c r="D1425" s="13"/>
      <c r="E1425" s="13"/>
      <c r="F1425" s="13"/>
      <c r="G1425" s="14"/>
    </row>
    <row r="1426" spans="3:7">
      <c r="C1426" s="13"/>
      <c r="D1426" s="13"/>
      <c r="E1426" s="13"/>
      <c r="F1426" s="13"/>
      <c r="G1426" s="14"/>
    </row>
    <row r="1427" spans="3:7">
      <c r="C1427" s="13"/>
      <c r="D1427" s="13"/>
      <c r="E1427" s="13"/>
      <c r="F1427" s="13"/>
      <c r="G1427" s="14"/>
    </row>
    <row r="1428" spans="3:7">
      <c r="C1428" s="13"/>
      <c r="D1428" s="13"/>
      <c r="E1428" s="13"/>
      <c r="F1428" s="13"/>
      <c r="G1428" s="14"/>
    </row>
    <row r="1429" spans="3:7">
      <c r="C1429" s="13"/>
      <c r="D1429" s="13"/>
      <c r="E1429" s="13"/>
      <c r="F1429" s="13"/>
      <c r="G1429" s="14"/>
    </row>
    <row r="1430" spans="3:7">
      <c r="C1430" s="13"/>
      <c r="D1430" s="13"/>
      <c r="E1430" s="13"/>
      <c r="F1430" s="13"/>
      <c r="G1430" s="14"/>
    </row>
    <row r="1431" spans="3:7">
      <c r="C1431" s="13"/>
      <c r="D1431" s="13"/>
      <c r="E1431" s="13"/>
      <c r="F1431" s="13"/>
      <c r="G1431" s="14"/>
    </row>
    <row r="1432" spans="3:7">
      <c r="C1432" s="13"/>
      <c r="D1432" s="13"/>
      <c r="E1432" s="13"/>
      <c r="F1432" s="13"/>
      <c r="G1432" s="14"/>
    </row>
    <row r="1433" spans="3:7">
      <c r="C1433" s="13"/>
      <c r="D1433" s="13"/>
      <c r="E1433" s="13"/>
      <c r="F1433" s="13"/>
      <c r="G1433" s="14"/>
    </row>
    <row r="1434" spans="3:7">
      <c r="C1434" s="13"/>
      <c r="D1434" s="13"/>
      <c r="E1434" s="13"/>
      <c r="F1434" s="13"/>
      <c r="G1434" s="14"/>
    </row>
    <row r="1435" spans="3:7">
      <c r="C1435" s="13"/>
      <c r="D1435" s="13"/>
      <c r="E1435" s="13"/>
      <c r="F1435" s="13"/>
      <c r="G1435" s="14"/>
    </row>
    <row r="1436" spans="3:7">
      <c r="C1436" s="13"/>
      <c r="D1436" s="13"/>
      <c r="E1436" s="13"/>
      <c r="F1436" s="13"/>
      <c r="G1436" s="14"/>
    </row>
    <row r="1437" spans="3:7">
      <c r="C1437" s="13"/>
      <c r="D1437" s="13"/>
      <c r="E1437" s="13"/>
      <c r="F1437" s="13"/>
      <c r="G1437" s="14"/>
    </row>
    <row r="1438" spans="3:7">
      <c r="C1438" s="13"/>
      <c r="D1438" s="13"/>
      <c r="E1438" s="13"/>
      <c r="F1438" s="13"/>
      <c r="G1438" s="14"/>
    </row>
    <row r="1439" spans="3:7">
      <c r="C1439" s="13"/>
      <c r="D1439" s="13"/>
      <c r="E1439" s="13"/>
      <c r="F1439" s="13"/>
      <c r="G1439" s="14"/>
    </row>
    <row r="1440" spans="3:7">
      <c r="C1440" s="13"/>
      <c r="D1440" s="13"/>
      <c r="E1440" s="13"/>
      <c r="F1440" s="13"/>
      <c r="G1440" s="14"/>
    </row>
    <row r="1441" spans="3:7">
      <c r="C1441" s="13"/>
      <c r="D1441" s="13"/>
      <c r="E1441" s="13"/>
      <c r="F1441" s="13"/>
      <c r="G1441" s="14"/>
    </row>
    <row r="1442" spans="3:7">
      <c r="C1442" s="13"/>
      <c r="D1442" s="13"/>
      <c r="E1442" s="13"/>
      <c r="F1442" s="13"/>
      <c r="G1442" s="14"/>
    </row>
    <row r="1443" spans="3:7">
      <c r="C1443" s="13"/>
      <c r="D1443" s="13"/>
      <c r="E1443" s="13"/>
      <c r="F1443" s="13"/>
      <c r="G1443" s="14"/>
    </row>
    <row r="1444" spans="3:7">
      <c r="C1444" s="13"/>
      <c r="D1444" s="13"/>
      <c r="E1444" s="13"/>
      <c r="F1444" s="13"/>
      <c r="G1444" s="14"/>
    </row>
    <row r="1445" spans="3:7">
      <c r="C1445" s="13"/>
      <c r="D1445" s="13"/>
      <c r="E1445" s="13"/>
      <c r="F1445" s="13"/>
      <c r="G1445" s="14"/>
    </row>
    <row r="1446" spans="3:7">
      <c r="C1446" s="13"/>
      <c r="D1446" s="13"/>
      <c r="E1446" s="13"/>
      <c r="F1446" s="13"/>
      <c r="G1446" s="14"/>
    </row>
    <row r="1447" spans="3:7">
      <c r="C1447" s="13"/>
      <c r="D1447" s="13"/>
      <c r="E1447" s="13"/>
      <c r="F1447" s="13"/>
      <c r="G1447" s="14"/>
    </row>
    <row r="1448" spans="3:7">
      <c r="C1448" s="13"/>
      <c r="D1448" s="13"/>
      <c r="E1448" s="13"/>
      <c r="F1448" s="13"/>
      <c r="G1448" s="14"/>
    </row>
    <row r="1449" spans="3:7">
      <c r="C1449" s="13"/>
      <c r="D1449" s="13"/>
      <c r="E1449" s="13"/>
      <c r="F1449" s="13"/>
      <c r="G1449" s="14"/>
    </row>
    <row r="1450" spans="3:7">
      <c r="C1450" s="13"/>
      <c r="D1450" s="13"/>
      <c r="E1450" s="13"/>
      <c r="F1450" s="13"/>
      <c r="G1450" s="14"/>
    </row>
    <row r="1451" spans="3:7">
      <c r="C1451" s="13"/>
      <c r="D1451" s="13"/>
      <c r="E1451" s="13"/>
      <c r="F1451" s="13"/>
      <c r="G1451" s="14"/>
    </row>
    <row r="1452" spans="3:7">
      <c r="C1452" s="13"/>
      <c r="D1452" s="13"/>
      <c r="E1452" s="13"/>
      <c r="F1452" s="13"/>
      <c r="G1452" s="14"/>
    </row>
    <row r="1453" spans="3:7">
      <c r="C1453" s="13"/>
      <c r="D1453" s="13"/>
      <c r="E1453" s="13"/>
      <c r="F1453" s="13"/>
      <c r="G1453" s="14"/>
    </row>
    <row r="1454" spans="3:7">
      <c r="C1454" s="13"/>
      <c r="D1454" s="13"/>
      <c r="E1454" s="13"/>
      <c r="F1454" s="13"/>
      <c r="G1454" s="14"/>
    </row>
    <row r="1455" spans="3:7">
      <c r="C1455" s="13"/>
      <c r="D1455" s="13"/>
      <c r="E1455" s="13"/>
      <c r="F1455" s="13"/>
      <c r="G1455" s="14"/>
    </row>
    <row r="1456" spans="3:7">
      <c r="C1456" s="13"/>
      <c r="D1456" s="13"/>
      <c r="E1456" s="13"/>
      <c r="F1456" s="13"/>
      <c r="G1456" s="14"/>
    </row>
    <row r="1457" spans="3:7">
      <c r="C1457" s="13"/>
      <c r="D1457" s="13"/>
      <c r="E1457" s="13"/>
      <c r="F1457" s="13"/>
      <c r="G1457" s="14"/>
    </row>
    <row r="1458" spans="3:7">
      <c r="C1458" s="13"/>
      <c r="D1458" s="13"/>
      <c r="E1458" s="13"/>
      <c r="F1458" s="13"/>
      <c r="G1458" s="14"/>
    </row>
    <row r="1459" spans="3:7">
      <c r="C1459" s="13"/>
      <c r="D1459" s="13"/>
      <c r="E1459" s="13"/>
      <c r="F1459" s="13"/>
      <c r="G1459" s="14"/>
    </row>
    <row r="1460" spans="3:7">
      <c r="C1460" s="13"/>
      <c r="D1460" s="13"/>
      <c r="E1460" s="13"/>
      <c r="F1460" s="13"/>
      <c r="G1460" s="14"/>
    </row>
    <row r="1461" spans="3:7">
      <c r="C1461" s="13"/>
      <c r="D1461" s="13"/>
      <c r="E1461" s="13"/>
      <c r="F1461" s="13"/>
      <c r="G1461" s="14"/>
    </row>
    <row r="1462" spans="3:7">
      <c r="C1462" s="13"/>
      <c r="D1462" s="13"/>
      <c r="E1462" s="13"/>
      <c r="F1462" s="13"/>
      <c r="G1462" s="14"/>
    </row>
    <row r="1463" spans="3:7">
      <c r="C1463" s="13"/>
      <c r="D1463" s="13"/>
      <c r="E1463" s="13"/>
      <c r="F1463" s="13"/>
      <c r="G1463" s="14"/>
    </row>
    <row r="1464" spans="3:7">
      <c r="C1464" s="13"/>
      <c r="D1464" s="13"/>
      <c r="E1464" s="13"/>
      <c r="F1464" s="13"/>
      <c r="G1464" s="14"/>
    </row>
    <row r="1465" spans="3:7">
      <c r="C1465" s="13"/>
      <c r="D1465" s="13"/>
      <c r="E1465" s="13"/>
      <c r="F1465" s="13"/>
      <c r="G1465" s="14"/>
    </row>
    <row r="1466" spans="3:7">
      <c r="C1466" s="13"/>
      <c r="D1466" s="13"/>
      <c r="E1466" s="13"/>
      <c r="F1466" s="13"/>
      <c r="G1466" s="14"/>
    </row>
    <row r="1467" spans="3:7">
      <c r="C1467" s="13"/>
      <c r="D1467" s="13"/>
      <c r="E1467" s="13"/>
      <c r="F1467" s="13"/>
      <c r="G1467" s="14"/>
    </row>
    <row r="1468" spans="3:7">
      <c r="C1468" s="13"/>
      <c r="D1468" s="13"/>
      <c r="E1468" s="13"/>
      <c r="F1468" s="13"/>
      <c r="G1468" s="14"/>
    </row>
    <row r="1469" spans="3:7">
      <c r="C1469" s="13"/>
      <c r="D1469" s="13"/>
      <c r="E1469" s="13"/>
      <c r="F1469" s="13"/>
      <c r="G1469" s="14"/>
    </row>
    <row r="1470" spans="3:7">
      <c r="C1470" s="13"/>
      <c r="D1470" s="13"/>
      <c r="E1470" s="13"/>
      <c r="F1470" s="13"/>
      <c r="G1470" s="14"/>
    </row>
    <row r="1471" spans="3:7">
      <c r="C1471" s="13"/>
      <c r="D1471" s="13"/>
      <c r="E1471" s="13"/>
      <c r="F1471" s="13"/>
      <c r="G1471" s="14"/>
    </row>
    <row r="1472" spans="3:7">
      <c r="C1472" s="13"/>
      <c r="D1472" s="13"/>
      <c r="E1472" s="13"/>
      <c r="F1472" s="13"/>
      <c r="G1472" s="14"/>
    </row>
    <row r="1473" spans="3:7">
      <c r="C1473" s="13"/>
      <c r="D1473" s="13"/>
      <c r="E1473" s="13"/>
      <c r="F1473" s="13"/>
      <c r="G1473" s="14"/>
    </row>
    <row r="1474" spans="3:7">
      <c r="C1474" s="13"/>
      <c r="D1474" s="13"/>
      <c r="E1474" s="13"/>
      <c r="F1474" s="13"/>
      <c r="G1474" s="14"/>
    </row>
    <row r="1475" spans="3:7">
      <c r="C1475" s="13"/>
      <c r="D1475" s="13"/>
      <c r="E1475" s="13"/>
      <c r="F1475" s="13"/>
      <c r="G1475" s="14"/>
    </row>
    <row r="1476" spans="3:7">
      <c r="C1476" s="13"/>
      <c r="D1476" s="13"/>
      <c r="E1476" s="13"/>
      <c r="F1476" s="13"/>
      <c r="G1476" s="14"/>
    </row>
    <row r="1477" spans="3:7">
      <c r="C1477" s="13"/>
      <c r="D1477" s="13"/>
      <c r="E1477" s="13"/>
      <c r="F1477" s="13"/>
      <c r="G1477" s="14"/>
    </row>
    <row r="1478" spans="3:7">
      <c r="C1478" s="13"/>
      <c r="D1478" s="13"/>
      <c r="E1478" s="13"/>
      <c r="F1478" s="13"/>
      <c r="G1478" s="14"/>
    </row>
    <row r="1479" spans="3:7">
      <c r="C1479" s="13"/>
      <c r="D1479" s="13"/>
      <c r="E1479" s="13"/>
      <c r="F1479" s="13"/>
      <c r="G1479" s="14"/>
    </row>
    <row r="1480" spans="3:7">
      <c r="C1480" s="13"/>
      <c r="D1480" s="13"/>
      <c r="E1480" s="13"/>
      <c r="F1480" s="13"/>
      <c r="G1480" s="14"/>
    </row>
    <row r="1481" spans="3:7">
      <c r="C1481" s="13"/>
      <c r="D1481" s="13"/>
      <c r="E1481" s="13"/>
      <c r="F1481" s="13"/>
      <c r="G1481" s="14"/>
    </row>
    <row r="1482" spans="3:7">
      <c r="C1482" s="13"/>
      <c r="D1482" s="13"/>
      <c r="E1482" s="13"/>
      <c r="F1482" s="13"/>
      <c r="G1482" s="14"/>
    </row>
    <row r="1483" spans="3:7">
      <c r="C1483" s="13"/>
      <c r="D1483" s="13"/>
      <c r="E1483" s="13"/>
      <c r="F1483" s="13"/>
      <c r="G1483" s="14"/>
    </row>
    <row r="1484" spans="3:7">
      <c r="C1484" s="13"/>
      <c r="D1484" s="13"/>
      <c r="E1484" s="13"/>
      <c r="F1484" s="13"/>
      <c r="G1484" s="14"/>
    </row>
    <row r="1485" spans="3:7">
      <c r="C1485" s="13"/>
      <c r="D1485" s="13"/>
      <c r="E1485" s="13"/>
      <c r="F1485" s="13"/>
      <c r="G1485" s="14"/>
    </row>
    <row r="1486" spans="3:7">
      <c r="C1486" s="13"/>
      <c r="D1486" s="13"/>
      <c r="E1486" s="13"/>
      <c r="F1486" s="13"/>
      <c r="G1486" s="14"/>
    </row>
    <row r="1487" spans="3:7">
      <c r="C1487" s="13"/>
      <c r="D1487" s="13"/>
      <c r="E1487" s="13"/>
      <c r="F1487" s="13"/>
      <c r="G1487" s="14"/>
    </row>
    <row r="1488" spans="3:7">
      <c r="C1488" s="13"/>
      <c r="D1488" s="13"/>
      <c r="E1488" s="13"/>
      <c r="F1488" s="13"/>
      <c r="G1488" s="14"/>
    </row>
    <row r="1489" spans="3:7">
      <c r="C1489" s="13"/>
      <c r="D1489" s="13"/>
      <c r="E1489" s="13"/>
      <c r="F1489" s="13"/>
      <c r="G1489" s="14"/>
    </row>
    <row r="1490" spans="3:7">
      <c r="C1490" s="13"/>
      <c r="D1490" s="13"/>
      <c r="E1490" s="13"/>
      <c r="F1490" s="13"/>
      <c r="G1490" s="14"/>
    </row>
    <row r="1491" spans="3:7">
      <c r="C1491" s="13"/>
      <c r="D1491" s="13"/>
      <c r="E1491" s="13"/>
      <c r="F1491" s="13"/>
      <c r="G1491" s="14"/>
    </row>
    <row r="1492" spans="3:7">
      <c r="C1492" s="13"/>
      <c r="D1492" s="13"/>
      <c r="E1492" s="13"/>
      <c r="F1492" s="13"/>
      <c r="G1492" s="14"/>
    </row>
    <row r="1493" spans="3:7">
      <c r="C1493" s="13"/>
      <c r="D1493" s="13"/>
      <c r="E1493" s="13"/>
      <c r="F1493" s="13"/>
      <c r="G1493" s="14"/>
    </row>
    <row r="1494" spans="3:7">
      <c r="C1494" s="13"/>
      <c r="D1494" s="13"/>
      <c r="E1494" s="13"/>
      <c r="F1494" s="13"/>
      <c r="G1494" s="14"/>
    </row>
    <row r="1495" spans="3:7">
      <c r="C1495" s="13"/>
      <c r="D1495" s="13"/>
      <c r="E1495" s="13"/>
      <c r="F1495" s="13"/>
      <c r="G1495" s="14"/>
    </row>
    <row r="1496" spans="3:7">
      <c r="C1496" s="13"/>
      <c r="D1496" s="13"/>
      <c r="E1496" s="13"/>
      <c r="F1496" s="13"/>
      <c r="G1496" s="14"/>
    </row>
    <row r="1497" spans="3:7">
      <c r="C1497" s="13"/>
      <c r="D1497" s="13"/>
      <c r="E1497" s="13"/>
      <c r="F1497" s="13"/>
      <c r="G1497" s="14"/>
    </row>
    <row r="1498" spans="3:7">
      <c r="C1498" s="13"/>
      <c r="D1498" s="13"/>
      <c r="E1498" s="13"/>
      <c r="F1498" s="13"/>
      <c r="G1498" s="14"/>
    </row>
    <row r="1499" spans="3:7">
      <c r="C1499" s="13"/>
      <c r="D1499" s="13"/>
      <c r="E1499" s="13"/>
      <c r="F1499" s="13"/>
      <c r="G1499" s="14"/>
    </row>
    <row r="1500" spans="3:7">
      <c r="C1500" s="13"/>
      <c r="D1500" s="13"/>
      <c r="E1500" s="13"/>
      <c r="F1500" s="13"/>
      <c r="G1500" s="14"/>
    </row>
    <row r="1501" spans="3:7">
      <c r="C1501" s="13"/>
      <c r="D1501" s="13"/>
      <c r="E1501" s="13"/>
      <c r="F1501" s="13"/>
      <c r="G1501" s="14"/>
    </row>
    <row r="1502" spans="3:7">
      <c r="C1502" s="13"/>
      <c r="D1502" s="13"/>
      <c r="E1502" s="13"/>
      <c r="F1502" s="13"/>
      <c r="G1502" s="14"/>
    </row>
    <row r="1503" spans="3:7">
      <c r="C1503" s="13"/>
      <c r="D1503" s="13"/>
      <c r="E1503" s="13"/>
      <c r="F1503" s="13"/>
      <c r="G1503" s="14"/>
    </row>
    <row r="1504" spans="3:7">
      <c r="C1504" s="13"/>
      <c r="D1504" s="13"/>
      <c r="E1504" s="13"/>
      <c r="F1504" s="13"/>
      <c r="G1504" s="14"/>
    </row>
    <row r="1505" spans="3:7">
      <c r="C1505" s="13"/>
      <c r="D1505" s="13"/>
      <c r="E1505" s="13"/>
      <c r="F1505" s="13"/>
      <c r="G1505" s="14"/>
    </row>
    <row r="1506" spans="3:7">
      <c r="C1506" s="13"/>
      <c r="D1506" s="13"/>
      <c r="E1506" s="13"/>
      <c r="F1506" s="13"/>
      <c r="G1506" s="14"/>
    </row>
    <row r="1507" spans="3:7">
      <c r="C1507" s="13"/>
      <c r="D1507" s="13"/>
      <c r="E1507" s="13"/>
      <c r="F1507" s="13"/>
      <c r="G1507" s="14"/>
    </row>
    <row r="1508" spans="3:7">
      <c r="C1508" s="13"/>
      <c r="D1508" s="13"/>
      <c r="E1508" s="13"/>
      <c r="F1508" s="13"/>
      <c r="G1508" s="14"/>
    </row>
    <row r="1509" spans="3:7">
      <c r="C1509" s="13"/>
      <c r="D1509" s="13"/>
      <c r="E1509" s="13"/>
      <c r="F1509" s="13"/>
      <c r="G1509" s="14"/>
    </row>
    <row r="1510" spans="3:7">
      <c r="C1510" s="13"/>
      <c r="D1510" s="13"/>
      <c r="E1510" s="13"/>
      <c r="F1510" s="13"/>
      <c r="G1510" s="14"/>
    </row>
    <row r="1511" spans="3:7">
      <c r="C1511" s="13"/>
      <c r="D1511" s="13"/>
      <c r="E1511" s="13"/>
      <c r="F1511" s="13"/>
      <c r="G1511" s="14"/>
    </row>
    <row r="1512" spans="3:7">
      <c r="C1512" s="13"/>
      <c r="D1512" s="13"/>
      <c r="E1512" s="13"/>
      <c r="F1512" s="13"/>
      <c r="G1512" s="14"/>
    </row>
    <row r="1513" spans="3:7">
      <c r="C1513" s="13"/>
      <c r="D1513" s="13"/>
      <c r="E1513" s="13"/>
      <c r="F1513" s="13"/>
      <c r="G1513" s="14"/>
    </row>
    <row r="1514" spans="3:7">
      <c r="C1514" s="13"/>
      <c r="D1514" s="13"/>
      <c r="E1514" s="13"/>
      <c r="F1514" s="13"/>
      <c r="G1514" s="14"/>
    </row>
    <row r="1515" spans="3:7">
      <c r="C1515" s="13"/>
      <c r="D1515" s="13"/>
      <c r="E1515" s="13"/>
      <c r="F1515" s="13"/>
      <c r="G1515" s="14"/>
    </row>
    <row r="1516" spans="3:7">
      <c r="C1516" s="13"/>
      <c r="D1516" s="13"/>
      <c r="E1516" s="13"/>
      <c r="F1516" s="13"/>
      <c r="G1516" s="14"/>
    </row>
    <row r="1517" spans="3:7">
      <c r="C1517" s="13"/>
      <c r="D1517" s="13"/>
      <c r="E1517" s="13"/>
      <c r="F1517" s="13"/>
      <c r="G1517" s="14"/>
    </row>
    <row r="1518" spans="3:7">
      <c r="C1518" s="13"/>
      <c r="D1518" s="13"/>
      <c r="E1518" s="13"/>
      <c r="F1518" s="13"/>
      <c r="G1518" s="14"/>
    </row>
    <row r="1519" spans="3:7">
      <c r="C1519" s="13"/>
      <c r="D1519" s="13"/>
      <c r="E1519" s="13"/>
      <c r="F1519" s="13"/>
      <c r="G1519" s="14"/>
    </row>
    <row r="1520" spans="3:7">
      <c r="C1520" s="13"/>
      <c r="D1520" s="13"/>
      <c r="E1520" s="13"/>
      <c r="F1520" s="13"/>
      <c r="G1520" s="14"/>
    </row>
    <row r="1521" spans="3:7">
      <c r="C1521" s="13"/>
      <c r="D1521" s="13"/>
      <c r="E1521" s="13"/>
      <c r="F1521" s="13"/>
      <c r="G1521" s="14"/>
    </row>
    <row r="1522" spans="3:7">
      <c r="C1522" s="13"/>
      <c r="D1522" s="13"/>
      <c r="E1522" s="13"/>
      <c r="F1522" s="13"/>
      <c r="G1522" s="14"/>
    </row>
    <row r="1523" spans="3:7">
      <c r="C1523" s="13"/>
      <c r="D1523" s="13"/>
      <c r="E1523" s="13"/>
      <c r="F1523" s="13"/>
      <c r="G1523" s="14"/>
    </row>
    <row r="1524" spans="3:7">
      <c r="C1524" s="13"/>
      <c r="D1524" s="13"/>
      <c r="E1524" s="13"/>
      <c r="F1524" s="13"/>
      <c r="G1524" s="14"/>
    </row>
    <row r="1525" spans="3:7">
      <c r="C1525" s="13"/>
      <c r="D1525" s="13"/>
      <c r="E1525" s="13"/>
      <c r="F1525" s="13"/>
      <c r="G1525" s="14"/>
    </row>
    <row r="1526" spans="3:7">
      <c r="C1526" s="13"/>
      <c r="D1526" s="13"/>
      <c r="E1526" s="13"/>
      <c r="F1526" s="13"/>
      <c r="G1526" s="14"/>
    </row>
    <row r="1527" spans="3:7">
      <c r="C1527" s="13"/>
      <c r="D1527" s="13"/>
      <c r="E1527" s="13"/>
      <c r="F1527" s="13"/>
      <c r="G1527" s="14"/>
    </row>
    <row r="1528" spans="3:7">
      <c r="C1528" s="13"/>
      <c r="D1528" s="13"/>
      <c r="E1528" s="13"/>
      <c r="F1528" s="13"/>
      <c r="G1528" s="14"/>
    </row>
    <row r="1529" spans="3:7">
      <c r="C1529" s="13"/>
      <c r="D1529" s="13"/>
      <c r="E1529" s="13"/>
      <c r="F1529" s="13"/>
      <c r="G1529" s="14"/>
    </row>
    <row r="1530" spans="3:7">
      <c r="C1530" s="13"/>
      <c r="D1530" s="13"/>
      <c r="E1530" s="13"/>
      <c r="F1530" s="13"/>
      <c r="G1530" s="14"/>
    </row>
    <row r="1531" spans="3:7">
      <c r="C1531" s="13"/>
      <c r="D1531" s="13"/>
      <c r="E1531" s="13"/>
      <c r="F1531" s="13"/>
      <c r="G1531" s="14"/>
    </row>
    <row r="1532" spans="3:7">
      <c r="C1532" s="13"/>
      <c r="D1532" s="13"/>
      <c r="E1532" s="13"/>
      <c r="F1532" s="13"/>
      <c r="G1532" s="14"/>
    </row>
    <row r="1533" spans="3:7">
      <c r="C1533" s="13"/>
      <c r="D1533" s="13"/>
      <c r="E1533" s="13"/>
      <c r="F1533" s="13"/>
      <c r="G1533" s="14"/>
    </row>
    <row r="1534" spans="3:7">
      <c r="C1534" s="13"/>
      <c r="D1534" s="13"/>
      <c r="E1534" s="13"/>
      <c r="F1534" s="13"/>
      <c r="G1534" s="14"/>
    </row>
    <row r="1535" spans="3:7">
      <c r="C1535" s="13"/>
      <c r="D1535" s="13"/>
      <c r="E1535" s="13"/>
      <c r="F1535" s="13"/>
      <c r="G1535" s="14"/>
    </row>
    <row r="1536" spans="3:7">
      <c r="C1536" s="13"/>
      <c r="D1536" s="13"/>
      <c r="E1536" s="13"/>
      <c r="F1536" s="13"/>
      <c r="G1536" s="14"/>
    </row>
    <row r="1537" spans="3:7">
      <c r="C1537" s="13"/>
      <c r="D1537" s="13"/>
      <c r="E1537" s="13"/>
      <c r="F1537" s="13"/>
      <c r="G1537" s="14"/>
    </row>
    <row r="1538" spans="3:7">
      <c r="C1538" s="13"/>
      <c r="D1538" s="13"/>
      <c r="E1538" s="13"/>
      <c r="F1538" s="13"/>
      <c r="G1538" s="14"/>
    </row>
    <row r="1539" spans="3:7">
      <c r="C1539" s="13"/>
      <c r="D1539" s="13"/>
      <c r="E1539" s="13"/>
      <c r="F1539" s="13"/>
      <c r="G1539" s="14"/>
    </row>
    <row r="1540" spans="3:7">
      <c r="C1540" s="13"/>
      <c r="D1540" s="13"/>
      <c r="E1540" s="13"/>
      <c r="F1540" s="13"/>
      <c r="G1540" s="14"/>
    </row>
    <row r="1541" spans="3:7">
      <c r="C1541" s="13"/>
      <c r="D1541" s="13"/>
      <c r="E1541" s="13"/>
      <c r="F1541" s="13"/>
      <c r="G1541" s="14"/>
    </row>
    <row r="1542" spans="3:7">
      <c r="C1542" s="13"/>
      <c r="D1542" s="13"/>
      <c r="E1542" s="13"/>
      <c r="F1542" s="13"/>
      <c r="G1542" s="14"/>
    </row>
    <row r="1543" spans="3:7">
      <c r="C1543" s="13"/>
      <c r="D1543" s="13"/>
      <c r="E1543" s="13"/>
      <c r="F1543" s="13"/>
      <c r="G1543" s="14"/>
    </row>
    <row r="1544" spans="3:7">
      <c r="C1544" s="13"/>
      <c r="D1544" s="13"/>
      <c r="E1544" s="13"/>
      <c r="F1544" s="13"/>
      <c r="G1544" s="14"/>
    </row>
    <row r="1545" spans="3:7">
      <c r="C1545" s="13"/>
      <c r="D1545" s="13"/>
      <c r="E1545" s="13"/>
      <c r="F1545" s="13"/>
      <c r="G1545" s="14"/>
    </row>
    <row r="1546" spans="3:7">
      <c r="C1546" s="13"/>
      <c r="D1546" s="13"/>
      <c r="E1546" s="13"/>
      <c r="F1546" s="13"/>
      <c r="G1546" s="14"/>
    </row>
    <row r="1547" spans="3:7">
      <c r="C1547" s="13"/>
      <c r="D1547" s="13"/>
      <c r="E1547" s="13"/>
      <c r="F1547" s="13"/>
      <c r="G1547" s="14"/>
    </row>
    <row r="1548" spans="3:7">
      <c r="C1548" s="13"/>
      <c r="D1548" s="13"/>
      <c r="E1548" s="13"/>
      <c r="F1548" s="13"/>
      <c r="G1548" s="14"/>
    </row>
    <row r="1549" spans="3:7">
      <c r="C1549" s="13"/>
      <c r="D1549" s="13"/>
      <c r="E1549" s="13"/>
      <c r="F1549" s="13"/>
      <c r="G1549" s="14"/>
    </row>
    <row r="1550" spans="3:7">
      <c r="C1550" s="13"/>
      <c r="D1550" s="13"/>
      <c r="E1550" s="13"/>
      <c r="F1550" s="13"/>
      <c r="G1550" s="14"/>
    </row>
    <row r="1551" spans="3:7">
      <c r="C1551" s="13"/>
      <c r="D1551" s="13"/>
      <c r="E1551" s="13"/>
      <c r="F1551" s="13"/>
      <c r="G1551" s="14"/>
    </row>
    <row r="1552" spans="3:7">
      <c r="C1552" s="13"/>
      <c r="D1552" s="13"/>
      <c r="E1552" s="13"/>
      <c r="F1552" s="13"/>
      <c r="G1552" s="14"/>
    </row>
    <row r="1553" spans="3:7">
      <c r="C1553" s="13"/>
      <c r="D1553" s="13"/>
      <c r="E1553" s="13"/>
      <c r="F1553" s="13"/>
      <c r="G1553" s="14"/>
    </row>
    <row r="1554" spans="3:7">
      <c r="C1554" s="13"/>
      <c r="D1554" s="13"/>
      <c r="E1554" s="13"/>
      <c r="F1554" s="13"/>
      <c r="G1554" s="14"/>
    </row>
    <row r="1555" spans="3:7">
      <c r="C1555" s="13"/>
      <c r="D1555" s="13"/>
      <c r="E1555" s="13"/>
      <c r="F1555" s="13"/>
      <c r="G1555" s="14"/>
    </row>
    <row r="1556" spans="3:7">
      <c r="C1556" s="13"/>
      <c r="D1556" s="13"/>
      <c r="E1556" s="13"/>
      <c r="F1556" s="13"/>
      <c r="G1556" s="14"/>
    </row>
    <row r="1557" spans="3:7">
      <c r="C1557" s="13"/>
      <c r="D1557" s="13"/>
      <c r="E1557" s="13"/>
      <c r="F1557" s="13"/>
      <c r="G1557" s="14"/>
    </row>
    <row r="1558" spans="3:7">
      <c r="C1558" s="13"/>
      <c r="D1558" s="13"/>
      <c r="E1558" s="13"/>
      <c r="F1558" s="13"/>
      <c r="G1558" s="14"/>
    </row>
    <row r="1559" spans="3:7">
      <c r="C1559" s="13"/>
      <c r="D1559" s="13"/>
      <c r="E1559" s="13"/>
      <c r="F1559" s="13"/>
      <c r="G1559" s="14"/>
    </row>
    <row r="1560" spans="3:7">
      <c r="C1560" s="13"/>
      <c r="D1560" s="13"/>
      <c r="E1560" s="13"/>
      <c r="F1560" s="13"/>
      <c r="G1560" s="14"/>
    </row>
    <row r="1561" spans="3:7">
      <c r="C1561" s="13"/>
      <c r="D1561" s="13"/>
      <c r="E1561" s="13"/>
      <c r="F1561" s="13"/>
      <c r="G1561" s="14"/>
    </row>
    <row r="1562" spans="3:7">
      <c r="C1562" s="13"/>
      <c r="D1562" s="13"/>
      <c r="E1562" s="13"/>
      <c r="F1562" s="13"/>
      <c r="G1562" s="14"/>
    </row>
    <row r="1563" spans="3:7">
      <c r="C1563" s="13"/>
      <c r="D1563" s="13"/>
      <c r="E1563" s="13"/>
      <c r="F1563" s="13"/>
      <c r="G1563" s="14"/>
    </row>
    <row r="1564" spans="3:7">
      <c r="C1564" s="13"/>
      <c r="D1564" s="13"/>
      <c r="E1564" s="13"/>
      <c r="F1564" s="13"/>
      <c r="G1564" s="14"/>
    </row>
    <row r="1565" spans="3:7">
      <c r="C1565" s="13"/>
      <c r="D1565" s="13"/>
      <c r="E1565" s="13"/>
      <c r="F1565" s="13"/>
      <c r="G1565" s="14"/>
    </row>
    <row r="1566" spans="3:7">
      <c r="C1566" s="13"/>
      <c r="D1566" s="13"/>
      <c r="E1566" s="13"/>
      <c r="F1566" s="13"/>
      <c r="G1566" s="14"/>
    </row>
    <row r="1567" spans="3:7">
      <c r="C1567" s="13"/>
      <c r="D1567" s="13"/>
      <c r="E1567" s="13"/>
      <c r="F1567" s="13"/>
      <c r="G1567" s="14"/>
    </row>
    <row r="1568" spans="3:7">
      <c r="C1568" s="13"/>
      <c r="D1568" s="13"/>
      <c r="E1568" s="13"/>
      <c r="F1568" s="13"/>
      <c r="G1568" s="14"/>
    </row>
    <row r="1569" spans="3:7">
      <c r="C1569" s="13"/>
      <c r="D1569" s="13"/>
      <c r="E1569" s="13"/>
      <c r="F1569" s="13"/>
      <c r="G1569" s="14"/>
    </row>
    <row r="1570" spans="3:7">
      <c r="C1570" s="13"/>
      <c r="D1570" s="13"/>
      <c r="E1570" s="13"/>
      <c r="F1570" s="13"/>
      <c r="G1570" s="14"/>
    </row>
    <row r="1571" spans="3:7">
      <c r="C1571" s="13"/>
      <c r="D1571" s="13"/>
      <c r="E1571" s="13"/>
      <c r="F1571" s="13"/>
      <c r="G1571" s="14"/>
    </row>
    <row r="1572" spans="3:7">
      <c r="C1572" s="13"/>
      <c r="D1572" s="13"/>
      <c r="E1572" s="13"/>
      <c r="F1572" s="13"/>
      <c r="G1572" s="14"/>
    </row>
    <row r="1573" spans="3:7">
      <c r="C1573" s="13"/>
      <c r="D1573" s="13"/>
      <c r="E1573" s="13"/>
      <c r="F1573" s="13"/>
      <c r="G1573" s="14"/>
    </row>
    <row r="1574" spans="3:7">
      <c r="C1574" s="13"/>
      <c r="D1574" s="13"/>
      <c r="E1574" s="13"/>
      <c r="F1574" s="13"/>
      <c r="G1574" s="14"/>
    </row>
    <row r="1575" spans="3:7">
      <c r="C1575" s="13"/>
      <c r="D1575" s="13"/>
      <c r="E1575" s="13"/>
      <c r="F1575" s="13"/>
      <c r="G1575" s="14"/>
    </row>
    <row r="1576" spans="3:7">
      <c r="C1576" s="13"/>
      <c r="D1576" s="13"/>
      <c r="E1576" s="13"/>
      <c r="F1576" s="13"/>
      <c r="G1576" s="14"/>
    </row>
    <row r="1577" spans="3:7">
      <c r="C1577" s="13"/>
      <c r="D1577" s="13"/>
      <c r="E1577" s="13"/>
      <c r="F1577" s="13"/>
      <c r="G1577" s="14"/>
    </row>
    <row r="1578" spans="3:7">
      <c r="C1578" s="13"/>
      <c r="D1578" s="13"/>
      <c r="E1578" s="13"/>
      <c r="F1578" s="13"/>
      <c r="G1578" s="14"/>
    </row>
    <row r="1579" spans="3:7">
      <c r="C1579" s="13"/>
      <c r="D1579" s="13"/>
      <c r="E1579" s="13"/>
      <c r="F1579" s="13"/>
      <c r="G1579" s="14"/>
    </row>
    <row r="1580" spans="3:7">
      <c r="C1580" s="13"/>
      <c r="D1580" s="13"/>
      <c r="E1580" s="13"/>
      <c r="F1580" s="13"/>
      <c r="G1580" s="14"/>
    </row>
    <row r="1581" spans="3:7">
      <c r="C1581" s="13"/>
      <c r="D1581" s="13"/>
      <c r="E1581" s="13"/>
      <c r="F1581" s="13"/>
      <c r="G1581" s="14"/>
    </row>
    <row r="1582" spans="3:7">
      <c r="C1582" s="13"/>
      <c r="D1582" s="13"/>
      <c r="E1582" s="13"/>
      <c r="F1582" s="13"/>
      <c r="G1582" s="14"/>
    </row>
    <row r="1583" spans="3:7">
      <c r="C1583" s="13"/>
      <c r="D1583" s="13"/>
      <c r="E1583" s="13"/>
      <c r="F1583" s="13"/>
      <c r="G1583" s="14"/>
    </row>
    <row r="1584" spans="3:7">
      <c r="C1584" s="13"/>
      <c r="D1584" s="13"/>
      <c r="E1584" s="13"/>
      <c r="F1584" s="13"/>
      <c r="G1584" s="14"/>
    </row>
    <row r="1585" spans="3:7">
      <c r="C1585" s="13"/>
      <c r="D1585" s="13"/>
      <c r="E1585" s="13"/>
      <c r="F1585" s="13"/>
      <c r="G1585" s="14"/>
    </row>
    <row r="1586" spans="3:7">
      <c r="C1586" s="13"/>
      <c r="D1586" s="13"/>
      <c r="E1586" s="13"/>
      <c r="F1586" s="13"/>
      <c r="G1586" s="14"/>
    </row>
    <row r="1587" spans="3:7">
      <c r="C1587" s="13"/>
      <c r="D1587" s="13"/>
      <c r="E1587" s="13"/>
      <c r="F1587" s="13"/>
      <c r="G1587" s="14"/>
    </row>
    <row r="1588" spans="3:7">
      <c r="C1588" s="13"/>
      <c r="D1588" s="13"/>
      <c r="E1588" s="13"/>
      <c r="F1588" s="13"/>
      <c r="G1588" s="14"/>
    </row>
    <row r="1589" spans="3:7">
      <c r="C1589" s="13"/>
      <c r="D1589" s="13"/>
      <c r="E1589" s="13"/>
      <c r="F1589" s="13"/>
      <c r="G1589" s="14"/>
    </row>
    <row r="1590" spans="3:7">
      <c r="C1590" s="13"/>
      <c r="D1590" s="13"/>
      <c r="E1590" s="13"/>
      <c r="F1590" s="13"/>
      <c r="G1590" s="14"/>
    </row>
    <row r="1591" spans="3:7">
      <c r="C1591" s="13"/>
      <c r="D1591" s="13"/>
      <c r="E1591" s="13"/>
      <c r="F1591" s="13"/>
      <c r="G1591" s="14"/>
    </row>
    <row r="1592" spans="3:7">
      <c r="C1592" s="13"/>
      <c r="D1592" s="13"/>
      <c r="E1592" s="13"/>
      <c r="F1592" s="13"/>
      <c r="G1592" s="14"/>
    </row>
    <row r="1593" spans="3:7">
      <c r="C1593" s="13"/>
      <c r="D1593" s="13"/>
      <c r="E1593" s="13"/>
      <c r="F1593" s="13"/>
      <c r="G1593" s="14"/>
    </row>
    <row r="1048576" spans="4:15" hidden="1">
      <c r="D1048576" s="7">
        <v>886</v>
      </c>
      <c r="E1048576" s="7">
        <v>887</v>
      </c>
      <c r="F1048576" s="7">
        <v>888</v>
      </c>
      <c r="G1048576" s="7">
        <v>889</v>
      </c>
      <c r="H1048576" s="7">
        <v>890</v>
      </c>
      <c r="I1048576" s="7">
        <v>891</v>
      </c>
      <c r="J1048576" s="7">
        <v>892</v>
      </c>
      <c r="K1048576" s="7">
        <v>893</v>
      </c>
      <c r="L1048576" s="7">
        <v>894</v>
      </c>
      <c r="M1048576" s="7">
        <v>895</v>
      </c>
      <c r="N1048576" s="7">
        <v>896</v>
      </c>
      <c r="O1048576" s="7">
        <v>897</v>
      </c>
    </row>
  </sheetData>
  <mergeCells count="3">
    <mergeCell ref="L3:O3"/>
    <mergeCell ref="B2:O2"/>
    <mergeCell ref="B33:C33"/>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C5" activePane="bottomRight" state="frozen"/>
      <selection activeCell="AO12" sqref="AO12"/>
      <selection pane="topRight" activeCell="AO12" sqref="AO12"/>
      <selection pane="bottomLeft" activeCell="AO12" sqref="AO12"/>
      <selection pane="bottomRight" activeCell="AU1" sqref="AU1"/>
    </sheetView>
  </sheetViews>
  <sheetFormatPr defaultRowHeight="12.75" outlineLevelCol="1"/>
  <cols>
    <col min="1" max="1" width="2.85546875" style="50" customWidth="1"/>
    <col min="2" max="2" width="77.28515625" style="56" customWidth="1"/>
    <col min="3" max="3" width="0.85546875" style="57" customWidth="1"/>
    <col min="4" max="11" width="13.7109375" style="57" hidden="1" customWidth="1" outlineLevel="1"/>
    <col min="12" max="18" width="13.7109375" style="51" hidden="1" customWidth="1" outlineLevel="1"/>
    <col min="19" max="20" width="13.7109375" style="53" hidden="1" customWidth="1" outlineLevel="1"/>
    <col min="21" max="21" width="13.7109375" style="54" hidden="1" customWidth="1" outlineLevel="1"/>
    <col min="22" max="34" width="13.7109375" style="51" hidden="1" customWidth="1" outlineLevel="1"/>
    <col min="35" max="35" width="13.42578125" style="51" hidden="1" customWidth="1" outlineLevel="1"/>
    <col min="36" max="36" width="13.42578125" style="51" customWidth="1" collapsed="1"/>
    <col min="37" max="42" width="13.42578125" style="51" customWidth="1"/>
    <col min="43" max="47" width="13.42578125" style="52" customWidth="1"/>
    <col min="48" max="89" width="9.140625" style="52"/>
    <col min="90" max="16381" width="9.140625" style="51"/>
    <col min="16382" max="16382" width="9.140625" style="51" hidden="1" customWidth="1"/>
    <col min="16383" max="16384" width="9.140625" style="51" customWidth="1"/>
  </cols>
  <sheetData>
    <row r="1" spans="1:201 16382:16382">
      <c r="A1" s="241"/>
      <c r="B1" s="307"/>
      <c r="C1" s="1338"/>
      <c r="D1" s="1338"/>
      <c r="E1" s="1338"/>
      <c r="F1" s="1338"/>
      <c r="G1" s="1338"/>
      <c r="H1" s="1338"/>
      <c r="I1" s="1338"/>
      <c r="J1" s="1338"/>
      <c r="K1" s="1338"/>
      <c r="L1" s="1339"/>
      <c r="M1" s="1339"/>
      <c r="N1" s="1339"/>
      <c r="O1" s="1339"/>
      <c r="P1" s="1339"/>
      <c r="Q1" s="1339"/>
      <c r="R1" s="1339"/>
      <c r="S1" s="1340"/>
      <c r="T1" s="1340"/>
      <c r="U1" s="1341"/>
      <c r="V1" s="1339"/>
      <c r="W1" s="1339"/>
      <c r="X1" s="1339"/>
      <c r="Y1" s="1339"/>
      <c r="Z1" s="1339"/>
      <c r="AA1" s="1339"/>
      <c r="AB1" s="1339"/>
      <c r="AC1" s="1339"/>
      <c r="AD1" s="1339"/>
      <c r="AE1" s="1339"/>
      <c r="AF1" s="1339"/>
      <c r="AG1" s="1339"/>
      <c r="AH1" s="1339"/>
      <c r="AI1" s="1339"/>
      <c r="AJ1" s="1339"/>
      <c r="AK1" s="1339"/>
      <c r="AL1" s="1339"/>
      <c r="AM1" s="1339"/>
      <c r="AN1" s="1339"/>
      <c r="AO1" s="1339"/>
      <c r="AP1" s="1339"/>
      <c r="XFB1" s="169"/>
    </row>
    <row r="2" spans="1:201 16382:16382" ht="75" customHeight="1" thickBot="1">
      <c r="A2" s="1931" t="str">
        <f>INDEX(tblTrans[[English]:[Polski]],MATCH(XFB2,tblTrans[ID],0),LangSelID)</f>
        <v>PLEASE NOTE: THIS SPREADSHEET WAS PREPARED FOR INFORMATION PURPOSES ONLY; 
QUARTERLY DATA ACCORDING TO THE MOST RECENT REPORTS COVERING CERTAIN PERIOD</v>
      </c>
      <c r="B2" s="1932" t="str">
        <f>INDEX(tblTrans[[English]:[Polski]],MATCH(XFB2,tblTrans[ID],0),LangSelID)</f>
        <v>PLEASE NOTE: THIS SPREADSHEET WAS PREPARED FOR INFORMATION PURPOSES ONLY; 
QUARTERLY DATA ACCORDING TO THE MOST RECENT REPORTS COVERING CERTAIN PERIOD</v>
      </c>
      <c r="C2" s="1362"/>
      <c r="D2" s="1362"/>
      <c r="E2" s="1362"/>
      <c r="F2" s="1362"/>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248"/>
      <c r="AW2" s="248"/>
      <c r="AX2" s="248"/>
      <c r="AY2" s="248"/>
      <c r="AZ2" s="248"/>
      <c r="BA2" s="248"/>
      <c r="BB2" s="248"/>
      <c r="BC2" s="248"/>
      <c r="BD2" s="248"/>
      <c r="BE2" s="249"/>
      <c r="XFB2" s="169">
        <v>109</v>
      </c>
    </row>
    <row r="3" spans="1:201 16382:16382" s="86" customFormat="1" ht="36" customHeight="1" thickBot="1">
      <c r="A3" s="1926" t="str">
        <f>INDEX(tblTrans[[English]:[Polski]],MATCH(XFB3,tblTrans[ID],0),LangSelID)</f>
        <v>P&amp;L</v>
      </c>
      <c r="B3" s="1927" t="str">
        <f>INDEX(tblTrans[[English]:[Polski]],MATCH(XFB3,tblTrans[ID],0),LangSelID)</f>
        <v>P&amp;L</v>
      </c>
      <c r="C3" s="1342"/>
      <c r="D3" s="1342"/>
      <c r="E3" s="1342"/>
      <c r="F3" s="1342"/>
      <c r="G3" s="1342"/>
      <c r="H3" s="1342"/>
      <c r="I3" s="1343"/>
      <c r="J3" s="1343"/>
      <c r="K3" s="1343"/>
      <c r="L3" s="1343" t="str">
        <f>INDEX(tblTrans[[English]:[Polski]],MATCH(L1048575,tblTrans[ID],0),LangSelID)</f>
        <v>Results of Q1-Q4 2008 adjusted for the impact of consolidation of BRE Insurance</v>
      </c>
      <c r="M3" s="1343"/>
      <c r="N3" s="1343"/>
      <c r="O3" s="1343"/>
      <c r="P3" s="1343"/>
      <c r="Q3" s="1343"/>
      <c r="R3" s="1343"/>
      <c r="S3" s="1343"/>
      <c r="T3" s="1343"/>
      <c r="U3" s="1343"/>
      <c r="V3" s="1343"/>
      <c r="W3" s="1344"/>
      <c r="X3" s="1933" t="str">
        <f>INDEX(tblTrans[[English]:[Polski]],MATCH(X1048575,tblTrans[ID],0),LangSelID)</f>
        <v>2011 results adjusted to reflect new presentation of SWAP points and operating leasing</v>
      </c>
      <c r="Y3" s="1934" t="e">
        <f>INDEX(tblTrans[[English]:[Polski]],MATCH(Y1048575,tblTrans[ID],0),LangSelID)</f>
        <v>#N/A</v>
      </c>
      <c r="Z3" s="1934" t="e">
        <f>INDEX(tblTrans[[English]:[Polski]],MATCH(Z1048575,tblTrans[ID],0),LangSelID)</f>
        <v>#N/A</v>
      </c>
      <c r="AA3" s="1935" t="e">
        <f>INDEX(tblTrans[[English]:[Polski]],MATCH(AA1048575,tblTrans[ID],0),LangSelID)</f>
        <v>#N/A</v>
      </c>
      <c r="AB3" s="1933" t="str">
        <f>INDEX(tblTrans[[English]:[Polski]],MATCH(AB1048575,tblTrans[ID],0),LangSelID)</f>
        <v>2012 and 2013 results were restated due to the adjustments in booking of bancassurance related income in line with KNF guidance</v>
      </c>
      <c r="AC3" s="1934" t="e">
        <f>INDEX(tblTrans[[English]:[Polski]],MATCH(AC1048575,tblTrans[ID],0),LangSelID)</f>
        <v>#N/A</v>
      </c>
      <c r="AD3" s="1934" t="e">
        <f>INDEX(tblTrans[[English]:[Polski]],MATCH(AD1048575,tblTrans[ID],0),LangSelID)</f>
        <v>#N/A</v>
      </c>
      <c r="AE3" s="1935" t="e">
        <f>INDEX(tblTrans[[English]:[Polski]],MATCH(AE1048575,tblTrans[ID],0),LangSelID)</f>
        <v>#N/A</v>
      </c>
      <c r="AF3" s="1344"/>
      <c r="AG3" s="1344"/>
      <c r="AH3" s="1344"/>
      <c r="AI3" s="1344"/>
      <c r="AJ3" s="1344"/>
      <c r="AK3" s="1344"/>
      <c r="AL3" s="1344"/>
      <c r="AM3" s="1344"/>
      <c r="AN3" s="1344"/>
      <c r="AO3" s="1344"/>
      <c r="AP3" s="1344"/>
      <c r="AQ3" s="1344"/>
      <c r="AR3" s="1344"/>
      <c r="AS3" s="1344"/>
      <c r="AT3" s="1344"/>
      <c r="AU3" s="1344"/>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XFB3" s="169">
        <v>110</v>
      </c>
    </row>
    <row r="4" spans="1:201 16382:16382" s="201" customFormat="1" ht="19.5" customHeight="1" thickBot="1">
      <c r="A4" s="1929"/>
      <c r="B4" s="1930"/>
      <c r="C4" s="334"/>
      <c r="D4" s="344" t="str">
        <f>INDEX(tblTrans[[English]:[Polski]],MATCH(D1048576,tblTrans[ID],0),LangSelID)</f>
        <v>Q1 2006</v>
      </c>
      <c r="E4" s="299" t="str">
        <f>INDEX(tblTrans[[English]:[Polski]],MATCH(E1048576,tblTrans[ID],0),LangSelID)</f>
        <v>Q2 2006</v>
      </c>
      <c r="F4" s="299" t="str">
        <f>INDEX(tblTrans[[English]:[Polski]],MATCH(F1048576,tblTrans[ID],0),LangSelID)</f>
        <v>Q3 2006</v>
      </c>
      <c r="G4" s="345" t="str">
        <f>INDEX(tblTrans[[English]:[Polski]],MATCH(G1048576,tblTrans[ID],0),LangSelID)</f>
        <v>Q4 2006</v>
      </c>
      <c r="H4" s="340" t="str">
        <f>INDEX(tblTrans[[English]:[Polski]],MATCH(H1048576,tblTrans[ID],0),LangSelID)</f>
        <v>Q1 2007</v>
      </c>
      <c r="I4" s="299" t="str">
        <f>INDEX(tblTrans[[English]:[Polski]],MATCH(I1048576,tblTrans[ID],0),LangSelID)</f>
        <v>Q2 2007</v>
      </c>
      <c r="J4" s="299" t="str">
        <f>INDEX(tblTrans[[English]:[Polski]],MATCH(J1048576,tblTrans[ID],0),LangSelID)</f>
        <v>Q3 2007</v>
      </c>
      <c r="K4" s="352" t="str">
        <f>INDEX(tblTrans[[English]:[Polski]],MATCH(K1048576,tblTrans[ID],0),LangSelID)</f>
        <v>Q4 2007</v>
      </c>
      <c r="L4" s="344" t="str">
        <f>INDEX(tblTrans[[English]:[Polski]],MATCH(L1048576,tblTrans[ID],0),LangSelID)</f>
        <v>Q1 2008</v>
      </c>
      <c r="M4" s="299" t="str">
        <f>INDEX(tblTrans[[English]:[Polski]],MATCH(M1048576,tblTrans[ID],0),LangSelID)</f>
        <v>Q2 2008</v>
      </c>
      <c r="N4" s="255" t="str">
        <f>INDEX(tblTrans[[English]:[Polski]],MATCH(N1048576,tblTrans[ID],0),LangSelID)</f>
        <v>Q3 2008</v>
      </c>
      <c r="O4" s="360" t="str">
        <f>INDEX(tblTrans[[English]:[Polski]],MATCH(O1048576,tblTrans[ID],0),LangSelID)</f>
        <v>Q4 2008</v>
      </c>
      <c r="P4" s="357" t="str">
        <f>INDEX(tblTrans[[English]:[Polski]],MATCH(P1048576,tblTrans[ID],0),LangSelID)</f>
        <v>Q1 2009</v>
      </c>
      <c r="Q4" s="255" t="str">
        <f>INDEX(tblTrans[[English]:[Polski]],MATCH(Q1048576,tblTrans[ID],0),LangSelID)</f>
        <v>Q2 2009</v>
      </c>
      <c r="R4" s="255" t="str">
        <f>INDEX(tblTrans[[English]:[Polski]],MATCH(R1048576,tblTrans[ID],0),LangSelID)</f>
        <v>Q3 2009</v>
      </c>
      <c r="S4" s="334" t="str">
        <f>INDEX(tblTrans[[English]:[Polski]],MATCH(S1048576,tblTrans[ID],0),LangSelID)</f>
        <v>Q4 2009</v>
      </c>
      <c r="T4" s="369" t="str">
        <f>INDEX(tblTrans[[English]:[Polski]],MATCH(T1048576,tblTrans[ID],0),LangSelID)</f>
        <v>Q1 2010</v>
      </c>
      <c r="U4" s="255" t="str">
        <f>INDEX(tblTrans[[English]:[Polski]],MATCH(U1048576,tblTrans[ID],0),LangSelID)</f>
        <v>Q2 2010</v>
      </c>
      <c r="V4" s="255" t="str">
        <f>INDEX(tblTrans[[English]:[Polski]],MATCH(V1048576,tblTrans[ID],0),LangSelID)</f>
        <v>Q3 2010</v>
      </c>
      <c r="W4" s="360" t="str">
        <f>INDEX(tblTrans[[English]:[Polski]],MATCH(W1048576,tblTrans[ID],0),LangSelID)</f>
        <v>Q4 2010</v>
      </c>
      <c r="X4" s="366" t="str">
        <f>INDEX(tblTrans[[English]:[Polski]],MATCH(X1048576,tblTrans[ID],0),LangSelID)</f>
        <v>Q1 2011</v>
      </c>
      <c r="Y4" s="255" t="str">
        <f>INDEX(tblTrans[[English]:[Polski]],MATCH(Y1048576,tblTrans[ID],0),LangSelID)</f>
        <v>Q2 2011</v>
      </c>
      <c r="Z4" s="255" t="str">
        <f>INDEX(tblTrans[[English]:[Polski]],MATCH(Z1048576,tblTrans[ID],0),LangSelID)</f>
        <v>Q3 2011</v>
      </c>
      <c r="AA4" s="334" t="str">
        <f>INDEX(tblTrans[[English]:[Polski]],MATCH(AA1048576,tblTrans[ID],0),LangSelID)</f>
        <v>Q4 2011</v>
      </c>
      <c r="AB4" s="369" t="str">
        <f>INDEX(tblTrans[[English]:[Polski]],MATCH(AB1048576,tblTrans[ID],0),LangSelID)</f>
        <v>Q1 2012</v>
      </c>
      <c r="AC4" s="255" t="str">
        <f>INDEX(tblTrans[[English]:[Polski]],MATCH(AC1048576,tblTrans[ID],0),LangSelID)</f>
        <v>Q2 2012</v>
      </c>
      <c r="AD4" s="255" t="str">
        <f>INDEX(tblTrans[[English]:[Polski]],MATCH(AD1048576,tblTrans[ID],0),LangSelID)</f>
        <v>Q3 2012</v>
      </c>
      <c r="AE4" s="360" t="str">
        <f>INDEX(tblTrans[[English]:[Polski]],MATCH(AE1048576,tblTrans[ID],0),LangSelID)</f>
        <v>Q4 2012</v>
      </c>
      <c r="AF4" s="366" t="str">
        <f>INDEX(tblTrans[[English]:[Polski]],MATCH(AF1048576,tblTrans[ID],0),LangSelID)</f>
        <v>Q1 2013</v>
      </c>
      <c r="AG4" s="255" t="str">
        <f>INDEX(tblTrans[[English]:[Polski]],MATCH(AG1048576,tblTrans[ID],0),LangSelID)</f>
        <v>Q2 2013</v>
      </c>
      <c r="AH4" s="255" t="str">
        <f>INDEX(tblTrans[[English]:[Polski]],MATCH(AH1048576,tblTrans[ID],0),LangSelID)</f>
        <v>Q3 2013</v>
      </c>
      <c r="AI4" s="360" t="str">
        <f>INDEX(tblTrans[[English]:[Polski]],MATCH(AI1048576,tblTrans[ID],0),LangSelID)</f>
        <v>Q4 2013</v>
      </c>
      <c r="AJ4" s="360" t="str">
        <f>INDEX(tblTrans[[English]:[Polski]],MATCH(AJ1048576,tblTrans[ID],0),LangSelID)</f>
        <v>Q1 2014</v>
      </c>
      <c r="AK4" s="360" t="str">
        <f>INDEX(tblTrans[[English]:[Polski]],MATCH(AK1048576,tblTrans[ID],0),LangSelID)</f>
        <v>Q2 2014</v>
      </c>
      <c r="AL4" s="360" t="str">
        <f>INDEX(tblTrans[[English]:[Polski]],MATCH(AL1048576,tblTrans[ID],0),LangSelID)</f>
        <v>Q3 2014</v>
      </c>
      <c r="AM4" s="360" t="str">
        <f>INDEX(tblTrans[[English]:[Polski]],MATCH(AM1048576,tblTrans[ID],0),LangSelID)</f>
        <v>Q4 2014</v>
      </c>
      <c r="AN4" s="360" t="str">
        <f>INDEX(tblTrans[[English]:[Polski]],MATCH(AN1048576,tblTrans[ID],0),LangSelID)</f>
        <v>Q1 2015</v>
      </c>
      <c r="AO4" s="360" t="str">
        <f>INDEX(tblTrans[[English]:[Polski]],MATCH(AO1048576,tblTrans[ID],0),LangSelID)</f>
        <v>Q2 2015</v>
      </c>
      <c r="AP4" s="360" t="str">
        <f>INDEX(tblTrans[[English]:[Polski]],MATCH(AP1048576,tblTrans[ID],0),LangSelID)</f>
        <v>Q3 2015</v>
      </c>
      <c r="AQ4" s="1740" t="str">
        <f>INDEX(tblTrans[[English]:[Polski]],MATCH(AQ1048576,tblTrans[ID],0),LangSelID)</f>
        <v>Q4 2015</v>
      </c>
      <c r="AR4" s="1740" t="str">
        <f>INDEX(tblTrans[[English]:[Polski]],MATCH(AR1048576,tblTrans[ID],0),LangSelID)</f>
        <v>Q1 2016</v>
      </c>
      <c r="AS4" s="1740" t="str">
        <f>INDEX(tblTrans[[English]:[Polski]],MATCH(AS1048576,tblTrans[ID],0),LangSelID)</f>
        <v>Q2 2016</v>
      </c>
      <c r="AT4" s="1740" t="str">
        <f>INDEX(tblTrans[[English]:[Polski]],MATCH(AT1048576,tblTrans[ID],0),LangSelID)</f>
        <v>Q3 2016</v>
      </c>
      <c r="AU4" s="1740" t="str">
        <f>INDEX(tblTrans[[English]:[Polski]],MATCH(AU1048576,tblTrans[ID],0),LangSelID)</f>
        <v>Q4 2016</v>
      </c>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XFB4" s="1667"/>
    </row>
    <row r="5" spans="1:201 16382:16382" s="86" customFormat="1" ht="16.5" customHeight="1" thickBot="1">
      <c r="A5" s="241"/>
      <c r="B5" s="882" t="str">
        <f>INDEX(tblTrans[[English]:[Polski]],MATCH(XFB5,tblTrans[ID],0),LangSelID)</f>
        <v>Continued operations</v>
      </c>
      <c r="C5" s="750"/>
      <c r="D5" s="751"/>
      <c r="E5" s="751"/>
      <c r="F5" s="752"/>
      <c r="G5" s="750"/>
      <c r="H5" s="751"/>
      <c r="I5" s="751"/>
      <c r="J5" s="753"/>
      <c r="K5" s="754"/>
      <c r="L5" s="751"/>
      <c r="M5" s="751"/>
      <c r="N5" s="752"/>
      <c r="O5" s="750"/>
      <c r="P5" s="751"/>
      <c r="Q5" s="751"/>
      <c r="R5" s="753"/>
      <c r="S5" s="754"/>
      <c r="T5" s="751"/>
      <c r="U5" s="751"/>
      <c r="V5" s="752"/>
      <c r="W5" s="750"/>
      <c r="X5" s="751"/>
      <c r="Y5" s="751"/>
      <c r="Z5" s="753"/>
      <c r="AA5" s="754"/>
      <c r="AB5" s="751"/>
      <c r="AC5" s="751"/>
      <c r="AD5" s="752"/>
      <c r="AE5" s="750"/>
      <c r="AF5" s="751"/>
      <c r="AG5" s="751"/>
      <c r="AH5" s="753"/>
      <c r="AI5" s="753"/>
      <c r="AJ5" s="753"/>
      <c r="AK5" s="753"/>
      <c r="AL5" s="753"/>
      <c r="AM5" s="753"/>
      <c r="AN5" s="753"/>
      <c r="AO5" s="753"/>
      <c r="AP5" s="753"/>
      <c r="AQ5" s="108"/>
      <c r="AR5" s="108"/>
      <c r="AS5" s="108"/>
      <c r="AT5" s="108"/>
      <c r="AU5" s="108"/>
      <c r="XFB5" s="169">
        <v>111</v>
      </c>
    </row>
    <row r="6" spans="1:201 16382:16382" ht="2.4500000000000002" customHeight="1">
      <c r="A6" s="241"/>
      <c r="B6" s="260"/>
      <c r="C6" s="336"/>
      <c r="D6" s="346"/>
      <c r="E6" s="329"/>
      <c r="F6" s="329"/>
      <c r="G6" s="347"/>
      <c r="H6" s="341"/>
      <c r="I6" s="260"/>
      <c r="J6" s="260"/>
      <c r="K6" s="353"/>
      <c r="L6" s="361"/>
      <c r="M6" s="260"/>
      <c r="N6" s="260"/>
      <c r="O6" s="362"/>
      <c r="P6" s="358"/>
      <c r="Q6" s="260"/>
      <c r="R6" s="298"/>
      <c r="S6" s="338"/>
      <c r="T6" s="370"/>
      <c r="U6" s="330"/>
      <c r="V6" s="330"/>
      <c r="W6" s="362"/>
      <c r="X6" s="359"/>
      <c r="Y6" s="260"/>
      <c r="Z6" s="260"/>
      <c r="AA6" s="353"/>
      <c r="AB6" s="376"/>
      <c r="AC6" s="221"/>
      <c r="AD6" s="221"/>
      <c r="AE6" s="377"/>
      <c r="AF6" s="374"/>
      <c r="AG6" s="221"/>
      <c r="AH6" s="308"/>
      <c r="AI6" s="379"/>
      <c r="AJ6" s="379"/>
      <c r="AK6" s="379"/>
      <c r="AL6" s="379"/>
      <c r="AM6" s="379"/>
      <c r="AN6" s="379"/>
      <c r="AO6" s="379"/>
      <c r="AP6" s="379"/>
      <c r="XFB6" s="169"/>
    </row>
    <row r="7" spans="1:201 16382:16382" s="71" customFormat="1" ht="16.5" customHeight="1">
      <c r="A7" s="65"/>
      <c r="B7" s="820" t="str">
        <f>INDEX(tblTrans[[English]:[Polski]],MATCH(XFB7,tblTrans[ID],0),LangSelID)</f>
        <v>Interest income</v>
      </c>
      <c r="C7" s="821"/>
      <c r="D7" s="822">
        <v>402700</v>
      </c>
      <c r="E7" s="823">
        <v>386888</v>
      </c>
      <c r="F7" s="823">
        <v>439891</v>
      </c>
      <c r="G7" s="824">
        <v>471072</v>
      </c>
      <c r="H7" s="825">
        <v>498462</v>
      </c>
      <c r="I7" s="823">
        <v>540539</v>
      </c>
      <c r="J7" s="823">
        <v>630014</v>
      </c>
      <c r="K7" s="826">
        <v>686264</v>
      </c>
      <c r="L7" s="822">
        <v>767378</v>
      </c>
      <c r="M7" s="823">
        <v>830431</v>
      </c>
      <c r="N7" s="823">
        <v>954583</v>
      </c>
      <c r="O7" s="824">
        <v>1084830</v>
      </c>
      <c r="P7" s="825">
        <v>947760</v>
      </c>
      <c r="Q7" s="823">
        <v>842926</v>
      </c>
      <c r="R7" s="823">
        <v>828190</v>
      </c>
      <c r="S7" s="826">
        <v>834331</v>
      </c>
      <c r="T7" s="822">
        <v>821758</v>
      </c>
      <c r="U7" s="823">
        <v>859743</v>
      </c>
      <c r="V7" s="823">
        <v>863482</v>
      </c>
      <c r="W7" s="824">
        <v>876721</v>
      </c>
      <c r="X7" s="825">
        <v>891521</v>
      </c>
      <c r="Y7" s="823">
        <v>935669</v>
      </c>
      <c r="Z7" s="827">
        <v>993223</v>
      </c>
      <c r="AA7" s="826">
        <v>1070160</v>
      </c>
      <c r="AB7" s="822">
        <v>1102021</v>
      </c>
      <c r="AC7" s="823">
        <v>1090120</v>
      </c>
      <c r="AD7" s="823">
        <v>1157416</v>
      </c>
      <c r="AE7" s="824">
        <v>1173560</v>
      </c>
      <c r="AF7" s="825">
        <v>1048123</v>
      </c>
      <c r="AG7" s="823">
        <v>997534</v>
      </c>
      <c r="AH7" s="823">
        <v>959049</v>
      </c>
      <c r="AI7" s="824">
        <v>945265</v>
      </c>
      <c r="AJ7" s="824">
        <v>957742</v>
      </c>
      <c r="AK7" s="824">
        <v>970723</v>
      </c>
      <c r="AL7" s="824">
        <v>1035059</v>
      </c>
      <c r="AM7" s="824">
        <v>992730</v>
      </c>
      <c r="AN7" s="824">
        <v>912286</v>
      </c>
      <c r="AO7" s="824">
        <v>868865</v>
      </c>
      <c r="AP7" s="824">
        <v>919051</v>
      </c>
      <c r="AQ7" s="824">
        <v>960303</v>
      </c>
      <c r="AR7" s="824">
        <v>945483</v>
      </c>
      <c r="AS7" s="824">
        <v>947051</v>
      </c>
      <c r="AT7" s="824">
        <v>977024</v>
      </c>
      <c r="AU7" s="824">
        <v>1003297</v>
      </c>
      <c r="XFB7" s="93">
        <v>112</v>
      </c>
    </row>
    <row r="8" spans="1:201 16382:16382" s="56" customFormat="1" ht="16.5" customHeight="1" thickBot="1">
      <c r="A8" s="306"/>
      <c r="B8" s="883" t="str">
        <f>INDEX(tblTrans[[English]:[Polski]],MATCH(XFB8,tblTrans[ID],0),LangSelID)</f>
        <v>Interest expense</v>
      </c>
      <c r="C8" s="884"/>
      <c r="D8" s="885">
        <v>-232204</v>
      </c>
      <c r="E8" s="886">
        <v>-226111</v>
      </c>
      <c r="F8" s="886">
        <v>-245763</v>
      </c>
      <c r="G8" s="887">
        <v>-272295</v>
      </c>
      <c r="H8" s="888">
        <v>-270926</v>
      </c>
      <c r="I8" s="886">
        <v>-299145</v>
      </c>
      <c r="J8" s="886">
        <v>-362244</v>
      </c>
      <c r="K8" s="889">
        <v>-395181</v>
      </c>
      <c r="L8" s="885">
        <v>-451498</v>
      </c>
      <c r="M8" s="886">
        <v>-503126</v>
      </c>
      <c r="N8" s="886">
        <v>-589737</v>
      </c>
      <c r="O8" s="887">
        <v>-700409</v>
      </c>
      <c r="P8" s="888">
        <v>-550657</v>
      </c>
      <c r="Q8" s="886">
        <v>-411439</v>
      </c>
      <c r="R8" s="886">
        <v>-416138</v>
      </c>
      <c r="S8" s="743">
        <v>-416796</v>
      </c>
      <c r="T8" s="739">
        <v>-431221</v>
      </c>
      <c r="U8" s="740">
        <v>-423489</v>
      </c>
      <c r="V8" s="740">
        <v>-382434</v>
      </c>
      <c r="W8" s="741">
        <v>-373596</v>
      </c>
      <c r="X8" s="742">
        <v>-384968</v>
      </c>
      <c r="Y8" s="740">
        <v>-395003</v>
      </c>
      <c r="Z8" s="740">
        <v>-442601</v>
      </c>
      <c r="AA8" s="743">
        <v>-500793</v>
      </c>
      <c r="AB8" s="739">
        <v>-553230</v>
      </c>
      <c r="AC8" s="740">
        <v>-514344</v>
      </c>
      <c r="AD8" s="740">
        <v>-571410</v>
      </c>
      <c r="AE8" s="741">
        <v>-604536</v>
      </c>
      <c r="AF8" s="742">
        <v>-530640</v>
      </c>
      <c r="AG8" s="740">
        <v>-447302</v>
      </c>
      <c r="AH8" s="740">
        <v>-389049</v>
      </c>
      <c r="AI8" s="740">
        <v>-357169</v>
      </c>
      <c r="AJ8" s="740">
        <v>-366728</v>
      </c>
      <c r="AK8" s="740">
        <v>-353491</v>
      </c>
      <c r="AL8" s="740">
        <v>-385179</v>
      </c>
      <c r="AM8" s="740">
        <v>-360198</v>
      </c>
      <c r="AN8" s="740">
        <v>-324847</v>
      </c>
      <c r="AO8" s="740">
        <v>-263317</v>
      </c>
      <c r="AP8" s="740">
        <v>-277298</v>
      </c>
      <c r="AQ8" s="740">
        <v>-283670</v>
      </c>
      <c r="AR8" s="740">
        <v>-269065</v>
      </c>
      <c r="AS8" s="740">
        <v>-262608</v>
      </c>
      <c r="AT8" s="740">
        <v>-258312</v>
      </c>
      <c r="AU8" s="740">
        <v>-250027</v>
      </c>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XFB8" s="1673">
        <v>113</v>
      </c>
    </row>
    <row r="9" spans="1:201 16382:16382" s="86" customFormat="1" ht="16.5" customHeight="1" thickBot="1">
      <c r="A9" s="106"/>
      <c r="B9" s="723" t="str">
        <f>INDEX(tblTrans[[English]:[Polski]],MATCH(XFB9,tblTrans[ID],0),LangSelID)</f>
        <v>Net interest income</v>
      </c>
      <c r="C9" s="724"/>
      <c r="D9" s="724">
        <f t="shared" ref="D9:K9" si="0">SUM(D7:D8)</f>
        <v>170496</v>
      </c>
      <c r="E9" s="724">
        <f t="shared" si="0"/>
        <v>160777</v>
      </c>
      <c r="F9" s="724">
        <f t="shared" si="0"/>
        <v>194128</v>
      </c>
      <c r="G9" s="724">
        <f t="shared" si="0"/>
        <v>198777</v>
      </c>
      <c r="H9" s="724">
        <f t="shared" si="0"/>
        <v>227536</v>
      </c>
      <c r="I9" s="724">
        <f t="shared" si="0"/>
        <v>241394</v>
      </c>
      <c r="J9" s="724">
        <f t="shared" si="0"/>
        <v>267770</v>
      </c>
      <c r="K9" s="724">
        <f t="shared" si="0"/>
        <v>291083</v>
      </c>
      <c r="L9" s="724">
        <f>SUM(L7:L8)</f>
        <v>315880</v>
      </c>
      <c r="M9" s="724">
        <f>SUM(M7:M8)</f>
        <v>327305</v>
      </c>
      <c r="N9" s="724">
        <f>SUM(N7:N8)</f>
        <v>364846</v>
      </c>
      <c r="O9" s="724">
        <f>SUM(O7:O8)</f>
        <v>384421</v>
      </c>
      <c r="P9" s="724">
        <v>397103</v>
      </c>
      <c r="Q9" s="724">
        <f>SUM(Q7:Q8)</f>
        <v>431487</v>
      </c>
      <c r="R9" s="724">
        <f>SUM(R7:R8)</f>
        <v>412052</v>
      </c>
      <c r="S9" s="724">
        <f>SUM(S7:S8)</f>
        <v>417535</v>
      </c>
      <c r="T9" s="724">
        <f>SUM(T7:T8)</f>
        <v>390537</v>
      </c>
      <c r="U9" s="724">
        <v>436254</v>
      </c>
      <c r="V9" s="724">
        <v>481048</v>
      </c>
      <c r="W9" s="724">
        <v>503125</v>
      </c>
      <c r="X9" s="724">
        <v>506553</v>
      </c>
      <c r="Y9" s="724">
        <v>540666</v>
      </c>
      <c r="Z9" s="724">
        <f>Z7+Z8</f>
        <v>550622</v>
      </c>
      <c r="AA9" s="724">
        <f t="shared" ref="AA9:AH9" si="1">AA7+AA8</f>
        <v>569367</v>
      </c>
      <c r="AB9" s="724">
        <f t="shared" si="1"/>
        <v>548791</v>
      </c>
      <c r="AC9" s="724">
        <f t="shared" si="1"/>
        <v>575776</v>
      </c>
      <c r="AD9" s="724">
        <f t="shared" si="1"/>
        <v>586006</v>
      </c>
      <c r="AE9" s="724">
        <f t="shared" si="1"/>
        <v>569024</v>
      </c>
      <c r="AF9" s="724">
        <f t="shared" si="1"/>
        <v>517483</v>
      </c>
      <c r="AG9" s="724">
        <f t="shared" si="1"/>
        <v>550232</v>
      </c>
      <c r="AH9" s="724">
        <f t="shared" si="1"/>
        <v>570000</v>
      </c>
      <c r="AI9" s="724">
        <f>AI7+AI8</f>
        <v>588096</v>
      </c>
      <c r="AJ9" s="724">
        <v>591014</v>
      </c>
      <c r="AK9" s="724">
        <v>617232</v>
      </c>
      <c r="AL9" s="724">
        <v>649880</v>
      </c>
      <c r="AM9" s="724">
        <v>632532</v>
      </c>
      <c r="AN9" s="724">
        <v>587439</v>
      </c>
      <c r="AO9" s="724">
        <v>605548</v>
      </c>
      <c r="AP9" s="724">
        <v>641753</v>
      </c>
      <c r="AQ9" s="724">
        <v>676633</v>
      </c>
      <c r="AR9" s="724">
        <v>676418</v>
      </c>
      <c r="AS9" s="724">
        <v>684443</v>
      </c>
      <c r="AT9" s="724">
        <v>718712</v>
      </c>
      <c r="AU9" s="724">
        <v>753270</v>
      </c>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XFB9" s="1669">
        <v>114</v>
      </c>
    </row>
    <row r="10" spans="1:201 16382:16382" s="56" customFormat="1" ht="16.5" customHeight="1">
      <c r="A10" s="306"/>
      <c r="B10" s="258"/>
      <c r="C10" s="336"/>
      <c r="D10" s="348"/>
      <c r="E10" s="304"/>
      <c r="F10" s="304"/>
      <c r="G10" s="349"/>
      <c r="H10" s="342"/>
      <c r="I10" s="304"/>
      <c r="J10" s="304"/>
      <c r="K10" s="354"/>
      <c r="L10" s="348"/>
      <c r="M10" s="304"/>
      <c r="N10" s="304"/>
      <c r="O10" s="349"/>
      <c r="P10" s="342"/>
      <c r="Q10" s="304"/>
      <c r="R10" s="304"/>
      <c r="S10" s="363"/>
      <c r="T10" s="361"/>
      <c r="U10" s="260"/>
      <c r="V10" s="260"/>
      <c r="W10" s="362"/>
      <c r="X10" s="359"/>
      <c r="Y10" s="260"/>
      <c r="Z10" s="260"/>
      <c r="AA10" s="353"/>
      <c r="AB10" s="361"/>
      <c r="AC10" s="260"/>
      <c r="AD10" s="260"/>
      <c r="AE10" s="362"/>
      <c r="AF10" s="359"/>
      <c r="AG10" s="260"/>
      <c r="AH10" s="260"/>
      <c r="AI10" s="260"/>
      <c r="AJ10" s="260"/>
      <c r="AK10" s="260"/>
      <c r="AL10" s="260"/>
      <c r="AM10" s="260"/>
      <c r="AN10" s="260"/>
      <c r="AO10" s="260"/>
      <c r="AP10" s="260"/>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XFB10" s="1673"/>
    </row>
    <row r="11" spans="1:201 16382:16382" s="56" customFormat="1" ht="16.5" customHeight="1">
      <c r="A11" s="306"/>
      <c r="B11" s="905" t="str">
        <f>INDEX(tblTrans[[English]:[Polski]],MATCH(XFB11,tblTrans[ID],0),LangSelID)</f>
        <v>Fee and commission income</v>
      </c>
      <c r="C11" s="906"/>
      <c r="D11" s="907">
        <v>125746</v>
      </c>
      <c r="E11" s="908">
        <v>139441</v>
      </c>
      <c r="F11" s="908">
        <v>140728</v>
      </c>
      <c r="G11" s="909">
        <v>176856</v>
      </c>
      <c r="H11" s="910">
        <v>181721</v>
      </c>
      <c r="I11" s="908">
        <v>204354</v>
      </c>
      <c r="J11" s="908">
        <v>191629</v>
      </c>
      <c r="K11" s="911">
        <v>207533</v>
      </c>
      <c r="L11" s="907">
        <v>203672</v>
      </c>
      <c r="M11" s="908">
        <v>211781</v>
      </c>
      <c r="N11" s="908">
        <v>212601</v>
      </c>
      <c r="O11" s="909">
        <v>216409</v>
      </c>
      <c r="P11" s="910">
        <v>219745</v>
      </c>
      <c r="Q11" s="908">
        <v>255870</v>
      </c>
      <c r="R11" s="908">
        <v>259347</v>
      </c>
      <c r="S11" s="731">
        <v>266325</v>
      </c>
      <c r="T11" s="727">
        <v>278558</v>
      </c>
      <c r="U11" s="728">
        <v>282746</v>
      </c>
      <c r="V11" s="728">
        <v>302601</v>
      </c>
      <c r="W11" s="729">
        <v>314840</v>
      </c>
      <c r="X11" s="730">
        <v>306663</v>
      </c>
      <c r="Y11" s="728">
        <v>330048</v>
      </c>
      <c r="Z11" s="728">
        <v>326722</v>
      </c>
      <c r="AA11" s="731">
        <v>315739</v>
      </c>
      <c r="AB11" s="727">
        <v>315199</v>
      </c>
      <c r="AC11" s="728">
        <v>306911</v>
      </c>
      <c r="AD11" s="728">
        <v>295185</v>
      </c>
      <c r="AE11" s="729">
        <v>299584</v>
      </c>
      <c r="AF11" s="730">
        <v>296069</v>
      </c>
      <c r="AG11" s="728">
        <v>331245</v>
      </c>
      <c r="AH11" s="728">
        <v>331760</v>
      </c>
      <c r="AI11" s="728">
        <v>344760</v>
      </c>
      <c r="AJ11" s="728">
        <v>353775</v>
      </c>
      <c r="AK11" s="728">
        <v>369165</v>
      </c>
      <c r="AL11" s="728">
        <v>339279</v>
      </c>
      <c r="AM11" s="728">
        <v>337382</v>
      </c>
      <c r="AN11" s="728">
        <v>314527</v>
      </c>
      <c r="AO11" s="728">
        <v>365490</v>
      </c>
      <c r="AP11" s="728">
        <v>371881</v>
      </c>
      <c r="AQ11" s="728">
        <v>382029</v>
      </c>
      <c r="AR11" s="728">
        <v>351910</v>
      </c>
      <c r="AS11" s="728">
        <v>365283</v>
      </c>
      <c r="AT11" s="728">
        <v>404432</v>
      </c>
      <c r="AU11" s="728">
        <v>429218</v>
      </c>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XFB11" s="1673">
        <v>115</v>
      </c>
    </row>
    <row r="12" spans="1:201 16382:16382" s="56" customFormat="1" ht="16.5" customHeight="1" thickBot="1">
      <c r="A12" s="306"/>
      <c r="B12" s="883" t="str">
        <f>INDEX(tblTrans[[English]:[Polski]],MATCH(XFB12,tblTrans[ID],0),LangSelID)</f>
        <v>Fee and commission expense</v>
      </c>
      <c r="C12" s="884"/>
      <c r="D12" s="885">
        <v>-36269</v>
      </c>
      <c r="E12" s="886">
        <v>-44919</v>
      </c>
      <c r="F12" s="886">
        <v>-36029</v>
      </c>
      <c r="G12" s="887">
        <v>-49144</v>
      </c>
      <c r="H12" s="888">
        <v>-38864</v>
      </c>
      <c r="I12" s="886">
        <v>-57723</v>
      </c>
      <c r="J12" s="886">
        <v>-52625</v>
      </c>
      <c r="K12" s="889">
        <v>-71747</v>
      </c>
      <c r="L12" s="885">
        <v>-61291</v>
      </c>
      <c r="M12" s="886">
        <v>-66422</v>
      </c>
      <c r="N12" s="886">
        <v>-77575</v>
      </c>
      <c r="O12" s="887">
        <v>-87709</v>
      </c>
      <c r="P12" s="888">
        <v>-97903</v>
      </c>
      <c r="Q12" s="886">
        <v>-97748</v>
      </c>
      <c r="R12" s="886">
        <v>-96589</v>
      </c>
      <c r="S12" s="743">
        <v>-114324</v>
      </c>
      <c r="T12" s="739">
        <v>-104665</v>
      </c>
      <c r="U12" s="740">
        <v>-110297</v>
      </c>
      <c r="V12" s="740">
        <v>-103390</v>
      </c>
      <c r="W12" s="741">
        <v>-114474</v>
      </c>
      <c r="X12" s="742">
        <v>-99275</v>
      </c>
      <c r="Y12" s="740">
        <v>-121840</v>
      </c>
      <c r="Z12" s="740">
        <v>-107425</v>
      </c>
      <c r="AA12" s="743">
        <v>-110660</v>
      </c>
      <c r="AB12" s="739">
        <v>-101577</v>
      </c>
      <c r="AC12" s="740">
        <v>-101481</v>
      </c>
      <c r="AD12" s="740">
        <v>-113402</v>
      </c>
      <c r="AE12" s="741">
        <v>-113874</v>
      </c>
      <c r="AF12" s="742">
        <v>-110180</v>
      </c>
      <c r="AG12" s="740">
        <v>-121989</v>
      </c>
      <c r="AH12" s="740">
        <v>-121071</v>
      </c>
      <c r="AI12" s="740">
        <v>-115856</v>
      </c>
      <c r="AJ12" s="740">
        <v>-112369</v>
      </c>
      <c r="AK12" s="740">
        <v>-125480</v>
      </c>
      <c r="AL12" s="740">
        <v>-123045</v>
      </c>
      <c r="AM12" s="740">
        <v>-137017</v>
      </c>
      <c r="AN12" s="740">
        <v>-120670</v>
      </c>
      <c r="AO12" s="740">
        <v>-135154</v>
      </c>
      <c r="AP12" s="740">
        <v>-136298</v>
      </c>
      <c r="AQ12" s="740">
        <v>-144629</v>
      </c>
      <c r="AR12" s="740">
        <v>-140165</v>
      </c>
      <c r="AS12" s="740">
        <v>-155580</v>
      </c>
      <c r="AT12" s="740">
        <v>-170069</v>
      </c>
      <c r="AU12" s="740">
        <v>-178584</v>
      </c>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XFB12" s="1673">
        <v>116</v>
      </c>
    </row>
    <row r="13" spans="1:201 16382:16382" s="86" customFormat="1" ht="16.5" customHeight="1" thickBot="1">
      <c r="A13" s="106"/>
      <c r="B13" s="723" t="str">
        <f>INDEX(tblTrans[[English]:[Polski]],MATCH(XFB13,tblTrans[ID],0),LangSelID)</f>
        <v>Net fee and commission income</v>
      </c>
      <c r="C13" s="724"/>
      <c r="D13" s="724">
        <f t="shared" ref="D13:K13" si="2">SUM(D11:D12)</f>
        <v>89477</v>
      </c>
      <c r="E13" s="724">
        <f t="shared" si="2"/>
        <v>94522</v>
      </c>
      <c r="F13" s="724">
        <f t="shared" si="2"/>
        <v>104699</v>
      </c>
      <c r="G13" s="724">
        <f t="shared" si="2"/>
        <v>127712</v>
      </c>
      <c r="H13" s="724">
        <f t="shared" si="2"/>
        <v>142857</v>
      </c>
      <c r="I13" s="724">
        <f t="shared" si="2"/>
        <v>146631</v>
      </c>
      <c r="J13" s="724">
        <f t="shared" si="2"/>
        <v>139004</v>
      </c>
      <c r="K13" s="724">
        <f t="shared" si="2"/>
        <v>135786</v>
      </c>
      <c r="L13" s="724">
        <f>SUM(L11:L12)</f>
        <v>142381</v>
      </c>
      <c r="M13" s="724">
        <f>SUM(M11:M12)</f>
        <v>145359</v>
      </c>
      <c r="N13" s="724">
        <f>SUM(N11:N12)</f>
        <v>135026</v>
      </c>
      <c r="O13" s="724">
        <f>SUM(O11:O12)</f>
        <v>128700</v>
      </c>
      <c r="P13" s="724">
        <v>121842</v>
      </c>
      <c r="Q13" s="724">
        <f>SUM(Q11:Q12)</f>
        <v>158122</v>
      </c>
      <c r="R13" s="724">
        <f>SUM(R11:R12)</f>
        <v>162758</v>
      </c>
      <c r="S13" s="724">
        <f>SUM(S11:S12)</f>
        <v>152001</v>
      </c>
      <c r="T13" s="724">
        <f>SUM(T11:T12)</f>
        <v>173893</v>
      </c>
      <c r="U13" s="724">
        <v>172449</v>
      </c>
      <c r="V13" s="724">
        <v>199211</v>
      </c>
      <c r="W13" s="724">
        <v>200366</v>
      </c>
      <c r="X13" s="724">
        <v>207388</v>
      </c>
      <c r="Y13" s="724">
        <v>208208</v>
      </c>
      <c r="Z13" s="724">
        <v>219297</v>
      </c>
      <c r="AA13" s="724">
        <v>205079</v>
      </c>
      <c r="AB13" s="724">
        <v>213622</v>
      </c>
      <c r="AC13" s="724">
        <v>205430</v>
      </c>
      <c r="AD13" s="724">
        <v>181783</v>
      </c>
      <c r="AE13" s="724">
        <v>185710</v>
      </c>
      <c r="AF13" s="724">
        <v>185889</v>
      </c>
      <c r="AG13" s="724">
        <v>209256</v>
      </c>
      <c r="AH13" s="724">
        <v>210689</v>
      </c>
      <c r="AI13" s="724">
        <v>228904</v>
      </c>
      <c r="AJ13" s="724">
        <v>241406</v>
      </c>
      <c r="AK13" s="724">
        <v>243685</v>
      </c>
      <c r="AL13" s="724">
        <v>216234</v>
      </c>
      <c r="AM13" s="724">
        <v>200365</v>
      </c>
      <c r="AN13" s="724">
        <v>193857</v>
      </c>
      <c r="AO13" s="724">
        <v>230336</v>
      </c>
      <c r="AP13" s="724">
        <v>235583</v>
      </c>
      <c r="AQ13" s="724">
        <v>237400</v>
      </c>
      <c r="AR13" s="724">
        <v>211745</v>
      </c>
      <c r="AS13" s="724">
        <v>209703</v>
      </c>
      <c r="AT13" s="724">
        <v>234363</v>
      </c>
      <c r="AU13" s="724">
        <v>250634</v>
      </c>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GR13" s="172"/>
      <c r="GS13" s="172"/>
      <c r="XFB13" s="1669">
        <v>117</v>
      </c>
    </row>
    <row r="14" spans="1:201 16382:16382" s="56" customFormat="1" ht="16.5" customHeight="1">
      <c r="A14" s="306"/>
      <c r="B14" s="258"/>
      <c r="C14" s="336"/>
      <c r="D14" s="348"/>
      <c r="E14" s="304"/>
      <c r="F14" s="304"/>
      <c r="G14" s="349"/>
      <c r="H14" s="342"/>
      <c r="I14" s="304"/>
      <c r="J14" s="304"/>
      <c r="K14" s="354"/>
      <c r="L14" s="348"/>
      <c r="M14" s="304"/>
      <c r="N14" s="304"/>
      <c r="O14" s="349"/>
      <c r="P14" s="342"/>
      <c r="Q14" s="304"/>
      <c r="R14" s="304"/>
      <c r="S14" s="363"/>
      <c r="T14" s="361"/>
      <c r="U14" s="260"/>
      <c r="V14" s="260"/>
      <c r="W14" s="362"/>
      <c r="X14" s="359"/>
      <c r="Y14" s="260"/>
      <c r="Z14" s="260"/>
      <c r="AA14" s="353"/>
      <c r="AB14" s="361"/>
      <c r="AC14" s="260"/>
      <c r="AD14" s="260"/>
      <c r="AE14" s="362"/>
      <c r="AF14" s="359"/>
      <c r="AG14" s="260"/>
      <c r="AH14" s="260"/>
      <c r="AI14" s="260"/>
      <c r="AJ14" s="260"/>
      <c r="AK14" s="260"/>
      <c r="AL14" s="260"/>
      <c r="AM14" s="260"/>
      <c r="AN14" s="260"/>
      <c r="AO14" s="260"/>
      <c r="AP14" s="260"/>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XFB14" s="1673"/>
    </row>
    <row r="15" spans="1:201 16382:16382" s="71" customFormat="1" ht="16.5" customHeight="1">
      <c r="A15" s="65"/>
      <c r="B15" s="820" t="str">
        <f>INDEX(tblTrans[[English]:[Polski]],MATCH(XFB15,tblTrans[ID],0),LangSelID)</f>
        <v>Dividend income</v>
      </c>
      <c r="C15" s="821"/>
      <c r="D15" s="822">
        <v>511</v>
      </c>
      <c r="E15" s="823">
        <v>4513</v>
      </c>
      <c r="F15" s="823">
        <v>10738</v>
      </c>
      <c r="G15" s="824">
        <v>1103</v>
      </c>
      <c r="H15" s="825">
        <v>0</v>
      </c>
      <c r="I15" s="823">
        <v>2159</v>
      </c>
      <c r="J15" s="823">
        <v>78</v>
      </c>
      <c r="K15" s="826">
        <v>90</v>
      </c>
      <c r="L15" s="822">
        <v>0</v>
      </c>
      <c r="M15" s="823">
        <v>3733</v>
      </c>
      <c r="N15" s="823">
        <v>10</v>
      </c>
      <c r="O15" s="824">
        <v>5686</v>
      </c>
      <c r="P15" s="825">
        <v>0</v>
      </c>
      <c r="Q15" s="823">
        <v>2822</v>
      </c>
      <c r="R15" s="823">
        <v>18</v>
      </c>
      <c r="S15" s="826">
        <v>96227</v>
      </c>
      <c r="T15" s="822">
        <v>330</v>
      </c>
      <c r="U15" s="823">
        <v>2611</v>
      </c>
      <c r="V15" s="823">
        <v>5222</v>
      </c>
      <c r="W15" s="824">
        <v>10</v>
      </c>
      <c r="X15" s="825">
        <v>9</v>
      </c>
      <c r="Y15" s="823">
        <v>2652</v>
      </c>
      <c r="Z15" s="827">
        <v>12424</v>
      </c>
      <c r="AA15" s="826">
        <v>28</v>
      </c>
      <c r="AB15" s="822">
        <v>20</v>
      </c>
      <c r="AC15" s="823">
        <v>2642</v>
      </c>
      <c r="AD15" s="823">
        <v>11191</v>
      </c>
      <c r="AE15" s="824">
        <v>49</v>
      </c>
      <c r="AF15" s="825">
        <v>26</v>
      </c>
      <c r="AG15" s="823">
        <v>2283</v>
      </c>
      <c r="AH15" s="823">
        <v>14768</v>
      </c>
      <c r="AI15" s="824">
        <v>9779</v>
      </c>
      <c r="AJ15" s="824">
        <v>0</v>
      </c>
      <c r="AK15" s="824">
        <v>2811</v>
      </c>
      <c r="AL15" s="824">
        <v>16195</v>
      </c>
      <c r="AM15" s="824">
        <v>986</v>
      </c>
      <c r="AN15" s="824">
        <v>31</v>
      </c>
      <c r="AO15" s="824">
        <v>3158</v>
      </c>
      <c r="AP15" s="824">
        <v>14345</v>
      </c>
      <c r="AQ15" s="824">
        <v>6</v>
      </c>
      <c r="AR15" s="824">
        <v>0</v>
      </c>
      <c r="AS15" s="824">
        <v>2586</v>
      </c>
      <c r="AT15" s="824">
        <v>442</v>
      </c>
      <c r="AU15" s="824">
        <v>299</v>
      </c>
      <c r="XFB15" s="93">
        <v>118</v>
      </c>
    </row>
    <row r="16" spans="1:201 16382:16382" s="56" customFormat="1" ht="16.5" customHeight="1">
      <c r="A16" s="306"/>
      <c r="B16" s="890" t="str">
        <f>INDEX(tblTrans[[English]:[Polski]],MATCH(XFB16,tblTrans[ID],0),LangSelID)</f>
        <v>Net trading income</v>
      </c>
      <c r="C16" s="891"/>
      <c r="D16" s="839">
        <f>SUM(D17:D18)</f>
        <v>89223</v>
      </c>
      <c r="E16" s="840">
        <f t="shared" ref="E16:K16" si="3">SUM(E17:E18)</f>
        <v>106881</v>
      </c>
      <c r="F16" s="840">
        <f t="shared" si="3"/>
        <v>90557</v>
      </c>
      <c r="G16" s="841">
        <f t="shared" si="3"/>
        <v>112924</v>
      </c>
      <c r="H16" s="842">
        <f t="shared" si="3"/>
        <v>113374</v>
      </c>
      <c r="I16" s="840">
        <f t="shared" si="3"/>
        <v>144908</v>
      </c>
      <c r="J16" s="840">
        <f t="shared" si="3"/>
        <v>119798</v>
      </c>
      <c r="K16" s="838">
        <f t="shared" si="3"/>
        <v>108388</v>
      </c>
      <c r="L16" s="839">
        <f>SUM(L17:L18)</f>
        <v>135075</v>
      </c>
      <c r="M16" s="840">
        <f>SUM(M17:M18)</f>
        <v>119115</v>
      </c>
      <c r="N16" s="840">
        <f>SUM(N17:N18)</f>
        <v>167758</v>
      </c>
      <c r="O16" s="841">
        <f>SUM(O17:O18)</f>
        <v>61907</v>
      </c>
      <c r="P16" s="842">
        <v>122991</v>
      </c>
      <c r="Q16" s="840">
        <v>100971</v>
      </c>
      <c r="R16" s="840">
        <v>99551</v>
      </c>
      <c r="S16" s="737">
        <v>82861</v>
      </c>
      <c r="T16" s="733">
        <v>96171</v>
      </c>
      <c r="U16" s="734">
        <v>122058</v>
      </c>
      <c r="V16" s="734">
        <v>88169</v>
      </c>
      <c r="W16" s="735">
        <v>104274</v>
      </c>
      <c r="X16" s="736">
        <v>82497</v>
      </c>
      <c r="Y16" s="734">
        <v>94158</v>
      </c>
      <c r="Z16" s="734">
        <v>93978</v>
      </c>
      <c r="AA16" s="737">
        <v>76779</v>
      </c>
      <c r="AB16" s="733">
        <v>97681</v>
      </c>
      <c r="AC16" s="734">
        <v>83304</v>
      </c>
      <c r="AD16" s="734">
        <v>99478</v>
      </c>
      <c r="AE16" s="735">
        <v>76079</v>
      </c>
      <c r="AF16" s="736">
        <v>75798</v>
      </c>
      <c r="AG16" s="734">
        <v>102460</v>
      </c>
      <c r="AH16" s="734">
        <v>86282</v>
      </c>
      <c r="AI16" s="734">
        <v>78438</v>
      </c>
      <c r="AJ16" s="734">
        <v>92118</v>
      </c>
      <c r="AK16" s="734">
        <v>110202</v>
      </c>
      <c r="AL16" s="734">
        <v>96324</v>
      </c>
      <c r="AM16" s="734">
        <v>70512</v>
      </c>
      <c r="AN16" s="734">
        <v>102618</v>
      </c>
      <c r="AO16" s="734">
        <v>35312</v>
      </c>
      <c r="AP16" s="734">
        <v>84105</v>
      </c>
      <c r="AQ16" s="734">
        <v>70900</v>
      </c>
      <c r="AR16" s="734">
        <v>84087</v>
      </c>
      <c r="AS16" s="734">
        <v>59513</v>
      </c>
      <c r="AT16" s="734">
        <v>74402</v>
      </c>
      <c r="AU16" s="734">
        <v>26629</v>
      </c>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XFB16" s="1673">
        <v>119</v>
      </c>
    </row>
    <row r="17" spans="1:201 16382:16382" s="56" customFormat="1" ht="16.5" customHeight="1">
      <c r="A17" s="306"/>
      <c r="B17" s="892" t="str">
        <f>INDEX(tblTrans[[English]:[Polski]],MATCH(XFB17,tblTrans[ID],0),LangSelID)</f>
        <v xml:space="preserve">    Foreign exchange result</v>
      </c>
      <c r="C17" s="893"/>
      <c r="D17" s="894">
        <v>85506</v>
      </c>
      <c r="E17" s="895">
        <v>99184</v>
      </c>
      <c r="F17" s="895">
        <v>71966</v>
      </c>
      <c r="G17" s="896">
        <v>97484</v>
      </c>
      <c r="H17" s="897">
        <v>99393</v>
      </c>
      <c r="I17" s="895">
        <v>109050</v>
      </c>
      <c r="J17" s="895">
        <v>115128</v>
      </c>
      <c r="K17" s="898">
        <v>111385</v>
      </c>
      <c r="L17" s="894">
        <v>129340</v>
      </c>
      <c r="M17" s="895">
        <v>131121</v>
      </c>
      <c r="N17" s="895">
        <v>175390</v>
      </c>
      <c r="O17" s="896">
        <v>81463</v>
      </c>
      <c r="P17" s="897">
        <v>152142</v>
      </c>
      <c r="Q17" s="895">
        <v>90005</v>
      </c>
      <c r="R17" s="895">
        <v>96919</v>
      </c>
      <c r="S17" s="899">
        <v>75982</v>
      </c>
      <c r="T17" s="900">
        <v>83270</v>
      </c>
      <c r="U17" s="901">
        <v>114756</v>
      </c>
      <c r="V17" s="901">
        <v>83352</v>
      </c>
      <c r="W17" s="902">
        <v>88604</v>
      </c>
      <c r="X17" s="903">
        <v>71246</v>
      </c>
      <c r="Y17" s="901">
        <v>88022</v>
      </c>
      <c r="Z17" s="901">
        <v>83492</v>
      </c>
      <c r="AA17" s="899">
        <v>85880</v>
      </c>
      <c r="AB17" s="900">
        <v>78880</v>
      </c>
      <c r="AC17" s="901">
        <v>73822</v>
      </c>
      <c r="AD17" s="901">
        <v>90376</v>
      </c>
      <c r="AE17" s="902">
        <v>80928</v>
      </c>
      <c r="AF17" s="903">
        <v>68978</v>
      </c>
      <c r="AG17" s="901">
        <v>74482</v>
      </c>
      <c r="AH17" s="901">
        <v>71698</v>
      </c>
      <c r="AI17" s="901">
        <v>67387</v>
      </c>
      <c r="AJ17" s="901">
        <v>65151</v>
      </c>
      <c r="AK17" s="901">
        <v>69742</v>
      </c>
      <c r="AL17" s="901">
        <v>53539</v>
      </c>
      <c r="AM17" s="901">
        <v>44616</v>
      </c>
      <c r="AN17" s="901">
        <v>78687</v>
      </c>
      <c r="AO17" s="901">
        <v>66000</v>
      </c>
      <c r="AP17" s="901">
        <v>67825</v>
      </c>
      <c r="AQ17" s="901">
        <v>76196</v>
      </c>
      <c r="AR17" s="901">
        <v>71817</v>
      </c>
      <c r="AS17" s="901">
        <v>66065</v>
      </c>
      <c r="AT17" s="901">
        <v>82162</v>
      </c>
      <c r="AU17" s="901">
        <v>50407</v>
      </c>
      <c r="AV17" s="1792"/>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XFB17" s="93">
        <v>120</v>
      </c>
    </row>
    <row r="18" spans="1:201 16382:16382" s="56" customFormat="1" ht="16.5" customHeight="1">
      <c r="A18" s="306"/>
      <c r="B18" s="892" t="str">
        <f>INDEX(tblTrans[[English]:[Polski]],MATCH(XFB18,tblTrans[ID],0),LangSelID)</f>
        <v xml:space="preserve">    Other trading income</v>
      </c>
      <c r="C18" s="893"/>
      <c r="D18" s="894">
        <v>3717</v>
      </c>
      <c r="E18" s="895">
        <v>7697</v>
      </c>
      <c r="F18" s="895">
        <v>18591</v>
      </c>
      <c r="G18" s="896">
        <v>15440</v>
      </c>
      <c r="H18" s="897">
        <v>13981</v>
      </c>
      <c r="I18" s="895">
        <v>35858</v>
      </c>
      <c r="J18" s="895">
        <v>4670</v>
      </c>
      <c r="K18" s="898">
        <v>-2997</v>
      </c>
      <c r="L18" s="894">
        <v>5735</v>
      </c>
      <c r="M18" s="895">
        <v>-12006</v>
      </c>
      <c r="N18" s="895">
        <v>-7632</v>
      </c>
      <c r="O18" s="896">
        <v>-19556</v>
      </c>
      <c r="P18" s="897">
        <v>-29151</v>
      </c>
      <c r="Q18" s="895">
        <v>10966</v>
      </c>
      <c r="R18" s="895">
        <v>2632</v>
      </c>
      <c r="S18" s="899">
        <v>6879</v>
      </c>
      <c r="T18" s="900">
        <v>12901</v>
      </c>
      <c r="U18" s="901">
        <v>7302</v>
      </c>
      <c r="V18" s="901">
        <v>4817</v>
      </c>
      <c r="W18" s="902">
        <v>15670</v>
      </c>
      <c r="X18" s="903">
        <v>11251</v>
      </c>
      <c r="Y18" s="901">
        <v>6136</v>
      </c>
      <c r="Z18" s="901">
        <v>10486</v>
      </c>
      <c r="AA18" s="899">
        <v>-9101</v>
      </c>
      <c r="AB18" s="900">
        <v>18801</v>
      </c>
      <c r="AC18" s="901">
        <v>9482</v>
      </c>
      <c r="AD18" s="901">
        <v>9102</v>
      </c>
      <c r="AE18" s="902">
        <v>-4849</v>
      </c>
      <c r="AF18" s="903">
        <v>6820</v>
      </c>
      <c r="AG18" s="901">
        <v>27978</v>
      </c>
      <c r="AH18" s="901">
        <v>14584</v>
      </c>
      <c r="AI18" s="901">
        <v>11051</v>
      </c>
      <c r="AJ18" s="901">
        <v>26967</v>
      </c>
      <c r="AK18" s="901">
        <v>40460</v>
      </c>
      <c r="AL18" s="901">
        <v>42785</v>
      </c>
      <c r="AM18" s="901">
        <v>25896</v>
      </c>
      <c r="AN18" s="901">
        <v>23931</v>
      </c>
      <c r="AO18" s="901">
        <v>-30688</v>
      </c>
      <c r="AP18" s="901">
        <v>16280</v>
      </c>
      <c r="AQ18" s="901">
        <v>-5296</v>
      </c>
      <c r="AR18" s="901">
        <v>12270</v>
      </c>
      <c r="AS18" s="901">
        <v>-6552</v>
      </c>
      <c r="AT18" s="901">
        <v>-7760</v>
      </c>
      <c r="AU18" s="901">
        <v>-23778</v>
      </c>
      <c r="AV18" s="1792"/>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XFB18" s="1673">
        <v>121</v>
      </c>
    </row>
    <row r="19" spans="1:201 16382:16382" s="56" customFormat="1" ht="16.5" customHeight="1">
      <c r="A19" s="306"/>
      <c r="B19" s="890" t="str">
        <f>INDEX(tblTrans[[English]:[Polski]],MATCH(XFB19,tblTrans[ID],0),LangSelID)</f>
        <v>Gains less losses from investment securities</v>
      </c>
      <c r="C19" s="891"/>
      <c r="D19" s="839">
        <v>8462</v>
      </c>
      <c r="E19" s="840">
        <v>1739</v>
      </c>
      <c r="F19" s="840">
        <v>1497</v>
      </c>
      <c r="G19" s="841">
        <v>10824</v>
      </c>
      <c r="H19" s="842">
        <v>7055</v>
      </c>
      <c r="I19" s="840">
        <v>106</v>
      </c>
      <c r="J19" s="840">
        <v>-3249</v>
      </c>
      <c r="K19" s="838">
        <v>-78</v>
      </c>
      <c r="L19" s="839">
        <v>137487</v>
      </c>
      <c r="M19" s="840">
        <v>330</v>
      </c>
      <c r="N19" s="840">
        <v>97</v>
      </c>
      <c r="O19" s="841">
        <v>-2149</v>
      </c>
      <c r="P19" s="842">
        <v>-16606</v>
      </c>
      <c r="Q19" s="840">
        <v>-544</v>
      </c>
      <c r="R19" s="840">
        <v>20346</v>
      </c>
      <c r="S19" s="737">
        <v>-3968</v>
      </c>
      <c r="T19" s="733">
        <v>0</v>
      </c>
      <c r="U19" s="734">
        <v>16896</v>
      </c>
      <c r="V19" s="734">
        <v>29604</v>
      </c>
      <c r="W19" s="735">
        <v>-1352</v>
      </c>
      <c r="X19" s="736">
        <v>-4294</v>
      </c>
      <c r="Y19" s="734">
        <v>-2511</v>
      </c>
      <c r="Z19" s="734">
        <v>20040</v>
      </c>
      <c r="AA19" s="737">
        <v>-1250</v>
      </c>
      <c r="AB19" s="733">
        <v>16026</v>
      </c>
      <c r="AC19" s="734">
        <v>20468</v>
      </c>
      <c r="AD19" s="734">
        <v>5390</v>
      </c>
      <c r="AE19" s="735">
        <v>3082</v>
      </c>
      <c r="AF19" s="736">
        <v>774</v>
      </c>
      <c r="AG19" s="734">
        <v>36160</v>
      </c>
      <c r="AH19" s="734">
        <v>16368</v>
      </c>
      <c r="AI19" s="734">
        <v>25276</v>
      </c>
      <c r="AJ19" s="734">
        <v>9845</v>
      </c>
      <c r="AK19" s="734">
        <v>4041</v>
      </c>
      <c r="AL19" s="734">
        <v>3545</v>
      </c>
      <c r="AM19" s="734">
        <v>34495</v>
      </c>
      <c r="AN19" s="734">
        <v>195008</v>
      </c>
      <c r="AO19" s="734">
        <v>1342</v>
      </c>
      <c r="AP19" s="734">
        <v>-9372</v>
      </c>
      <c r="AQ19" s="734">
        <v>127430</v>
      </c>
      <c r="AR19" s="734">
        <v>3427</v>
      </c>
      <c r="AS19" s="734">
        <v>244755</v>
      </c>
      <c r="AT19" s="734">
        <v>2350</v>
      </c>
      <c r="AU19" s="734">
        <v>10749</v>
      </c>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XFB19" s="93">
        <v>122</v>
      </c>
    </row>
    <row r="20" spans="1:201 16382:16382" s="58" customFormat="1" ht="16.5" customHeight="1">
      <c r="A20" s="256"/>
      <c r="B20" s="890" t="str">
        <f>INDEX(tblTrans[[English]:[Polski]],MATCH(XFB20,tblTrans[ID],0),LangSelID)</f>
        <v>Other operating income</v>
      </c>
      <c r="C20" s="837"/>
      <c r="D20" s="839">
        <v>52353</v>
      </c>
      <c r="E20" s="840">
        <v>94564</v>
      </c>
      <c r="F20" s="840">
        <v>42702</v>
      </c>
      <c r="G20" s="841">
        <v>39420</v>
      </c>
      <c r="H20" s="842">
        <v>41166</v>
      </c>
      <c r="I20" s="840">
        <v>35762</v>
      </c>
      <c r="J20" s="840">
        <v>35449</v>
      </c>
      <c r="K20" s="838">
        <v>137284</v>
      </c>
      <c r="L20" s="839">
        <v>130621</v>
      </c>
      <c r="M20" s="840">
        <v>50074</v>
      </c>
      <c r="N20" s="840">
        <v>37529</v>
      </c>
      <c r="O20" s="841">
        <v>48281</v>
      </c>
      <c r="P20" s="842">
        <v>90158</v>
      </c>
      <c r="Q20" s="840">
        <v>66575</v>
      </c>
      <c r="R20" s="840">
        <v>47138</v>
      </c>
      <c r="S20" s="737">
        <v>59651</v>
      </c>
      <c r="T20" s="733">
        <v>52131</v>
      </c>
      <c r="U20" s="734">
        <v>93268</v>
      </c>
      <c r="V20" s="734">
        <v>63796</v>
      </c>
      <c r="W20" s="735">
        <v>102076</v>
      </c>
      <c r="X20" s="736">
        <v>62277</v>
      </c>
      <c r="Y20" s="734">
        <v>75386</v>
      </c>
      <c r="Z20" s="734">
        <v>66525</v>
      </c>
      <c r="AA20" s="737">
        <v>113167</v>
      </c>
      <c r="AB20" s="733">
        <v>75776</v>
      </c>
      <c r="AC20" s="734">
        <v>56479</v>
      </c>
      <c r="AD20" s="734">
        <v>53111</v>
      </c>
      <c r="AE20" s="735">
        <v>90355</v>
      </c>
      <c r="AF20" s="736">
        <v>93029</v>
      </c>
      <c r="AG20" s="734">
        <v>82479</v>
      </c>
      <c r="AH20" s="734">
        <v>94830</v>
      </c>
      <c r="AI20" s="734">
        <v>104483</v>
      </c>
      <c r="AJ20" s="734">
        <v>73271</v>
      </c>
      <c r="AK20" s="734">
        <v>125832</v>
      </c>
      <c r="AL20" s="734">
        <v>79977</v>
      </c>
      <c r="AM20" s="734">
        <v>67842</v>
      </c>
      <c r="AN20" s="734">
        <v>88674</v>
      </c>
      <c r="AO20" s="734">
        <v>45638</v>
      </c>
      <c r="AP20" s="734">
        <v>60175</v>
      </c>
      <c r="AQ20" s="734">
        <v>51372</v>
      </c>
      <c r="AR20" s="734">
        <v>94087</v>
      </c>
      <c r="AS20" s="734">
        <v>55081</v>
      </c>
      <c r="AT20" s="734">
        <v>46157</v>
      </c>
      <c r="AU20" s="734">
        <v>48424</v>
      </c>
      <c r="XFB20" s="1673">
        <v>123</v>
      </c>
    </row>
    <row r="21" spans="1:201 16382:16382" s="56" customFormat="1" ht="16.5" customHeight="1">
      <c r="A21" s="306"/>
      <c r="B21" s="890" t="str">
        <f>INDEX(tblTrans[[English]:[Polski]],MATCH(XFB21,tblTrans[ID],0),LangSelID)</f>
        <v>Impairment losses on loans and advances</v>
      </c>
      <c r="C21" s="904"/>
      <c r="D21" s="839">
        <v>-22576</v>
      </c>
      <c r="E21" s="840">
        <v>-10216</v>
      </c>
      <c r="F21" s="840">
        <v>-7408</v>
      </c>
      <c r="G21" s="841">
        <v>-5761</v>
      </c>
      <c r="H21" s="842">
        <v>-6944</v>
      </c>
      <c r="I21" s="840">
        <v>1078</v>
      </c>
      <c r="J21" s="840">
        <v>-34792</v>
      </c>
      <c r="K21" s="838">
        <v>-36152</v>
      </c>
      <c r="L21" s="839">
        <v>-22242</v>
      </c>
      <c r="M21" s="840">
        <v>-45626</v>
      </c>
      <c r="N21" s="840">
        <v>-70808</v>
      </c>
      <c r="O21" s="841">
        <v>-130468</v>
      </c>
      <c r="P21" s="842">
        <v>-210028</v>
      </c>
      <c r="Q21" s="840">
        <v>-438824</v>
      </c>
      <c r="R21" s="840">
        <v>-248770</v>
      </c>
      <c r="S21" s="737">
        <v>-199512</v>
      </c>
      <c r="T21" s="733">
        <v>-177061</v>
      </c>
      <c r="U21" s="734">
        <v>-203500</v>
      </c>
      <c r="V21" s="734">
        <v>-128230</v>
      </c>
      <c r="W21" s="735">
        <v>-125988</v>
      </c>
      <c r="X21" s="736">
        <v>-114110</v>
      </c>
      <c r="Y21" s="734">
        <v>-58620</v>
      </c>
      <c r="Z21" s="734">
        <v>-111191</v>
      </c>
      <c r="AA21" s="737">
        <v>-89549</v>
      </c>
      <c r="AB21" s="733">
        <v>-111811</v>
      </c>
      <c r="AC21" s="734">
        <v>-108967</v>
      </c>
      <c r="AD21" s="734">
        <v>-134870</v>
      </c>
      <c r="AE21" s="735">
        <v>-88987</v>
      </c>
      <c r="AF21" s="736">
        <v>-27654</v>
      </c>
      <c r="AG21" s="734">
        <v>-159459</v>
      </c>
      <c r="AH21" s="734">
        <v>-173585</v>
      </c>
      <c r="AI21" s="734">
        <v>-117080</v>
      </c>
      <c r="AJ21" s="734">
        <v>-89487</v>
      </c>
      <c r="AK21" s="734">
        <v>-155860</v>
      </c>
      <c r="AL21" s="734">
        <v>-157917</v>
      </c>
      <c r="AM21" s="734">
        <v>-112639</v>
      </c>
      <c r="AN21" s="734">
        <v>-99971</v>
      </c>
      <c r="AO21" s="734">
        <v>-107666</v>
      </c>
      <c r="AP21" s="734">
        <v>-110956</v>
      </c>
      <c r="AQ21" s="734">
        <v>-102629</v>
      </c>
      <c r="AR21" s="734">
        <v>-68520</v>
      </c>
      <c r="AS21" s="734">
        <v>-117743</v>
      </c>
      <c r="AT21" s="734">
        <v>-139452</v>
      </c>
      <c r="AU21" s="734">
        <v>-39679</v>
      </c>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XFB21" s="93">
        <v>124</v>
      </c>
    </row>
    <row r="22" spans="1:201 16382:16382" s="56" customFormat="1" ht="16.5" customHeight="1">
      <c r="A22" s="306"/>
      <c r="B22" s="890" t="str">
        <f>INDEX(tblTrans[[English]:[Polski]],MATCH(XFB22,tblTrans[ID],0),LangSelID)</f>
        <v>Overhead costs</v>
      </c>
      <c r="C22" s="904"/>
      <c r="D22" s="839">
        <v>-205880</v>
      </c>
      <c r="E22" s="840">
        <v>-210928</v>
      </c>
      <c r="F22" s="840">
        <v>-218815</v>
      </c>
      <c r="G22" s="841">
        <v>-243869</v>
      </c>
      <c r="H22" s="842">
        <v>-245339</v>
      </c>
      <c r="I22" s="840">
        <v>-276580</v>
      </c>
      <c r="J22" s="840">
        <v>-252202</v>
      </c>
      <c r="K22" s="838">
        <v>-329198</v>
      </c>
      <c r="L22" s="839">
        <v>-301406</v>
      </c>
      <c r="M22" s="840">
        <v>-318503</v>
      </c>
      <c r="N22" s="840">
        <v>-312512</v>
      </c>
      <c r="O22" s="841">
        <v>-414180</v>
      </c>
      <c r="P22" s="842">
        <v>-300610</v>
      </c>
      <c r="Q22" s="840">
        <v>-303890</v>
      </c>
      <c r="R22" s="840">
        <v>-304820</v>
      </c>
      <c r="S22" s="737">
        <v>-376105</v>
      </c>
      <c r="T22" s="733">
        <v>-294936.7</v>
      </c>
      <c r="U22" s="734">
        <v>-332220.3</v>
      </c>
      <c r="V22" s="734">
        <v>-358253</v>
      </c>
      <c r="W22" s="735">
        <v>-394941</v>
      </c>
      <c r="X22" s="736">
        <v>-349783</v>
      </c>
      <c r="Y22" s="734">
        <v>-367770</v>
      </c>
      <c r="Z22" s="734">
        <v>-378621</v>
      </c>
      <c r="AA22" s="737">
        <v>-375327</v>
      </c>
      <c r="AB22" s="733">
        <v>-343766</v>
      </c>
      <c r="AC22" s="734">
        <v>-356231</v>
      </c>
      <c r="AD22" s="734">
        <v>-383126</v>
      </c>
      <c r="AE22" s="735">
        <v>-382591</v>
      </c>
      <c r="AF22" s="736">
        <v>-356928</v>
      </c>
      <c r="AG22" s="734">
        <v>-372216</v>
      </c>
      <c r="AH22" s="734">
        <v>-371404</v>
      </c>
      <c r="AI22" s="734">
        <v>-389605</v>
      </c>
      <c r="AJ22" s="734">
        <v>-384785</v>
      </c>
      <c r="AK22" s="734">
        <v>-406665</v>
      </c>
      <c r="AL22" s="734">
        <v>-393523</v>
      </c>
      <c r="AM22" s="734">
        <v>-395570</v>
      </c>
      <c r="AN22" s="734">
        <v>-404801</v>
      </c>
      <c r="AO22" s="734">
        <v>-435245</v>
      </c>
      <c r="AP22" s="734">
        <v>-413084</v>
      </c>
      <c r="AQ22" s="734">
        <v>-597816</v>
      </c>
      <c r="AR22" s="734">
        <v>-427045</v>
      </c>
      <c r="AS22" s="734">
        <v>-427329</v>
      </c>
      <c r="AT22" s="734">
        <v>-447196</v>
      </c>
      <c r="AU22" s="734">
        <v>-438073</v>
      </c>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XFB22" s="1673">
        <v>125</v>
      </c>
    </row>
    <row r="23" spans="1:201 16382:16382" s="56" customFormat="1" ht="16.5" customHeight="1">
      <c r="A23" s="306"/>
      <c r="B23" s="890" t="str">
        <f>INDEX(tblTrans[[English]:[Polski]],MATCH(XFB23,tblTrans[ID],0),LangSelID)</f>
        <v>Amortization</v>
      </c>
      <c r="C23" s="904"/>
      <c r="D23" s="839">
        <v>-40254</v>
      </c>
      <c r="E23" s="840">
        <v>-40166</v>
      </c>
      <c r="F23" s="840">
        <v>-41267</v>
      </c>
      <c r="G23" s="841">
        <v>-43198</v>
      </c>
      <c r="H23" s="842">
        <v>-42942</v>
      </c>
      <c r="I23" s="840">
        <v>-45402</v>
      </c>
      <c r="J23" s="840">
        <v>-46550</v>
      </c>
      <c r="K23" s="838">
        <v>-41431</v>
      </c>
      <c r="L23" s="839">
        <v>-45496</v>
      </c>
      <c r="M23" s="840">
        <v>-48456</v>
      </c>
      <c r="N23" s="840">
        <v>-51299</v>
      </c>
      <c r="O23" s="841">
        <v>-58224</v>
      </c>
      <c r="P23" s="842">
        <v>-58526</v>
      </c>
      <c r="Q23" s="840">
        <v>-59264</v>
      </c>
      <c r="R23" s="840">
        <v>-59248</v>
      </c>
      <c r="S23" s="737">
        <v>-82324</v>
      </c>
      <c r="T23" s="733">
        <v>-59201</v>
      </c>
      <c r="U23" s="734">
        <v>-59334</v>
      </c>
      <c r="V23" s="734">
        <v>-58672</v>
      </c>
      <c r="W23" s="735">
        <v>-59711</v>
      </c>
      <c r="X23" s="736">
        <v>-48918</v>
      </c>
      <c r="Y23" s="734">
        <v>-50796</v>
      </c>
      <c r="Z23" s="734">
        <v>-48859</v>
      </c>
      <c r="AA23" s="737">
        <v>-60191</v>
      </c>
      <c r="AB23" s="733">
        <v>-48341</v>
      </c>
      <c r="AC23" s="734">
        <v>-50598</v>
      </c>
      <c r="AD23" s="734">
        <v>-45303</v>
      </c>
      <c r="AE23" s="735">
        <v>-51375</v>
      </c>
      <c r="AF23" s="736">
        <v>-44774</v>
      </c>
      <c r="AG23" s="734">
        <v>-45660</v>
      </c>
      <c r="AH23" s="734">
        <v>-45425</v>
      </c>
      <c r="AI23" s="734">
        <v>-52031</v>
      </c>
      <c r="AJ23" s="734">
        <v>-45832</v>
      </c>
      <c r="AK23" s="734">
        <v>-48612</v>
      </c>
      <c r="AL23" s="734">
        <v>-47680</v>
      </c>
      <c r="AM23" s="734">
        <v>-47898</v>
      </c>
      <c r="AN23" s="734">
        <v>-47131</v>
      </c>
      <c r="AO23" s="734">
        <v>-49167</v>
      </c>
      <c r="AP23" s="734">
        <v>-50213</v>
      </c>
      <c r="AQ23" s="734">
        <v>-53139</v>
      </c>
      <c r="AR23" s="734">
        <v>-53727</v>
      </c>
      <c r="AS23" s="734">
        <v>-63370</v>
      </c>
      <c r="AT23" s="734">
        <v>-52691</v>
      </c>
      <c r="AU23" s="734">
        <v>-53853</v>
      </c>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XFB23" s="93">
        <v>126</v>
      </c>
    </row>
    <row r="24" spans="1:201 16382:16382" s="58" customFormat="1" ht="16.5" customHeight="1" thickBot="1">
      <c r="A24" s="256"/>
      <c r="B24" s="890" t="str">
        <f>INDEX(tblTrans[[English]:[Polski]],MATCH(XFB24,tblTrans[ID],0),LangSelID)</f>
        <v>Other operating expenses</v>
      </c>
      <c r="C24" s="837"/>
      <c r="D24" s="839">
        <v>-40570</v>
      </c>
      <c r="E24" s="840">
        <v>-72326</v>
      </c>
      <c r="F24" s="840">
        <v>-33650</v>
      </c>
      <c r="G24" s="841">
        <v>-37122</v>
      </c>
      <c r="H24" s="842">
        <v>-31205</v>
      </c>
      <c r="I24" s="840">
        <v>-19208</v>
      </c>
      <c r="J24" s="840">
        <v>-15077</v>
      </c>
      <c r="K24" s="838">
        <v>-66852</v>
      </c>
      <c r="L24" s="839">
        <v>-77888</v>
      </c>
      <c r="M24" s="840">
        <v>-25554</v>
      </c>
      <c r="N24" s="840">
        <v>-16542</v>
      </c>
      <c r="O24" s="841">
        <v>-33122</v>
      </c>
      <c r="P24" s="842">
        <v>-43003</v>
      </c>
      <c r="Q24" s="840">
        <v>-44588</v>
      </c>
      <c r="R24" s="840">
        <v>-17727</v>
      </c>
      <c r="S24" s="737">
        <v>-64463</v>
      </c>
      <c r="T24" s="733">
        <v>-24089</v>
      </c>
      <c r="U24" s="734">
        <v>-77477</v>
      </c>
      <c r="V24" s="734">
        <v>-41969</v>
      </c>
      <c r="W24" s="735">
        <v>-64053</v>
      </c>
      <c r="X24" s="736">
        <v>-32638</v>
      </c>
      <c r="Y24" s="734">
        <v>-34338</v>
      </c>
      <c r="Z24" s="734">
        <v>-39349</v>
      </c>
      <c r="AA24" s="737">
        <v>-71858</v>
      </c>
      <c r="AB24" s="733">
        <v>-34816</v>
      </c>
      <c r="AC24" s="734">
        <v>-25635</v>
      </c>
      <c r="AD24" s="734">
        <v>-28596</v>
      </c>
      <c r="AE24" s="735">
        <v>-97453</v>
      </c>
      <c r="AF24" s="736">
        <v>-41574</v>
      </c>
      <c r="AG24" s="734">
        <v>-49986</v>
      </c>
      <c r="AH24" s="734">
        <v>-47960</v>
      </c>
      <c r="AI24" s="734">
        <v>-70738</v>
      </c>
      <c r="AJ24" s="734">
        <v>-51034</v>
      </c>
      <c r="AK24" s="734">
        <v>-80039</v>
      </c>
      <c r="AL24" s="734">
        <v>-43278</v>
      </c>
      <c r="AM24" s="734">
        <v>-66825</v>
      </c>
      <c r="AN24" s="734">
        <v>-49499</v>
      </c>
      <c r="AO24" s="734">
        <v>-36470</v>
      </c>
      <c r="AP24" s="734">
        <v>-46669</v>
      </c>
      <c r="AQ24" s="734">
        <v>-53189</v>
      </c>
      <c r="AR24" s="734">
        <v>-60821</v>
      </c>
      <c r="AS24" s="734">
        <v>-53041</v>
      </c>
      <c r="AT24" s="734">
        <v>-37660</v>
      </c>
      <c r="AU24" s="734">
        <v>-45293</v>
      </c>
      <c r="XFB24" s="1673">
        <v>127</v>
      </c>
    </row>
    <row r="25" spans="1:201 16382:16382" s="86" customFormat="1" ht="16.5" customHeight="1" thickBot="1">
      <c r="A25" s="106"/>
      <c r="B25" s="723" t="str">
        <f>INDEX(tblTrans[[English]:[Polski]],MATCH(XFB25,tblTrans[ID],0),LangSelID)</f>
        <v>Operating profit</v>
      </c>
      <c r="C25" s="724"/>
      <c r="D25" s="724">
        <f>D9+D13+D15+D16+D19+D20+D21+D22+D23+D24</f>
        <v>101242</v>
      </c>
      <c r="E25" s="724">
        <f>E9+E13+E15+E16+E19+E20+E21+E22+E23+E24</f>
        <v>129360</v>
      </c>
      <c r="F25" s="724">
        <f>SUM(F9,F13,F15:F16,F19:F24)</f>
        <v>143181</v>
      </c>
      <c r="G25" s="724">
        <f>SUM(G9,G13,G15:G16,G19:G24)</f>
        <v>160810</v>
      </c>
      <c r="H25" s="724">
        <f>H9+H13+H15+H16+H19+H20+H21+H22+H23+H24</f>
        <v>205558</v>
      </c>
      <c r="I25" s="724">
        <f>I9+I13+I15+I16+I19+I20+I21+I22+I23+I24</f>
        <v>230848</v>
      </c>
      <c r="J25" s="724">
        <f>J9+J13+J15+J16+J19+J20+J21+J22+J23+J24</f>
        <v>210229</v>
      </c>
      <c r="K25" s="724">
        <f>K9+K13+K15+K16+K19+K20+K21+K22+K23+K24</f>
        <v>198920</v>
      </c>
      <c r="L25" s="724">
        <f t="shared" ref="L25:W25" si="4">L9+L13+L15+L16+L19+L20+L21+L22+L23+L24</f>
        <v>414412</v>
      </c>
      <c r="M25" s="724">
        <f t="shared" si="4"/>
        <v>207777</v>
      </c>
      <c r="N25" s="724">
        <f t="shared" si="4"/>
        <v>254105</v>
      </c>
      <c r="O25" s="724">
        <f t="shared" si="4"/>
        <v>-9148</v>
      </c>
      <c r="P25" s="724">
        <f t="shared" si="4"/>
        <v>103321</v>
      </c>
      <c r="Q25" s="724">
        <f t="shared" si="4"/>
        <v>-87133</v>
      </c>
      <c r="R25" s="724">
        <f t="shared" si="4"/>
        <v>111298</v>
      </c>
      <c r="S25" s="724">
        <f t="shared" si="4"/>
        <v>81903</v>
      </c>
      <c r="T25" s="724">
        <f t="shared" si="4"/>
        <v>157774.29999999999</v>
      </c>
      <c r="U25" s="724">
        <f t="shared" si="4"/>
        <v>171004.7</v>
      </c>
      <c r="V25" s="724">
        <f t="shared" si="4"/>
        <v>279926</v>
      </c>
      <c r="W25" s="724">
        <f t="shared" si="4"/>
        <v>263806</v>
      </c>
      <c r="X25" s="724">
        <v>308981</v>
      </c>
      <c r="Y25" s="724">
        <v>407035</v>
      </c>
      <c r="Z25" s="724">
        <v>384866</v>
      </c>
      <c r="AA25" s="724">
        <v>366245</v>
      </c>
      <c r="AB25" s="724">
        <v>413182</v>
      </c>
      <c r="AC25" s="724">
        <v>402668</v>
      </c>
      <c r="AD25" s="724">
        <v>345064</v>
      </c>
      <c r="AE25" s="724">
        <v>303893</v>
      </c>
      <c r="AF25" s="724">
        <v>402069</v>
      </c>
      <c r="AG25" s="724">
        <v>355549</v>
      </c>
      <c r="AH25" s="724">
        <v>354563</v>
      </c>
      <c r="AI25" s="724">
        <v>405522</v>
      </c>
      <c r="AJ25" s="724">
        <v>436516</v>
      </c>
      <c r="AK25" s="724">
        <v>412627</v>
      </c>
      <c r="AL25" s="724">
        <v>419757</v>
      </c>
      <c r="AM25" s="724">
        <v>383800</v>
      </c>
      <c r="AN25" s="724">
        <v>566225</v>
      </c>
      <c r="AO25" s="724">
        <v>292786</v>
      </c>
      <c r="AP25" s="724">
        <v>405667</v>
      </c>
      <c r="AQ25" s="724">
        <v>356968</v>
      </c>
      <c r="AR25" s="724">
        <v>459651</v>
      </c>
      <c r="AS25" s="724">
        <v>594598</v>
      </c>
      <c r="AT25" s="724">
        <v>399427</v>
      </c>
      <c r="AU25" s="724">
        <v>513107</v>
      </c>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XFB25" s="93">
        <v>128</v>
      </c>
    </row>
    <row r="26" spans="1:201 16382:16382" s="56" customFormat="1" ht="16.5" customHeight="1">
      <c r="A26" s="518"/>
      <c r="B26" s="1741"/>
      <c r="C26" s="1741"/>
      <c r="D26" s="1742"/>
      <c r="E26" s="1742"/>
      <c r="F26" s="1742"/>
      <c r="G26" s="1742"/>
      <c r="H26" s="1742"/>
      <c r="I26" s="1742"/>
      <c r="J26" s="1742"/>
      <c r="K26" s="1742"/>
      <c r="L26" s="1742"/>
      <c r="M26" s="1742"/>
      <c r="N26" s="1742"/>
      <c r="O26" s="1742"/>
      <c r="P26" s="1742"/>
      <c r="Q26" s="1742"/>
      <c r="R26" s="1742"/>
      <c r="S26" s="1742"/>
      <c r="T26" s="1742"/>
      <c r="U26" s="1742"/>
      <c r="V26" s="1742"/>
      <c r="W26" s="1742"/>
      <c r="X26" s="1742"/>
      <c r="Y26" s="1742"/>
      <c r="Z26" s="1742"/>
      <c r="AA26" s="1742"/>
      <c r="AB26" s="1742"/>
      <c r="AC26" s="1742"/>
      <c r="AD26" s="1742"/>
      <c r="AE26" s="1742"/>
      <c r="AF26" s="1742"/>
      <c r="AG26" s="1742"/>
      <c r="AH26" s="1742"/>
      <c r="AI26" s="1742"/>
      <c r="AJ26" s="1742"/>
      <c r="AK26" s="1742"/>
      <c r="AL26" s="1742"/>
      <c r="AM26" s="1742"/>
      <c r="AN26" s="1742"/>
      <c r="AO26" s="1742"/>
      <c r="AP26" s="1742"/>
      <c r="AQ26" s="1742"/>
      <c r="AR26" s="1742"/>
      <c r="AS26" s="1742"/>
      <c r="AT26" s="1742"/>
      <c r="AU26" s="1742"/>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XFB26" s="1673"/>
    </row>
    <row r="27" spans="1:201 16382:16382" s="56" customFormat="1" ht="16.5" customHeight="1">
      <c r="A27" s="257"/>
      <c r="B27" s="1745" t="str">
        <f>INDEX(tblTrans[[English]:[Polski]],MATCH(XFB27,tblTrans[ID],0),LangSelID)</f>
        <v>Share of profit of associates</v>
      </c>
      <c r="C27" s="1745"/>
      <c r="D27" s="1746">
        <v>-87</v>
      </c>
      <c r="E27" s="1747">
        <v>-25</v>
      </c>
      <c r="F27" s="1747">
        <v>0</v>
      </c>
      <c r="G27" s="1748">
        <v>0</v>
      </c>
      <c r="H27" s="1749">
        <v>0</v>
      </c>
      <c r="I27" s="1747">
        <v>0</v>
      </c>
      <c r="J27" s="1747">
        <v>0</v>
      </c>
      <c r="K27" s="1750">
        <v>0</v>
      </c>
      <c r="L27" s="1746">
        <v>0</v>
      </c>
      <c r="M27" s="1747">
        <v>0</v>
      </c>
      <c r="N27" s="1747">
        <v>0</v>
      </c>
      <c r="O27" s="1748">
        <v>0</v>
      </c>
      <c r="P27" s="1749">
        <v>0</v>
      </c>
      <c r="Q27" s="1747">
        <v>0</v>
      </c>
      <c r="R27" s="1747">
        <v>0</v>
      </c>
      <c r="S27" s="1750">
        <v>0</v>
      </c>
      <c r="T27" s="1746">
        <v>0</v>
      </c>
      <c r="U27" s="1747">
        <v>0</v>
      </c>
      <c r="V27" s="1747">
        <v>0</v>
      </c>
      <c r="W27" s="1748"/>
      <c r="X27" s="1749">
        <v>0</v>
      </c>
      <c r="Y27" s="1747">
        <v>0</v>
      </c>
      <c r="Z27" s="1747">
        <v>0</v>
      </c>
      <c r="AA27" s="1750">
        <v>0</v>
      </c>
      <c r="AB27" s="1746"/>
      <c r="AC27" s="1747"/>
      <c r="AD27" s="1747"/>
      <c r="AE27" s="1748">
        <v>0</v>
      </c>
      <c r="AF27" s="1749"/>
      <c r="AG27" s="1747"/>
      <c r="AH27" s="1747"/>
      <c r="AI27" s="1747"/>
      <c r="AJ27" s="1747"/>
      <c r="AK27" s="1747"/>
      <c r="AL27" s="1747"/>
      <c r="AM27" s="1747"/>
      <c r="AN27" s="1747"/>
      <c r="AO27" s="1747">
        <v>-15</v>
      </c>
      <c r="AP27" s="1747">
        <v>-57</v>
      </c>
      <c r="AQ27" s="1747">
        <v>-69</v>
      </c>
      <c r="AR27" s="1751">
        <v>-40</v>
      </c>
      <c r="AS27" s="1751">
        <v>-48</v>
      </c>
      <c r="AT27" s="1751">
        <v>-19</v>
      </c>
      <c r="AU27" s="1751">
        <v>0</v>
      </c>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XFB27" s="1673">
        <v>129</v>
      </c>
    </row>
    <row r="28" spans="1:201 16382:16382" s="56" customFormat="1" ht="16.5" customHeight="1" thickBot="1">
      <c r="A28" s="519"/>
      <c r="B28" s="1752" t="str">
        <f>INDEX(tblTrans[[English]:[Polski]],MATCH(XFB28,tblTrans[ID],0),LangSelID)</f>
        <v>Taxes on bank balance sheet items</v>
      </c>
      <c r="C28" s="1743"/>
      <c r="D28" s="1744"/>
      <c r="E28" s="1744"/>
      <c r="F28" s="1744"/>
      <c r="G28" s="1744"/>
      <c r="H28" s="1744"/>
      <c r="I28" s="1744"/>
      <c r="J28" s="1744"/>
      <c r="K28" s="1744"/>
      <c r="L28" s="1744"/>
      <c r="M28" s="1744"/>
      <c r="N28" s="1744"/>
      <c r="O28" s="1744"/>
      <c r="P28" s="1744"/>
      <c r="Q28" s="1744"/>
      <c r="R28" s="1744"/>
      <c r="S28" s="1744"/>
      <c r="T28" s="1744"/>
      <c r="U28" s="1744"/>
      <c r="V28" s="1744"/>
      <c r="W28" s="1744"/>
      <c r="X28" s="1744"/>
      <c r="Y28" s="1744"/>
      <c r="Z28" s="1744"/>
      <c r="AA28" s="1744"/>
      <c r="AB28" s="1744"/>
      <c r="AC28" s="1744"/>
      <c r="AD28" s="1744"/>
      <c r="AE28" s="1744"/>
      <c r="AF28" s="1744"/>
      <c r="AG28" s="1744"/>
      <c r="AH28" s="1744"/>
      <c r="AI28" s="1744"/>
      <c r="AJ28" s="1744"/>
      <c r="AK28" s="1744"/>
      <c r="AL28" s="1744"/>
      <c r="AM28" s="1744"/>
      <c r="AN28" s="1779">
        <v>-907</v>
      </c>
      <c r="AO28" s="1779">
        <v>-888</v>
      </c>
      <c r="AP28" s="1779">
        <v>-922</v>
      </c>
      <c r="AQ28" s="1779">
        <v>-933</v>
      </c>
      <c r="AR28" s="1779">
        <v>-57302</v>
      </c>
      <c r="AS28" s="1779">
        <v>-89011</v>
      </c>
      <c r="AT28" s="1779">
        <v>-89824</v>
      </c>
      <c r="AU28" s="1779">
        <v>-92802</v>
      </c>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XFB28" s="1673">
        <v>932</v>
      </c>
    </row>
    <row r="29" spans="1:201 16382:16382" s="86" customFormat="1" ht="16.5" customHeight="1" thickBot="1">
      <c r="A29" s="106"/>
      <c r="B29" s="723" t="str">
        <f>INDEX(tblTrans[[English]:[Polski]],MATCH(XFB29,tblTrans[ID],0),LangSelID)</f>
        <v>Profit before income tax from continued operations</v>
      </c>
      <c r="C29" s="724"/>
      <c r="D29" s="724">
        <f>D25+D27</f>
        <v>101155</v>
      </c>
      <c r="E29" s="724">
        <f t="shared" ref="E29:AI29" si="5">E25+E27</f>
        <v>129335</v>
      </c>
      <c r="F29" s="724">
        <f t="shared" si="5"/>
        <v>143181</v>
      </c>
      <c r="G29" s="724">
        <f t="shared" si="5"/>
        <v>160810</v>
      </c>
      <c r="H29" s="724">
        <f t="shared" si="5"/>
        <v>205558</v>
      </c>
      <c r="I29" s="724">
        <f t="shared" si="5"/>
        <v>230848</v>
      </c>
      <c r="J29" s="724">
        <f t="shared" si="5"/>
        <v>210229</v>
      </c>
      <c r="K29" s="724">
        <f t="shared" si="5"/>
        <v>198920</v>
      </c>
      <c r="L29" s="724">
        <f t="shared" si="5"/>
        <v>414412</v>
      </c>
      <c r="M29" s="724">
        <f t="shared" si="5"/>
        <v>207777</v>
      </c>
      <c r="N29" s="724">
        <f t="shared" si="5"/>
        <v>254105</v>
      </c>
      <c r="O29" s="724">
        <f t="shared" si="5"/>
        <v>-9148</v>
      </c>
      <c r="P29" s="724">
        <f t="shared" si="5"/>
        <v>103321</v>
      </c>
      <c r="Q29" s="724">
        <f t="shared" si="5"/>
        <v>-87133</v>
      </c>
      <c r="R29" s="724">
        <f t="shared" si="5"/>
        <v>111298</v>
      </c>
      <c r="S29" s="724">
        <f t="shared" si="5"/>
        <v>81903</v>
      </c>
      <c r="T29" s="724">
        <f t="shared" si="5"/>
        <v>157774.29999999999</v>
      </c>
      <c r="U29" s="724">
        <f t="shared" si="5"/>
        <v>171004.7</v>
      </c>
      <c r="V29" s="724">
        <f t="shared" si="5"/>
        <v>279926</v>
      </c>
      <c r="W29" s="724">
        <f t="shared" si="5"/>
        <v>263806</v>
      </c>
      <c r="X29" s="724">
        <f t="shared" si="5"/>
        <v>308981</v>
      </c>
      <c r="Y29" s="724">
        <f t="shared" si="5"/>
        <v>407035</v>
      </c>
      <c r="Z29" s="724">
        <f t="shared" si="5"/>
        <v>384866</v>
      </c>
      <c r="AA29" s="724">
        <f t="shared" si="5"/>
        <v>366245</v>
      </c>
      <c r="AB29" s="724">
        <f t="shared" si="5"/>
        <v>413182</v>
      </c>
      <c r="AC29" s="724">
        <f t="shared" si="5"/>
        <v>402668</v>
      </c>
      <c r="AD29" s="724">
        <f t="shared" si="5"/>
        <v>345064</v>
      </c>
      <c r="AE29" s="724">
        <f t="shared" si="5"/>
        <v>303893</v>
      </c>
      <c r="AF29" s="724">
        <f t="shared" si="5"/>
        <v>402069</v>
      </c>
      <c r="AG29" s="724">
        <f t="shared" si="5"/>
        <v>355549</v>
      </c>
      <c r="AH29" s="724">
        <f t="shared" si="5"/>
        <v>354563</v>
      </c>
      <c r="AI29" s="724">
        <f t="shared" si="5"/>
        <v>405522</v>
      </c>
      <c r="AJ29" s="724">
        <v>436516</v>
      </c>
      <c r="AK29" s="724">
        <v>412627</v>
      </c>
      <c r="AL29" s="724">
        <v>419757</v>
      </c>
      <c r="AM29" s="724">
        <v>383800</v>
      </c>
      <c r="AN29" s="724">
        <v>565318</v>
      </c>
      <c r="AO29" s="724">
        <v>291883</v>
      </c>
      <c r="AP29" s="724">
        <v>404688</v>
      </c>
      <c r="AQ29" s="724">
        <v>355966</v>
      </c>
      <c r="AR29" s="724">
        <v>402309</v>
      </c>
      <c r="AS29" s="724">
        <v>505539</v>
      </c>
      <c r="AT29" s="724">
        <v>309584</v>
      </c>
      <c r="AU29" s="724">
        <v>420305</v>
      </c>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2"/>
      <c r="GM29" s="172"/>
      <c r="GN29" s="172"/>
      <c r="GO29" s="172"/>
      <c r="GP29" s="172"/>
      <c r="GQ29" s="172"/>
      <c r="GR29" s="172"/>
      <c r="GS29" s="172"/>
      <c r="XFB29" s="1669">
        <v>130</v>
      </c>
    </row>
    <row r="30" spans="1:201 16382:16382" s="56" customFormat="1" ht="16.5" customHeight="1" thickBot="1">
      <c r="A30" s="257"/>
      <c r="B30" s="257" t="str">
        <f>INDEX(tblTrans[[English]:[Polski]],MATCH(XFB30,tblTrans[ID],0),LangSelID)</f>
        <v>Income tax expense</v>
      </c>
      <c r="C30" s="257"/>
      <c r="D30" s="348">
        <v>-22920</v>
      </c>
      <c r="E30" s="304">
        <v>-29235</v>
      </c>
      <c r="F30" s="304">
        <v>-22127</v>
      </c>
      <c r="G30" s="349">
        <v>-49950</v>
      </c>
      <c r="H30" s="342">
        <v>-47732</v>
      </c>
      <c r="I30" s="304">
        <v>-43217</v>
      </c>
      <c r="J30" s="304">
        <v>-46577</v>
      </c>
      <c r="K30" s="354">
        <v>-47052</v>
      </c>
      <c r="L30" s="348">
        <v>-60561</v>
      </c>
      <c r="M30" s="304">
        <v>9701</v>
      </c>
      <c r="N30" s="304">
        <v>-50125</v>
      </c>
      <c r="O30" s="349">
        <v>-7450</v>
      </c>
      <c r="P30" s="342">
        <v>-27572</v>
      </c>
      <c r="Q30" s="304">
        <v>21992</v>
      </c>
      <c r="R30" s="304">
        <v>-34050</v>
      </c>
      <c r="S30" s="363">
        <v>-39236</v>
      </c>
      <c r="T30" s="373">
        <v>-35183</v>
      </c>
      <c r="U30" s="331">
        <v>-39612</v>
      </c>
      <c r="V30" s="331">
        <v>-66584</v>
      </c>
      <c r="W30" s="371">
        <v>-70267</v>
      </c>
      <c r="X30" s="367">
        <v>-74958</v>
      </c>
      <c r="Y30" s="331">
        <v>-90611</v>
      </c>
      <c r="Z30" s="331">
        <v>-76779</v>
      </c>
      <c r="AA30" s="363">
        <v>-80344.239999999991</v>
      </c>
      <c r="AB30" s="373">
        <v>-81333.37</v>
      </c>
      <c r="AC30" s="331">
        <v>-85318.830000000016</v>
      </c>
      <c r="AD30" s="331">
        <v>-72722.799999999988</v>
      </c>
      <c r="AE30" s="371">
        <v>-27530</v>
      </c>
      <c r="AF30" s="367">
        <v>-75667.7</v>
      </c>
      <c r="AG30" s="331">
        <v>-77242.469999999987</v>
      </c>
      <c r="AH30" s="331">
        <v>-65070.530000000028</v>
      </c>
      <c r="AI30" s="331">
        <v>-90744.390000000014</v>
      </c>
      <c r="AJ30" s="331">
        <v>-97767</v>
      </c>
      <c r="AK30" s="331">
        <v>-86327.48</v>
      </c>
      <c r="AL30" s="331">
        <v>-103998</v>
      </c>
      <c r="AM30" s="331">
        <v>-75298</v>
      </c>
      <c r="AN30" s="331">
        <v>-112974</v>
      </c>
      <c r="AO30" s="331">
        <v>-70174</v>
      </c>
      <c r="AP30" s="331">
        <v>-83974</v>
      </c>
      <c r="AQ30" s="331">
        <v>-46605</v>
      </c>
      <c r="AR30" s="331">
        <v>-92804</v>
      </c>
      <c r="AS30" s="331">
        <v>-116344</v>
      </c>
      <c r="AT30" s="331">
        <v>-78883</v>
      </c>
      <c r="AU30" s="331">
        <v>-127482</v>
      </c>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XFB30" s="1673">
        <v>131</v>
      </c>
    </row>
    <row r="31" spans="1:201 16382:16382" s="86" customFormat="1" ht="16.5" customHeight="1" thickBot="1">
      <c r="A31" s="106"/>
      <c r="B31" s="880" t="str">
        <f>INDEX(tblTrans[[English]:[Polski]],MATCH(XFB31,tblTrans[ID],0),LangSelID)</f>
        <v>Net profit (loss) from continued operations including minority interest</v>
      </c>
      <c r="C31" s="724"/>
      <c r="D31" s="724">
        <f t="shared" ref="D31:I31" si="6">D29+D30</f>
        <v>78235</v>
      </c>
      <c r="E31" s="724">
        <f t="shared" si="6"/>
        <v>100100</v>
      </c>
      <c r="F31" s="724">
        <f t="shared" si="6"/>
        <v>121054</v>
      </c>
      <c r="G31" s="724">
        <f t="shared" si="6"/>
        <v>110860</v>
      </c>
      <c r="H31" s="724">
        <f t="shared" si="6"/>
        <v>157826</v>
      </c>
      <c r="I31" s="724">
        <f t="shared" si="6"/>
        <v>187631</v>
      </c>
      <c r="J31" s="724">
        <f>SUM(J29:J30)</f>
        <v>163652</v>
      </c>
      <c r="K31" s="724">
        <f>SUM(K29:K30)</f>
        <v>151868</v>
      </c>
      <c r="L31" s="724">
        <f t="shared" ref="L31:T31" si="7">SUM(L29:L30)</f>
        <v>353851</v>
      </c>
      <c r="M31" s="724">
        <f t="shared" si="7"/>
        <v>217478</v>
      </c>
      <c r="N31" s="724">
        <f t="shared" si="7"/>
        <v>203980</v>
      </c>
      <c r="O31" s="724">
        <f t="shared" si="7"/>
        <v>-16598</v>
      </c>
      <c r="P31" s="724">
        <f t="shared" si="7"/>
        <v>75749</v>
      </c>
      <c r="Q31" s="724">
        <f t="shared" si="7"/>
        <v>-65141</v>
      </c>
      <c r="R31" s="724">
        <f t="shared" si="7"/>
        <v>77248</v>
      </c>
      <c r="S31" s="724">
        <f t="shared" si="7"/>
        <v>42667</v>
      </c>
      <c r="T31" s="724">
        <f t="shared" si="7"/>
        <v>122591.29999999999</v>
      </c>
      <c r="U31" s="724">
        <f>SUM(U29:U30)</f>
        <v>131392.70000000001</v>
      </c>
      <c r="V31" s="724">
        <f>SUM(V29:V30)</f>
        <v>213342</v>
      </c>
      <c r="W31" s="724">
        <f>SUM(W29:W30)</f>
        <v>193539</v>
      </c>
      <c r="X31" s="724">
        <v>234023</v>
      </c>
      <c r="Y31" s="724">
        <v>316424</v>
      </c>
      <c r="Z31" s="724">
        <v>308087</v>
      </c>
      <c r="AA31" s="724">
        <v>285900.76</v>
      </c>
      <c r="AB31" s="724">
        <v>331848.63</v>
      </c>
      <c r="AC31" s="724">
        <v>317349.17000000004</v>
      </c>
      <c r="AD31" s="724">
        <v>272341.19999999995</v>
      </c>
      <c r="AE31" s="724">
        <v>276363</v>
      </c>
      <c r="AF31" s="724">
        <v>326401.3</v>
      </c>
      <c r="AG31" s="724">
        <v>278306.53000000009</v>
      </c>
      <c r="AH31" s="724">
        <v>289492.46999999997</v>
      </c>
      <c r="AI31" s="724">
        <v>314777.61</v>
      </c>
      <c r="AJ31" s="724">
        <v>338749</v>
      </c>
      <c r="AK31" s="724">
        <v>326299.52000000002</v>
      </c>
      <c r="AL31" s="724">
        <v>315759</v>
      </c>
      <c r="AM31" s="724">
        <v>308502</v>
      </c>
      <c r="AN31" s="724">
        <v>452344</v>
      </c>
      <c r="AO31" s="724">
        <v>221709</v>
      </c>
      <c r="AP31" s="724">
        <v>320714</v>
      </c>
      <c r="AQ31" s="724">
        <v>309361</v>
      </c>
      <c r="AR31" s="724">
        <v>309505</v>
      </c>
      <c r="AS31" s="724">
        <v>389195</v>
      </c>
      <c r="AT31" s="724">
        <v>230701</v>
      </c>
      <c r="AU31" s="724">
        <v>292823</v>
      </c>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XFB31" s="1669">
        <v>132</v>
      </c>
    </row>
    <row r="32" spans="1:201 16382:16382" s="58" customFormat="1" ht="16.5" customHeight="1">
      <c r="A32" s="256"/>
      <c r="B32" s="519"/>
      <c r="C32" s="33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XFB32" s="1674"/>
    </row>
    <row r="33" spans="1:201 16382:16382" s="55" customFormat="1" ht="16.5" customHeight="1">
      <c r="A33" s="328"/>
      <c r="B33" s="881" t="str">
        <f>INDEX(tblTrans[[English]:[Polski]],MATCH(XFB33,tblTrans[ID],0),LangSelID)</f>
        <v>Discontinued operations</v>
      </c>
      <c r="C33" s="335"/>
      <c r="D33" s="350"/>
      <c r="E33" s="332"/>
      <c r="F33" s="332"/>
      <c r="G33" s="351"/>
      <c r="H33" s="343"/>
      <c r="I33" s="332"/>
      <c r="J33" s="332"/>
      <c r="K33" s="355"/>
      <c r="L33" s="350"/>
      <c r="M33" s="332"/>
      <c r="N33" s="332"/>
      <c r="O33" s="351"/>
      <c r="P33" s="343"/>
      <c r="Q33" s="332"/>
      <c r="R33" s="332"/>
      <c r="S33" s="353"/>
      <c r="T33" s="361"/>
      <c r="U33" s="260"/>
      <c r="V33" s="260"/>
      <c r="W33" s="362"/>
      <c r="X33" s="359"/>
      <c r="Y33" s="260"/>
      <c r="Z33" s="260"/>
      <c r="AA33" s="353"/>
      <c r="AB33" s="361"/>
      <c r="AC33" s="260"/>
      <c r="AD33" s="260"/>
      <c r="AE33" s="362"/>
      <c r="AF33" s="359"/>
      <c r="AG33" s="260"/>
      <c r="AH33" s="260"/>
      <c r="AI33" s="260"/>
      <c r="AJ33" s="260"/>
      <c r="AK33" s="260"/>
      <c r="AL33" s="260"/>
      <c r="AM33" s="260"/>
      <c r="AN33" s="260"/>
      <c r="AO33" s="260"/>
      <c r="AP33" s="260"/>
      <c r="AQ33" s="260"/>
      <c r="AR33" s="260"/>
      <c r="AS33" s="260"/>
      <c r="AT33" s="260"/>
      <c r="AU33" s="26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XFB33" s="1675">
        <v>133</v>
      </c>
    </row>
    <row r="34" spans="1:201 16382:16382" s="58" customFormat="1" ht="6.75" customHeight="1" thickBot="1">
      <c r="A34" s="256"/>
      <c r="B34" s="258"/>
      <c r="C34" s="338"/>
      <c r="D34" s="350"/>
      <c r="E34" s="332"/>
      <c r="F34" s="332"/>
      <c r="G34" s="351"/>
      <c r="H34" s="343"/>
      <c r="I34" s="332"/>
      <c r="J34" s="332"/>
      <c r="K34" s="355"/>
      <c r="L34" s="350"/>
      <c r="M34" s="332"/>
      <c r="N34" s="332"/>
      <c r="O34" s="351"/>
      <c r="P34" s="343"/>
      <c r="Q34" s="332"/>
      <c r="R34" s="332"/>
      <c r="S34" s="353"/>
      <c r="T34" s="361"/>
      <c r="U34" s="260"/>
      <c r="V34" s="260"/>
      <c r="W34" s="362"/>
      <c r="X34" s="359"/>
      <c r="Y34" s="260"/>
      <c r="Z34" s="260"/>
      <c r="AA34" s="353"/>
      <c r="AB34" s="361"/>
      <c r="AC34" s="260"/>
      <c r="AD34" s="260"/>
      <c r="AE34" s="362"/>
      <c r="AF34" s="359"/>
      <c r="AG34" s="260"/>
      <c r="AH34" s="260"/>
      <c r="AI34" s="260"/>
      <c r="AJ34" s="260"/>
      <c r="AK34" s="260"/>
      <c r="AL34" s="260"/>
      <c r="AM34" s="260"/>
      <c r="AN34" s="260"/>
      <c r="AO34" s="260"/>
      <c r="AP34" s="260"/>
      <c r="AQ34" s="260"/>
      <c r="AR34" s="260"/>
      <c r="AS34" s="260"/>
      <c r="AT34" s="260"/>
      <c r="AU34" s="260"/>
      <c r="XFB34" s="1674"/>
    </row>
    <row r="35" spans="1:201 16382:16382" s="86" customFormat="1" ht="23.25" thickBot="1">
      <c r="A35" s="106"/>
      <c r="B35" s="880" t="str">
        <f>INDEX(tblTrans[[English]:[Polski]],MATCH(XFB35,tblTrans[ID],0),LangSelID)</f>
        <v>Profit before income tax 
from discontinued operations</v>
      </c>
      <c r="C35" s="724"/>
      <c r="D35" s="724">
        <v>8353</v>
      </c>
      <c r="E35" s="724">
        <v>10276</v>
      </c>
      <c r="F35" s="724">
        <v>11068</v>
      </c>
      <c r="G35" s="724">
        <v>12182</v>
      </c>
      <c r="H35" s="724">
        <v>90308</v>
      </c>
      <c r="I35" s="724">
        <v>3891</v>
      </c>
      <c r="J35" s="724">
        <v>8999</v>
      </c>
      <c r="K35" s="724">
        <v>5792</v>
      </c>
      <c r="L35" s="724">
        <v>5301</v>
      </c>
      <c r="M35" s="724">
        <v>73607</v>
      </c>
      <c r="N35" s="724">
        <v>0</v>
      </c>
      <c r="O35" s="724">
        <v>54061</v>
      </c>
      <c r="P35" s="724">
        <v>0</v>
      </c>
      <c r="Q35" s="724">
        <v>0</v>
      </c>
      <c r="R35" s="724">
        <v>0</v>
      </c>
      <c r="S35" s="724">
        <v>0</v>
      </c>
      <c r="T35" s="724">
        <v>0</v>
      </c>
      <c r="U35" s="724">
        <v>0</v>
      </c>
      <c r="V35" s="724"/>
      <c r="W35" s="724"/>
      <c r="X35" s="724">
        <v>0</v>
      </c>
      <c r="Y35" s="724">
        <v>0</v>
      </c>
      <c r="Z35" s="724">
        <v>0</v>
      </c>
      <c r="AA35" s="724">
        <v>0</v>
      </c>
      <c r="AB35" s="724"/>
      <c r="AC35" s="724">
        <v>0</v>
      </c>
      <c r="AD35" s="724"/>
      <c r="AE35" s="724"/>
      <c r="AF35" s="724"/>
      <c r="AG35" s="724"/>
      <c r="AH35" s="724"/>
      <c r="AI35" s="724"/>
      <c r="AJ35" s="724"/>
      <c r="AK35" s="724"/>
      <c r="AL35" s="724"/>
      <c r="AM35" s="724"/>
      <c r="AN35" s="724"/>
      <c r="AO35" s="724"/>
      <c r="AP35" s="724"/>
      <c r="AQ35" s="724"/>
      <c r="AR35" s="724"/>
      <c r="AS35" s="724"/>
      <c r="AT35" s="724"/>
      <c r="AU35" s="724"/>
      <c r="AV35" s="172"/>
      <c r="AW35" s="172"/>
      <c r="AX35" s="172"/>
      <c r="AY35" s="172"/>
      <c r="AZ35" s="172"/>
      <c r="BA35" s="172"/>
      <c r="BB35" s="172"/>
      <c r="BC35" s="172"/>
      <c r="BD35" s="172"/>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72"/>
      <c r="FO35" s="172"/>
      <c r="FP35" s="172"/>
      <c r="FQ35" s="172"/>
      <c r="FR35" s="172"/>
      <c r="FS35" s="172"/>
      <c r="FT35" s="172"/>
      <c r="FU35" s="172"/>
      <c r="FV35" s="172"/>
      <c r="FW35" s="172"/>
      <c r="FX35" s="172"/>
      <c r="FY35" s="172"/>
      <c r="FZ35" s="172"/>
      <c r="GA35" s="172"/>
      <c r="GB35" s="172"/>
      <c r="GC35" s="172"/>
      <c r="GD35" s="172"/>
      <c r="GE35" s="172"/>
      <c r="GF35" s="172"/>
      <c r="GG35" s="172"/>
      <c r="GH35" s="172"/>
      <c r="GI35" s="172"/>
      <c r="GJ35" s="172"/>
      <c r="GK35" s="172"/>
      <c r="GL35" s="172"/>
      <c r="GM35" s="172"/>
      <c r="GN35" s="172"/>
      <c r="GO35" s="172"/>
      <c r="GP35" s="172"/>
      <c r="GQ35" s="172"/>
      <c r="GR35" s="172"/>
      <c r="GS35" s="172"/>
      <c r="XFB35" s="1669">
        <v>134</v>
      </c>
    </row>
    <row r="36" spans="1:201 16382:16382" s="58" customFormat="1" ht="15" customHeight="1" thickBot="1">
      <c r="A36" s="256"/>
      <c r="B36" s="257" t="str">
        <f>INDEX(tblTrans[[English]:[Polski]],MATCH(XFB36,tblTrans[ID],0),LangSelID)</f>
        <v>Income tax expense</v>
      </c>
      <c r="C36" s="339"/>
      <c r="D36" s="348">
        <v>-1612</v>
      </c>
      <c r="E36" s="304">
        <v>-862</v>
      </c>
      <c r="F36" s="304">
        <v>-1891</v>
      </c>
      <c r="G36" s="349">
        <v>-1369</v>
      </c>
      <c r="H36" s="342">
        <v>-19112</v>
      </c>
      <c r="I36" s="304">
        <v>-925</v>
      </c>
      <c r="J36" s="304">
        <v>-1196</v>
      </c>
      <c r="K36" s="354">
        <v>-1117</v>
      </c>
      <c r="L36" s="348">
        <v>-1111</v>
      </c>
      <c r="M36" s="304">
        <v>-1225</v>
      </c>
      <c r="N36" s="304">
        <v>0</v>
      </c>
      <c r="O36" s="349">
        <v>0</v>
      </c>
      <c r="P36" s="342">
        <v>0</v>
      </c>
      <c r="Q36" s="304">
        <v>0</v>
      </c>
      <c r="R36" s="304">
        <v>0</v>
      </c>
      <c r="S36" s="363">
        <v>0</v>
      </c>
      <c r="T36" s="373">
        <v>0</v>
      </c>
      <c r="U36" s="331">
        <v>0</v>
      </c>
      <c r="V36" s="331"/>
      <c r="W36" s="371"/>
      <c r="X36" s="367">
        <v>0</v>
      </c>
      <c r="Y36" s="331">
        <v>0</v>
      </c>
      <c r="Z36" s="331">
        <v>0</v>
      </c>
      <c r="AA36" s="363">
        <v>0</v>
      </c>
      <c r="AB36" s="373"/>
      <c r="AC36" s="331">
        <v>0</v>
      </c>
      <c r="AD36" s="331"/>
      <c r="AE36" s="371"/>
      <c r="AF36" s="367"/>
      <c r="AG36" s="331"/>
      <c r="AH36" s="331"/>
      <c r="AI36" s="362"/>
      <c r="AJ36" s="362"/>
      <c r="AK36" s="362"/>
      <c r="AL36" s="362"/>
      <c r="AM36" s="362"/>
      <c r="AN36" s="362"/>
      <c r="AO36" s="362"/>
      <c r="AP36" s="362"/>
      <c r="AQ36" s="362"/>
      <c r="AR36" s="362"/>
      <c r="AS36" s="362"/>
      <c r="AT36" s="362"/>
      <c r="AU36" s="362"/>
      <c r="XFB36" s="1674">
        <v>135</v>
      </c>
    </row>
    <row r="37" spans="1:201 16382:16382" s="86" customFormat="1" ht="23.25" thickBot="1">
      <c r="A37" s="106"/>
      <c r="B37" s="880" t="str">
        <f>INDEX(tblTrans[[English]:[Polski]],MATCH(XFB37,tblTrans[ID],0),LangSelID)</f>
        <v>Net profit (loss) from discontinued operations 
including minority interest</v>
      </c>
      <c r="C37" s="724"/>
      <c r="D37" s="724">
        <f t="shared" ref="D37:J37" si="8">D35+D36</f>
        <v>6741</v>
      </c>
      <c r="E37" s="724">
        <f t="shared" si="8"/>
        <v>9414</v>
      </c>
      <c r="F37" s="724">
        <f t="shared" si="8"/>
        <v>9177</v>
      </c>
      <c r="G37" s="724">
        <f t="shared" si="8"/>
        <v>10813</v>
      </c>
      <c r="H37" s="724">
        <f t="shared" si="8"/>
        <v>71196</v>
      </c>
      <c r="I37" s="724">
        <f t="shared" si="8"/>
        <v>2966</v>
      </c>
      <c r="J37" s="724">
        <f t="shared" si="8"/>
        <v>7803</v>
      </c>
      <c r="K37" s="724">
        <f>K35+K36</f>
        <v>4675</v>
      </c>
      <c r="L37" s="724">
        <f>L35+L36</f>
        <v>4190</v>
      </c>
      <c r="M37" s="724">
        <f>M35+M36</f>
        <v>72382</v>
      </c>
      <c r="N37" s="724">
        <f>N35+N36</f>
        <v>0</v>
      </c>
      <c r="O37" s="724">
        <f>O35+O36</f>
        <v>54061</v>
      </c>
      <c r="P37" s="724">
        <v>0</v>
      </c>
      <c r="Q37" s="724">
        <v>0</v>
      </c>
      <c r="R37" s="724">
        <v>0</v>
      </c>
      <c r="S37" s="724">
        <v>0</v>
      </c>
      <c r="T37" s="724">
        <v>0</v>
      </c>
      <c r="U37" s="724">
        <v>0</v>
      </c>
      <c r="V37" s="724"/>
      <c r="W37" s="724"/>
      <c r="X37" s="724">
        <v>0</v>
      </c>
      <c r="Y37" s="724">
        <v>0</v>
      </c>
      <c r="Z37" s="724">
        <v>0</v>
      </c>
      <c r="AA37" s="724">
        <v>0</v>
      </c>
      <c r="AB37" s="724"/>
      <c r="AC37" s="724">
        <v>0</v>
      </c>
      <c r="AD37" s="724"/>
      <c r="AE37" s="724"/>
      <c r="AF37" s="724"/>
      <c r="AG37" s="724"/>
      <c r="AH37" s="724"/>
      <c r="AI37" s="724"/>
      <c r="AJ37" s="724"/>
      <c r="AK37" s="724"/>
      <c r="AL37" s="724"/>
      <c r="AM37" s="724"/>
      <c r="AN37" s="724"/>
      <c r="AO37" s="724"/>
      <c r="AP37" s="724"/>
      <c r="AQ37" s="724"/>
      <c r="AR37" s="724"/>
      <c r="AS37" s="724"/>
      <c r="AT37" s="724"/>
      <c r="AU37" s="724"/>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72"/>
      <c r="FO37" s="172"/>
      <c r="FP37" s="172"/>
      <c r="FQ37" s="172"/>
      <c r="FR37" s="172"/>
      <c r="FS37" s="172"/>
      <c r="FT37" s="172"/>
      <c r="FU37" s="172"/>
      <c r="FV37" s="172"/>
      <c r="FW37" s="172"/>
      <c r="FX37" s="172"/>
      <c r="FY37" s="172"/>
      <c r="FZ37" s="172"/>
      <c r="GA37" s="172"/>
      <c r="GB37" s="172"/>
      <c r="GC37" s="172"/>
      <c r="GD37" s="172"/>
      <c r="GE37" s="172"/>
      <c r="GF37" s="172"/>
      <c r="GG37" s="172"/>
      <c r="GH37" s="172"/>
      <c r="GI37" s="172"/>
      <c r="GJ37" s="172"/>
      <c r="GK37" s="172"/>
      <c r="GL37" s="172"/>
      <c r="GM37" s="172"/>
      <c r="GN37" s="172"/>
      <c r="GO37" s="172"/>
      <c r="GP37" s="172"/>
      <c r="GQ37" s="172"/>
      <c r="GR37" s="172"/>
      <c r="GS37" s="172"/>
      <c r="XFB37" s="1669">
        <v>136</v>
      </c>
    </row>
    <row r="38" spans="1:201 16382:16382" s="58" customFormat="1" ht="15" customHeight="1" thickBot="1">
      <c r="A38" s="256"/>
      <c r="B38" s="258"/>
      <c r="C38" s="339"/>
      <c r="D38" s="350"/>
      <c r="E38" s="332"/>
      <c r="F38" s="332"/>
      <c r="G38" s="351"/>
      <c r="H38" s="343"/>
      <c r="I38" s="332"/>
      <c r="J38" s="332"/>
      <c r="K38" s="355"/>
      <c r="L38" s="350"/>
      <c r="M38" s="332"/>
      <c r="N38" s="332"/>
      <c r="O38" s="351"/>
      <c r="P38" s="343"/>
      <c r="Q38" s="332">
        <v>0</v>
      </c>
      <c r="R38" s="332"/>
      <c r="S38" s="353"/>
      <c r="T38" s="361"/>
      <c r="U38" s="260"/>
      <c r="V38" s="260"/>
      <c r="W38" s="362"/>
      <c r="X38" s="359"/>
      <c r="Y38" s="260"/>
      <c r="Z38" s="260"/>
      <c r="AA38" s="353"/>
      <c r="AB38" s="361"/>
      <c r="AC38" s="260"/>
      <c r="AD38" s="260"/>
      <c r="AE38" s="362"/>
      <c r="AF38" s="359"/>
      <c r="AG38" s="260"/>
      <c r="AH38" s="260"/>
      <c r="AI38" s="362"/>
      <c r="AJ38" s="362"/>
      <c r="AK38" s="362"/>
      <c r="AL38" s="362"/>
      <c r="AM38" s="362"/>
      <c r="AN38" s="362"/>
      <c r="AO38" s="362"/>
      <c r="AP38" s="362"/>
      <c r="AQ38" s="362"/>
      <c r="AR38" s="362"/>
      <c r="AS38" s="362"/>
      <c r="AT38" s="362"/>
      <c r="AU38" s="362"/>
      <c r="XFB38" s="1674"/>
    </row>
    <row r="39" spans="1:201 16382:16382" s="86" customFormat="1" ht="23.25" thickBot="1">
      <c r="A39" s="106"/>
      <c r="B39" s="880" t="str">
        <f>INDEX(tblTrans[[English]:[Polski]],MATCH(XFB39,tblTrans[ID],0),LangSelID)</f>
        <v>Net profit (loss) from continued and discontinued operations including minority interest, of which:</v>
      </c>
      <c r="C39" s="724"/>
      <c r="D39" s="724">
        <v>84976</v>
      </c>
      <c r="E39" s="724">
        <v>109514</v>
      </c>
      <c r="F39" s="724">
        <v>130231</v>
      </c>
      <c r="G39" s="724">
        <v>121673</v>
      </c>
      <c r="H39" s="724">
        <f t="shared" ref="H39:W39" si="9">H31+H37</f>
        <v>229022</v>
      </c>
      <c r="I39" s="724">
        <f t="shared" si="9"/>
        <v>190597</v>
      </c>
      <c r="J39" s="724">
        <f t="shared" si="9"/>
        <v>171455</v>
      </c>
      <c r="K39" s="724">
        <f t="shared" si="9"/>
        <v>156543</v>
      </c>
      <c r="L39" s="724">
        <f t="shared" si="9"/>
        <v>358041</v>
      </c>
      <c r="M39" s="724">
        <f t="shared" si="9"/>
        <v>289860</v>
      </c>
      <c r="N39" s="724">
        <f t="shared" si="9"/>
        <v>203980</v>
      </c>
      <c r="O39" s="724">
        <f t="shared" si="9"/>
        <v>37463</v>
      </c>
      <c r="P39" s="724">
        <f t="shared" si="9"/>
        <v>75749</v>
      </c>
      <c r="Q39" s="724">
        <f t="shared" si="9"/>
        <v>-65141</v>
      </c>
      <c r="R39" s="724">
        <f t="shared" si="9"/>
        <v>77248</v>
      </c>
      <c r="S39" s="724">
        <f t="shared" si="9"/>
        <v>42667</v>
      </c>
      <c r="T39" s="724">
        <f t="shared" si="9"/>
        <v>122591.29999999999</v>
      </c>
      <c r="U39" s="724">
        <f t="shared" si="9"/>
        <v>131392.70000000001</v>
      </c>
      <c r="V39" s="724">
        <f t="shared" si="9"/>
        <v>213342</v>
      </c>
      <c r="W39" s="724">
        <f t="shared" si="9"/>
        <v>193539</v>
      </c>
      <c r="X39" s="724">
        <v>234023</v>
      </c>
      <c r="Y39" s="724">
        <v>316424</v>
      </c>
      <c r="Z39" s="724">
        <v>308087</v>
      </c>
      <c r="AA39" s="724">
        <v>285900.76</v>
      </c>
      <c r="AB39" s="724">
        <v>331848.63</v>
      </c>
      <c r="AC39" s="724">
        <v>317349.17000000004</v>
      </c>
      <c r="AD39" s="724">
        <v>272341.19999999995</v>
      </c>
      <c r="AE39" s="724">
        <v>276363</v>
      </c>
      <c r="AF39" s="724">
        <v>326401.3</v>
      </c>
      <c r="AG39" s="724">
        <v>278306.53000000009</v>
      </c>
      <c r="AH39" s="724">
        <v>289492.46999999997</v>
      </c>
      <c r="AI39" s="724">
        <v>314777.61</v>
      </c>
      <c r="AJ39" s="724">
        <v>338749</v>
      </c>
      <c r="AK39" s="724">
        <v>326300</v>
      </c>
      <c r="AL39" s="724">
        <v>315759</v>
      </c>
      <c r="AM39" s="724">
        <v>308502</v>
      </c>
      <c r="AN39" s="724">
        <v>452344</v>
      </c>
      <c r="AO39" s="724">
        <v>221709</v>
      </c>
      <c r="AP39" s="724">
        <v>320714</v>
      </c>
      <c r="AQ39" s="724">
        <v>309361</v>
      </c>
      <c r="AR39" s="724">
        <v>309505</v>
      </c>
      <c r="AS39" s="724">
        <v>389195</v>
      </c>
      <c r="AT39" s="724">
        <v>230701</v>
      </c>
      <c r="AU39" s="724">
        <v>292823</v>
      </c>
      <c r="AV39" s="87"/>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72"/>
      <c r="FO39" s="172"/>
      <c r="FP39" s="172"/>
      <c r="FQ39" s="172"/>
      <c r="FR39" s="172"/>
      <c r="FS39" s="172"/>
      <c r="FT39" s="172"/>
      <c r="FU39" s="172"/>
      <c r="FV39" s="172"/>
      <c r="FW39" s="172"/>
      <c r="FX39" s="172"/>
      <c r="FY39" s="172"/>
      <c r="FZ39" s="172"/>
      <c r="GA39" s="172"/>
      <c r="GB39" s="172"/>
      <c r="GC39" s="172"/>
      <c r="GD39" s="172"/>
      <c r="GE39" s="172"/>
      <c r="GF39" s="172"/>
      <c r="GG39" s="172"/>
      <c r="GH39" s="172"/>
      <c r="GI39" s="172"/>
      <c r="GJ39" s="172"/>
      <c r="GK39" s="172"/>
      <c r="GL39" s="172"/>
      <c r="GM39" s="172"/>
      <c r="GN39" s="172"/>
      <c r="GO39" s="172"/>
      <c r="GP39" s="172"/>
      <c r="GQ39" s="172"/>
      <c r="GR39" s="172"/>
      <c r="GS39" s="172"/>
      <c r="XFB39" s="1669">
        <v>137</v>
      </c>
    </row>
    <row r="40" spans="1:201 16382:16382" s="58" customFormat="1" ht="15" customHeight="1" thickBot="1">
      <c r="A40" s="256"/>
      <c r="B40" s="257" t="str">
        <f>INDEX(tblTrans[[English]:[Polski]],MATCH(XFB40,tblTrans[ID],0),LangSelID)</f>
        <v>Net profit (loss) attributable to minority interest</v>
      </c>
      <c r="C40" s="339"/>
      <c r="D40" s="348">
        <v>6075</v>
      </c>
      <c r="E40" s="304">
        <v>8016</v>
      </c>
      <c r="F40" s="304">
        <v>4584</v>
      </c>
      <c r="G40" s="349">
        <v>6461</v>
      </c>
      <c r="H40" s="342">
        <v>6284</v>
      </c>
      <c r="I40" s="304">
        <v>9469</v>
      </c>
      <c r="J40" s="304">
        <v>7205</v>
      </c>
      <c r="K40" s="354">
        <v>14565</v>
      </c>
      <c r="L40" s="348">
        <v>13418</v>
      </c>
      <c r="M40" s="304">
        <v>10674</v>
      </c>
      <c r="N40" s="304">
        <v>5520</v>
      </c>
      <c r="O40" s="349">
        <v>2273</v>
      </c>
      <c r="P40" s="342">
        <v>-1472</v>
      </c>
      <c r="Q40" s="304">
        <v>-3584</v>
      </c>
      <c r="R40" s="304">
        <v>4762</v>
      </c>
      <c r="S40" s="363">
        <v>1889</v>
      </c>
      <c r="T40" s="373">
        <v>7175</v>
      </c>
      <c r="U40" s="331">
        <v>7142</v>
      </c>
      <c r="V40" s="331">
        <v>6889</v>
      </c>
      <c r="W40" s="371">
        <v>-1943</v>
      </c>
      <c r="X40" s="367">
        <v>4315</v>
      </c>
      <c r="Y40" s="331">
        <v>3253</v>
      </c>
      <c r="Z40" s="331">
        <v>827</v>
      </c>
      <c r="AA40" s="363">
        <v>1068</v>
      </c>
      <c r="AB40" s="373">
        <v>96</v>
      </c>
      <c r="AC40" s="331">
        <v>76</v>
      </c>
      <c r="AD40" s="331">
        <v>-151</v>
      </c>
      <c r="AE40" s="371">
        <v>560</v>
      </c>
      <c r="AF40" s="367">
        <v>665</v>
      </c>
      <c r="AG40" s="331">
        <v>454</v>
      </c>
      <c r="AH40" s="331">
        <v>906</v>
      </c>
      <c r="AI40" s="371">
        <v>578</v>
      </c>
      <c r="AJ40" s="371">
        <v>979</v>
      </c>
      <c r="AK40" s="371">
        <v>1473</v>
      </c>
      <c r="AL40" s="371">
        <v>305</v>
      </c>
      <c r="AM40" s="371">
        <v>-115</v>
      </c>
      <c r="AN40" s="371">
        <v>1408</v>
      </c>
      <c r="AO40" s="371">
        <v>386</v>
      </c>
      <c r="AP40" s="371">
        <v>1213</v>
      </c>
      <c r="AQ40" s="371">
        <v>-125</v>
      </c>
      <c r="AR40" s="371">
        <v>1723</v>
      </c>
      <c r="AS40" s="371">
        <v>691</v>
      </c>
      <c r="AT40" s="371">
        <v>222</v>
      </c>
      <c r="AU40" s="371">
        <v>306</v>
      </c>
      <c r="XFB40" s="1674">
        <v>138</v>
      </c>
    </row>
    <row r="41" spans="1:201 16382:16382" s="86" customFormat="1" ht="17.25" customHeight="1" thickBot="1">
      <c r="A41" s="106"/>
      <c r="B41" s="723" t="str">
        <f>INDEX(tblTrans[[English]:[Polski]],MATCH(XFB41,tblTrans[ID],0),LangSelID)</f>
        <v>Net profit (loss)</v>
      </c>
      <c r="C41" s="724"/>
      <c r="D41" s="724">
        <f t="shared" ref="D41:K41" si="10">D39-D40</f>
        <v>78901</v>
      </c>
      <c r="E41" s="724">
        <f t="shared" si="10"/>
        <v>101498</v>
      </c>
      <c r="F41" s="724">
        <f t="shared" si="10"/>
        <v>125647</v>
      </c>
      <c r="G41" s="724">
        <f t="shared" si="10"/>
        <v>115212</v>
      </c>
      <c r="H41" s="724">
        <f t="shared" si="10"/>
        <v>222738</v>
      </c>
      <c r="I41" s="724">
        <f t="shared" si="10"/>
        <v>181128</v>
      </c>
      <c r="J41" s="724">
        <f t="shared" si="10"/>
        <v>164250</v>
      </c>
      <c r="K41" s="724">
        <f t="shared" si="10"/>
        <v>141978</v>
      </c>
      <c r="L41" s="724">
        <f>L39-L40</f>
        <v>344623</v>
      </c>
      <c r="M41" s="724">
        <f>M39-M40</f>
        <v>279186</v>
      </c>
      <c r="N41" s="724">
        <f>N39-N40</f>
        <v>198460</v>
      </c>
      <c r="O41" s="724">
        <f t="shared" ref="O41:W41" si="11">O39-O40</f>
        <v>35190</v>
      </c>
      <c r="P41" s="724">
        <f t="shared" si="11"/>
        <v>77221</v>
      </c>
      <c r="Q41" s="724">
        <f t="shared" si="11"/>
        <v>-61557</v>
      </c>
      <c r="R41" s="724">
        <f t="shared" si="11"/>
        <v>72486</v>
      </c>
      <c r="S41" s="724">
        <f t="shared" si="11"/>
        <v>40778</v>
      </c>
      <c r="T41" s="724">
        <f t="shared" si="11"/>
        <v>115416.29999999999</v>
      </c>
      <c r="U41" s="724">
        <f t="shared" si="11"/>
        <v>124250.70000000001</v>
      </c>
      <c r="V41" s="724">
        <f t="shared" si="11"/>
        <v>206453</v>
      </c>
      <c r="W41" s="724">
        <f t="shared" si="11"/>
        <v>195482</v>
      </c>
      <c r="X41" s="724">
        <v>229708</v>
      </c>
      <c r="Y41" s="724">
        <v>313171</v>
      </c>
      <c r="Z41" s="724">
        <v>307260</v>
      </c>
      <c r="AA41" s="724">
        <v>284832.76</v>
      </c>
      <c r="AB41" s="724">
        <v>331752.63</v>
      </c>
      <c r="AC41" s="724">
        <v>317273.17000000004</v>
      </c>
      <c r="AD41" s="724">
        <v>272492.19999999995</v>
      </c>
      <c r="AE41" s="724">
        <v>275803</v>
      </c>
      <c r="AF41" s="724">
        <v>325736.3</v>
      </c>
      <c r="AG41" s="724">
        <v>277852.53000000009</v>
      </c>
      <c r="AH41" s="724">
        <v>288586.46999999997</v>
      </c>
      <c r="AI41" s="724">
        <v>314199.60999999987</v>
      </c>
      <c r="AJ41" s="724">
        <v>337770</v>
      </c>
      <c r="AK41" s="724">
        <v>324827</v>
      </c>
      <c r="AL41" s="724">
        <v>315454</v>
      </c>
      <c r="AM41" s="724">
        <v>308617</v>
      </c>
      <c r="AN41" s="724">
        <v>450936</v>
      </c>
      <c r="AO41" s="724">
        <v>221323</v>
      </c>
      <c r="AP41" s="724">
        <v>319501</v>
      </c>
      <c r="AQ41" s="724">
        <v>309486</v>
      </c>
      <c r="AR41" s="724">
        <v>307782</v>
      </c>
      <c r="AS41" s="724">
        <v>388504</v>
      </c>
      <c r="AT41" s="724">
        <v>230479</v>
      </c>
      <c r="AU41" s="724">
        <v>292517</v>
      </c>
      <c r="AV41" s="172"/>
      <c r="AW41" s="172"/>
      <c r="AX41" s="172"/>
      <c r="AY41" s="172"/>
      <c r="AZ41" s="172"/>
      <c r="BA41" s="172"/>
      <c r="BB41" s="172"/>
      <c r="BC41" s="172"/>
      <c r="BD41" s="172"/>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172"/>
      <c r="EA41" s="172"/>
      <c r="EB41" s="172"/>
      <c r="EC41" s="172"/>
      <c r="ED41" s="172"/>
      <c r="EE41" s="172"/>
      <c r="EF41" s="172"/>
      <c r="EG41" s="172"/>
      <c r="EH41" s="172"/>
      <c r="EI41" s="172"/>
      <c r="EJ41" s="172"/>
      <c r="EK41" s="172"/>
      <c r="EL41" s="172"/>
      <c r="EM41" s="172"/>
      <c r="EN41" s="172"/>
      <c r="EO41" s="172"/>
      <c r="EP41" s="172"/>
      <c r="EQ41" s="172"/>
      <c r="ER41" s="172"/>
      <c r="ES41" s="172"/>
      <c r="ET41" s="172"/>
      <c r="EU41" s="172"/>
      <c r="EV41" s="172"/>
      <c r="EW41" s="172"/>
      <c r="EX41" s="172"/>
      <c r="EY41" s="172"/>
      <c r="EZ41" s="172"/>
      <c r="FA41" s="172"/>
      <c r="FB41" s="172"/>
      <c r="FC41" s="172"/>
      <c r="FD41" s="172"/>
      <c r="FE41" s="172"/>
      <c r="FF41" s="172"/>
      <c r="FG41" s="172"/>
      <c r="FH41" s="172"/>
      <c r="FI41" s="172"/>
      <c r="FJ41" s="172"/>
      <c r="FK41" s="172"/>
      <c r="FL41" s="172"/>
      <c r="FM41" s="172"/>
      <c r="FN41" s="172"/>
      <c r="FO41" s="172"/>
      <c r="FP41" s="172"/>
      <c r="FQ41" s="172"/>
      <c r="FR41" s="172"/>
      <c r="FS41" s="172"/>
      <c r="FT41" s="172"/>
      <c r="FU41" s="172"/>
      <c r="FV41" s="172"/>
      <c r="FW41" s="172"/>
      <c r="FX41" s="172"/>
      <c r="FY41" s="172"/>
      <c r="FZ41" s="172"/>
      <c r="GA41" s="172"/>
      <c r="GB41" s="172"/>
      <c r="GC41" s="172"/>
      <c r="GD41" s="172"/>
      <c r="GE41" s="172"/>
      <c r="GF41" s="172"/>
      <c r="GG41" s="172"/>
      <c r="GH41" s="172"/>
      <c r="GI41" s="172"/>
      <c r="GJ41" s="172"/>
      <c r="GK41" s="172"/>
      <c r="GL41" s="172"/>
      <c r="GM41" s="172"/>
      <c r="GN41" s="172"/>
      <c r="GO41" s="172"/>
      <c r="GP41" s="172"/>
      <c r="GQ41" s="172"/>
      <c r="GR41" s="172"/>
      <c r="GS41" s="172"/>
      <c r="XFB41" s="1669">
        <v>139</v>
      </c>
    </row>
    <row r="42" spans="1:201 16382:16382" s="52" customFormat="1" ht="11.25">
      <c r="A42" s="333"/>
      <c r="B42" s="258"/>
      <c r="C42" s="310"/>
      <c r="D42" s="310"/>
      <c r="E42" s="310"/>
      <c r="F42" s="310"/>
      <c r="G42" s="310"/>
      <c r="H42" s="310"/>
      <c r="I42" s="310"/>
      <c r="J42" s="310"/>
      <c r="K42" s="310"/>
      <c r="L42" s="227"/>
      <c r="M42" s="227"/>
      <c r="N42" s="227"/>
      <c r="O42" s="227"/>
      <c r="P42" s="227"/>
      <c r="Q42" s="269"/>
      <c r="R42" s="246"/>
      <c r="S42" s="227"/>
      <c r="T42" s="227"/>
      <c r="U42" s="227"/>
      <c r="V42" s="227"/>
      <c r="W42" s="227"/>
      <c r="X42" s="227"/>
      <c r="Y42" s="228"/>
      <c r="Z42" s="227"/>
      <c r="AA42" s="227"/>
      <c r="AB42" s="227"/>
      <c r="AC42" s="227"/>
      <c r="AD42" s="227"/>
      <c r="AE42" s="227"/>
      <c r="AF42" s="227"/>
      <c r="AG42" s="227"/>
      <c r="AH42" s="228"/>
      <c r="AI42" s="227"/>
      <c r="AJ42" s="227"/>
      <c r="AK42" s="227"/>
      <c r="AL42" s="227"/>
      <c r="AM42" s="227"/>
      <c r="AN42" s="227"/>
      <c r="AO42" s="227"/>
      <c r="AP42" s="227"/>
      <c r="AQ42" s="52" t="s">
        <v>1000</v>
      </c>
      <c r="XFB42" s="1668"/>
    </row>
    <row r="43" spans="1:201 16382:16382" s="52" customFormat="1">
      <c r="A43" s="326"/>
      <c r="B43" s="70"/>
      <c r="C43" s="66"/>
      <c r="D43" s="66"/>
      <c r="E43" s="66"/>
      <c r="F43" s="66"/>
      <c r="G43" s="66"/>
      <c r="H43" s="66"/>
      <c r="I43" s="66"/>
      <c r="J43" s="66"/>
      <c r="K43" s="66"/>
      <c r="L43" s="67"/>
      <c r="M43" s="67"/>
      <c r="N43" s="67"/>
      <c r="O43" s="67"/>
      <c r="P43" s="67"/>
      <c r="Q43" s="68"/>
      <c r="R43" s="68"/>
      <c r="S43" s="67"/>
      <c r="T43" s="67"/>
      <c r="U43" s="67"/>
      <c r="V43" s="67"/>
      <c r="W43" s="67"/>
      <c r="X43" s="67"/>
      <c r="Y43" s="78"/>
      <c r="Z43" s="67"/>
      <c r="AA43" s="67"/>
      <c r="AB43" s="67"/>
      <c r="AC43" s="67"/>
      <c r="AD43" s="67"/>
      <c r="AE43" s="67"/>
      <c r="AF43" s="67"/>
      <c r="AG43" s="67"/>
      <c r="AH43" s="67"/>
      <c r="AI43" s="67"/>
      <c r="AJ43" s="67"/>
      <c r="AK43" s="67"/>
      <c r="AL43" s="67"/>
      <c r="AM43" s="67"/>
      <c r="AN43" s="67"/>
      <c r="AO43" s="67"/>
      <c r="AP43" s="67"/>
      <c r="XFB43" s="67"/>
    </row>
    <row r="44" spans="1:201 16382:16382">
      <c r="A44" s="61"/>
      <c r="B44" s="62"/>
      <c r="C44" s="63"/>
      <c r="D44" s="63"/>
      <c r="E44" s="63"/>
      <c r="F44" s="63"/>
      <c r="G44" s="63"/>
      <c r="H44" s="63"/>
      <c r="I44" s="63"/>
      <c r="J44" s="63"/>
      <c r="K44" s="63"/>
      <c r="P44" s="60"/>
      <c r="AN44" s="145"/>
      <c r="AO44" s="145"/>
      <c r="AP44" s="145"/>
      <c r="AQ44" s="145"/>
      <c r="AR44" s="145"/>
    </row>
    <row r="45" spans="1:201 16382:16382">
      <c r="C45" s="63"/>
      <c r="D45" s="63"/>
      <c r="E45" s="63"/>
      <c r="F45" s="63"/>
      <c r="G45" s="63"/>
      <c r="H45" s="63"/>
      <c r="I45" s="63"/>
      <c r="J45" s="63"/>
      <c r="K45" s="63"/>
      <c r="AN45" s="145"/>
      <c r="AO45" s="145"/>
      <c r="AP45" s="145"/>
      <c r="AQ45" s="145"/>
      <c r="AR45" s="145"/>
    </row>
    <row r="46" spans="1:201 16382:16382">
      <c r="C46" s="63"/>
      <c r="D46" s="63"/>
      <c r="E46" s="63"/>
      <c r="F46" s="63"/>
      <c r="G46" s="63"/>
      <c r="H46" s="63"/>
      <c r="I46" s="63"/>
      <c r="J46" s="63"/>
      <c r="K46" s="63"/>
    </row>
    <row r="47" spans="1:201 16382:16382">
      <c r="C47" s="63"/>
      <c r="D47" s="63"/>
      <c r="E47" s="63"/>
      <c r="F47" s="63"/>
      <c r="G47" s="63"/>
      <c r="H47" s="63"/>
      <c r="I47" s="63"/>
      <c r="J47" s="63"/>
      <c r="K47" s="63"/>
    </row>
    <row r="48" spans="1:201 16382:16382">
      <c r="C48" s="63"/>
      <c r="D48" s="63"/>
      <c r="E48" s="63"/>
      <c r="F48" s="63"/>
      <c r="G48" s="63"/>
      <c r="H48" s="63"/>
      <c r="I48" s="63"/>
      <c r="J48" s="63"/>
      <c r="K48" s="63"/>
    </row>
    <row r="49" spans="3:11">
      <c r="C49" s="63"/>
      <c r="D49" s="63"/>
      <c r="E49" s="63"/>
      <c r="F49" s="63"/>
      <c r="G49" s="63"/>
      <c r="H49" s="63"/>
      <c r="I49" s="63"/>
      <c r="J49" s="63"/>
      <c r="K49" s="63"/>
    </row>
    <row r="50" spans="3:11">
      <c r="C50" s="63"/>
      <c r="D50" s="63"/>
      <c r="E50" s="63"/>
      <c r="F50" s="63"/>
      <c r="G50" s="63"/>
      <c r="H50" s="63"/>
      <c r="I50" s="63"/>
      <c r="J50" s="63"/>
      <c r="K50" s="63"/>
    </row>
    <row r="51" spans="3:11">
      <c r="C51" s="63"/>
      <c r="D51" s="63"/>
      <c r="E51" s="63"/>
      <c r="F51" s="63"/>
      <c r="G51" s="63"/>
      <c r="H51" s="63"/>
      <c r="I51" s="63"/>
      <c r="J51" s="63"/>
      <c r="K51" s="63"/>
    </row>
    <row r="52" spans="3:11">
      <c r="C52" s="63"/>
      <c r="D52" s="63"/>
      <c r="E52" s="63"/>
      <c r="F52" s="63"/>
      <c r="G52" s="63"/>
      <c r="H52" s="63"/>
      <c r="I52" s="63"/>
      <c r="J52" s="63"/>
      <c r="K52" s="63"/>
    </row>
    <row r="53" spans="3:11">
      <c r="C53" s="63"/>
      <c r="D53" s="63"/>
      <c r="E53" s="63"/>
      <c r="F53" s="63"/>
      <c r="G53" s="63"/>
      <c r="H53" s="63"/>
      <c r="I53" s="63"/>
      <c r="J53" s="63"/>
      <c r="K53" s="63"/>
    </row>
    <row r="54" spans="3:11">
      <c r="C54" s="63"/>
      <c r="D54" s="63"/>
      <c r="E54" s="63"/>
      <c r="F54" s="63"/>
      <c r="G54" s="63"/>
      <c r="H54" s="63"/>
      <c r="I54" s="63"/>
      <c r="J54" s="63"/>
      <c r="K54" s="63"/>
    </row>
    <row r="55" spans="3:11">
      <c r="C55" s="63"/>
      <c r="D55" s="63"/>
      <c r="E55" s="63"/>
      <c r="F55" s="63"/>
      <c r="G55" s="63"/>
      <c r="H55" s="63"/>
      <c r="I55" s="63"/>
      <c r="J55" s="63"/>
      <c r="K55" s="63"/>
    </row>
    <row r="56" spans="3:11">
      <c r="C56" s="63"/>
      <c r="D56" s="63"/>
      <c r="E56" s="63"/>
      <c r="F56" s="63"/>
      <c r="G56" s="63"/>
      <c r="H56" s="63"/>
      <c r="I56" s="63"/>
      <c r="J56" s="63"/>
      <c r="K56" s="63"/>
    </row>
    <row r="57" spans="3:11">
      <c r="C57" s="63"/>
      <c r="D57" s="63"/>
      <c r="E57" s="63"/>
      <c r="F57" s="63"/>
      <c r="G57" s="63"/>
      <c r="H57" s="63"/>
      <c r="I57" s="63"/>
      <c r="J57" s="63"/>
      <c r="K57" s="63"/>
    </row>
    <row r="58" spans="3:11">
      <c r="C58" s="63"/>
      <c r="D58" s="63"/>
      <c r="E58" s="63"/>
      <c r="F58" s="63"/>
      <c r="G58" s="63"/>
      <c r="H58" s="63"/>
      <c r="I58" s="63"/>
      <c r="J58" s="63"/>
      <c r="K58" s="63"/>
    </row>
    <row r="59" spans="3:11">
      <c r="C59" s="63"/>
      <c r="D59" s="63"/>
      <c r="E59" s="63"/>
      <c r="F59" s="63"/>
      <c r="G59" s="63"/>
      <c r="H59" s="63"/>
      <c r="I59" s="63"/>
      <c r="J59" s="63"/>
      <c r="K59" s="63"/>
    </row>
    <row r="60" spans="3:11">
      <c r="C60" s="63"/>
      <c r="D60" s="63"/>
      <c r="E60" s="63"/>
      <c r="F60" s="63"/>
      <c r="G60" s="63"/>
      <c r="H60" s="63"/>
      <c r="I60" s="63"/>
      <c r="J60" s="63"/>
      <c r="K60" s="63"/>
    </row>
    <row r="61" spans="3:11">
      <c r="C61" s="63"/>
      <c r="D61" s="63"/>
      <c r="E61" s="63"/>
      <c r="F61" s="63"/>
      <c r="G61" s="63"/>
      <c r="H61" s="63"/>
      <c r="I61" s="63"/>
      <c r="J61" s="63"/>
      <c r="K61" s="63"/>
    </row>
    <row r="62" spans="3:11">
      <c r="C62" s="63"/>
      <c r="D62" s="63"/>
      <c r="E62" s="63"/>
      <c r="F62" s="63"/>
      <c r="G62" s="63"/>
      <c r="H62" s="63"/>
      <c r="I62" s="63"/>
      <c r="J62" s="63"/>
      <c r="K62" s="63"/>
    </row>
    <row r="63" spans="3:11">
      <c r="C63" s="63"/>
      <c r="D63" s="63"/>
      <c r="E63" s="63"/>
      <c r="F63" s="63"/>
      <c r="G63" s="63"/>
      <c r="H63" s="63"/>
      <c r="I63" s="63"/>
      <c r="J63" s="63"/>
      <c r="K63" s="63"/>
    </row>
    <row r="64" spans="3:11">
      <c r="C64" s="63"/>
      <c r="D64" s="63"/>
      <c r="E64" s="63"/>
      <c r="F64" s="63"/>
      <c r="G64" s="63"/>
      <c r="H64" s="63"/>
      <c r="I64" s="63"/>
      <c r="J64" s="63"/>
      <c r="K64" s="63"/>
    </row>
    <row r="65" spans="3:11">
      <c r="C65" s="63"/>
      <c r="D65" s="63"/>
      <c r="E65" s="63"/>
      <c r="F65" s="63"/>
      <c r="G65" s="63"/>
      <c r="H65" s="63"/>
      <c r="I65" s="63"/>
      <c r="J65" s="63"/>
      <c r="K65" s="63"/>
    </row>
    <row r="66" spans="3:11">
      <c r="C66" s="63"/>
      <c r="D66" s="63"/>
      <c r="E66" s="63"/>
      <c r="F66" s="63"/>
      <c r="G66" s="63"/>
      <c r="H66" s="63"/>
      <c r="I66" s="63"/>
      <c r="J66" s="63"/>
      <c r="K66" s="63"/>
    </row>
    <row r="67" spans="3:11">
      <c r="C67" s="63"/>
      <c r="D67" s="63"/>
      <c r="E67" s="63"/>
      <c r="F67" s="63"/>
      <c r="G67" s="63"/>
      <c r="H67" s="63"/>
      <c r="I67" s="63"/>
      <c r="J67" s="63"/>
      <c r="K67" s="63"/>
    </row>
    <row r="68" spans="3:11">
      <c r="C68" s="63"/>
      <c r="D68" s="63"/>
      <c r="E68" s="63"/>
      <c r="F68" s="63"/>
      <c r="G68" s="63"/>
      <c r="H68" s="63"/>
      <c r="I68" s="63"/>
      <c r="J68" s="63"/>
      <c r="K68" s="63"/>
    </row>
    <row r="69" spans="3:11">
      <c r="C69" s="63"/>
      <c r="D69" s="63"/>
      <c r="E69" s="63"/>
      <c r="F69" s="63"/>
      <c r="G69" s="63"/>
      <c r="H69" s="63"/>
      <c r="I69" s="63"/>
      <c r="J69" s="63"/>
      <c r="K69" s="63"/>
    </row>
    <row r="70" spans="3:11">
      <c r="C70" s="63"/>
      <c r="D70" s="63"/>
      <c r="E70" s="63"/>
      <c r="F70" s="63"/>
      <c r="G70" s="63"/>
      <c r="H70" s="63"/>
      <c r="I70" s="63"/>
      <c r="J70" s="63"/>
      <c r="K70" s="63"/>
    </row>
    <row r="71" spans="3:11">
      <c r="C71" s="63"/>
      <c r="D71" s="63"/>
      <c r="E71" s="63"/>
      <c r="F71" s="63"/>
      <c r="G71" s="63"/>
      <c r="H71" s="63"/>
      <c r="I71" s="63"/>
      <c r="J71" s="63"/>
      <c r="K71" s="63"/>
    </row>
    <row r="72" spans="3:11">
      <c r="C72" s="63"/>
      <c r="D72" s="63"/>
      <c r="E72" s="63"/>
      <c r="F72" s="63"/>
      <c r="G72" s="63"/>
      <c r="H72" s="63"/>
      <c r="I72" s="63"/>
      <c r="J72" s="63"/>
      <c r="K72" s="63"/>
    </row>
    <row r="73" spans="3:11">
      <c r="C73" s="63"/>
      <c r="D73" s="63"/>
      <c r="E73" s="63"/>
      <c r="F73" s="63"/>
      <c r="G73" s="63"/>
      <c r="H73" s="63"/>
      <c r="I73" s="63"/>
      <c r="J73" s="63"/>
      <c r="K73" s="63"/>
    </row>
    <row r="74" spans="3:11">
      <c r="C74" s="63"/>
      <c r="D74" s="63"/>
      <c r="E74" s="63"/>
      <c r="F74" s="63"/>
      <c r="G74" s="63"/>
      <c r="H74" s="63"/>
      <c r="I74" s="63"/>
      <c r="J74" s="63"/>
      <c r="K74" s="63"/>
    </row>
    <row r="75" spans="3:11">
      <c r="C75" s="63"/>
      <c r="D75" s="63"/>
      <c r="E75" s="63"/>
      <c r="F75" s="63"/>
      <c r="G75" s="63"/>
      <c r="H75" s="63"/>
      <c r="I75" s="63"/>
      <c r="J75" s="63"/>
      <c r="K75" s="63"/>
    </row>
    <row r="76" spans="3:11">
      <c r="C76" s="63"/>
      <c r="D76" s="63"/>
      <c r="E76" s="63"/>
      <c r="F76" s="63"/>
      <c r="G76" s="63"/>
      <c r="H76" s="63"/>
      <c r="I76" s="63"/>
      <c r="J76" s="63"/>
      <c r="K76" s="63"/>
    </row>
    <row r="77" spans="3:11">
      <c r="C77" s="63"/>
      <c r="D77" s="63"/>
      <c r="E77" s="63"/>
      <c r="F77" s="63"/>
      <c r="G77" s="63"/>
      <c r="H77" s="63"/>
      <c r="I77" s="63"/>
      <c r="J77" s="63"/>
      <c r="K77" s="63"/>
    </row>
    <row r="78" spans="3:11">
      <c r="C78" s="63"/>
      <c r="D78" s="63"/>
      <c r="E78" s="63"/>
      <c r="F78" s="63"/>
      <c r="G78" s="63"/>
      <c r="H78" s="63"/>
      <c r="I78" s="63"/>
      <c r="J78" s="63"/>
      <c r="K78" s="63"/>
    </row>
    <row r="79" spans="3:11">
      <c r="C79" s="63"/>
      <c r="D79" s="63"/>
      <c r="E79" s="63"/>
      <c r="F79" s="63"/>
      <c r="G79" s="63"/>
      <c r="H79" s="63"/>
      <c r="I79" s="63"/>
      <c r="J79" s="63"/>
      <c r="K79" s="63"/>
    </row>
    <row r="80" spans="3:11">
      <c r="C80" s="63"/>
      <c r="D80" s="63"/>
      <c r="E80" s="63"/>
      <c r="F80" s="63"/>
      <c r="G80" s="63"/>
      <c r="H80" s="63"/>
      <c r="I80" s="63"/>
      <c r="J80" s="63"/>
      <c r="K80" s="63"/>
    </row>
    <row r="81" spans="3:11">
      <c r="C81" s="63"/>
      <c r="D81" s="63"/>
      <c r="E81" s="63"/>
      <c r="F81" s="63"/>
      <c r="G81" s="63"/>
      <c r="H81" s="63"/>
      <c r="I81" s="63"/>
      <c r="J81" s="63"/>
      <c r="K81" s="63"/>
    </row>
    <row r="82" spans="3:11">
      <c r="C82" s="63"/>
      <c r="D82" s="63"/>
      <c r="E82" s="63"/>
      <c r="F82" s="63"/>
      <c r="G82" s="63"/>
      <c r="H82" s="63"/>
      <c r="I82" s="63"/>
      <c r="J82" s="63"/>
      <c r="K82" s="63"/>
    </row>
    <row r="83" spans="3:11">
      <c r="C83" s="63"/>
      <c r="D83" s="63"/>
      <c r="E83" s="63"/>
      <c r="F83" s="63"/>
      <c r="G83" s="63"/>
      <c r="H83" s="63"/>
      <c r="I83" s="63"/>
      <c r="J83" s="63"/>
      <c r="K83" s="63"/>
    </row>
    <row r="84" spans="3:11">
      <c r="C84" s="63"/>
      <c r="D84" s="63"/>
      <c r="E84" s="63"/>
      <c r="F84" s="63"/>
      <c r="G84" s="63"/>
      <c r="H84" s="63"/>
      <c r="I84" s="63"/>
      <c r="J84" s="63"/>
      <c r="K84" s="63"/>
    </row>
    <row r="85" spans="3:11">
      <c r="C85" s="63"/>
      <c r="D85" s="63"/>
      <c r="E85" s="63"/>
      <c r="F85" s="63"/>
      <c r="G85" s="63"/>
      <c r="H85" s="63"/>
      <c r="I85" s="63"/>
      <c r="J85" s="63"/>
      <c r="K85" s="63"/>
    </row>
    <row r="86" spans="3:11">
      <c r="C86" s="63"/>
      <c r="D86" s="63"/>
      <c r="E86" s="63"/>
      <c r="F86" s="63"/>
      <c r="G86" s="63"/>
      <c r="H86" s="63"/>
      <c r="I86" s="63"/>
      <c r="J86" s="63"/>
      <c r="K86" s="63"/>
    </row>
    <row r="87" spans="3:11">
      <c r="C87" s="63"/>
      <c r="D87" s="63"/>
      <c r="E87" s="63"/>
      <c r="F87" s="63"/>
      <c r="G87" s="63"/>
      <c r="H87" s="63"/>
      <c r="I87" s="63"/>
      <c r="J87" s="63"/>
      <c r="K87" s="63"/>
    </row>
    <row r="88" spans="3:11">
      <c r="C88" s="63"/>
      <c r="D88" s="63"/>
      <c r="E88" s="63"/>
      <c r="F88" s="63"/>
      <c r="G88" s="63"/>
      <c r="H88" s="63"/>
      <c r="I88" s="63"/>
      <c r="J88" s="63"/>
      <c r="K88" s="63"/>
    </row>
    <row r="89" spans="3:11">
      <c r="C89" s="63"/>
      <c r="D89" s="63"/>
      <c r="E89" s="63"/>
      <c r="F89" s="63"/>
      <c r="G89" s="63"/>
      <c r="H89" s="63"/>
      <c r="I89" s="63"/>
      <c r="J89" s="63"/>
      <c r="K89" s="63"/>
    </row>
    <row r="90" spans="3:11">
      <c r="C90" s="63"/>
      <c r="D90" s="63"/>
      <c r="E90" s="63"/>
      <c r="F90" s="63"/>
      <c r="G90" s="63"/>
      <c r="H90" s="63"/>
      <c r="I90" s="63"/>
      <c r="J90" s="63"/>
      <c r="K90" s="63"/>
    </row>
    <row r="91" spans="3:11">
      <c r="C91" s="63"/>
      <c r="D91" s="63"/>
      <c r="E91" s="63"/>
      <c r="F91" s="63"/>
      <c r="G91" s="63"/>
      <c r="H91" s="63"/>
      <c r="I91" s="63"/>
      <c r="J91" s="63"/>
      <c r="K91" s="63"/>
    </row>
    <row r="92" spans="3:11">
      <c r="C92" s="63"/>
      <c r="D92" s="63"/>
      <c r="E92" s="63"/>
      <c r="F92" s="63"/>
      <c r="G92" s="63"/>
      <c r="H92" s="63"/>
      <c r="I92" s="63"/>
      <c r="J92" s="63"/>
      <c r="K92" s="63"/>
    </row>
    <row r="93" spans="3:11">
      <c r="C93" s="63"/>
      <c r="D93" s="63"/>
      <c r="E93" s="63"/>
      <c r="F93" s="63"/>
      <c r="G93" s="63"/>
      <c r="H93" s="63"/>
      <c r="I93" s="63"/>
      <c r="J93" s="63"/>
      <c r="K93" s="63"/>
    </row>
    <row r="94" spans="3:11">
      <c r="C94" s="63"/>
      <c r="D94" s="63"/>
      <c r="E94" s="63"/>
      <c r="F94" s="63"/>
      <c r="G94" s="63"/>
      <c r="H94" s="63"/>
      <c r="I94" s="63"/>
      <c r="J94" s="63"/>
      <c r="K94" s="63"/>
    </row>
    <row r="95" spans="3:11">
      <c r="C95" s="63"/>
      <c r="D95" s="63"/>
      <c r="E95" s="63"/>
      <c r="F95" s="63"/>
      <c r="G95" s="63"/>
      <c r="H95" s="63"/>
      <c r="I95" s="63"/>
      <c r="J95" s="63"/>
      <c r="K95" s="63"/>
    </row>
    <row r="96" spans="3:11">
      <c r="C96" s="63"/>
      <c r="D96" s="63"/>
      <c r="E96" s="63"/>
      <c r="F96" s="63"/>
      <c r="G96" s="63"/>
      <c r="H96" s="63"/>
      <c r="I96" s="63"/>
      <c r="J96" s="63"/>
      <c r="K96" s="63"/>
    </row>
    <row r="97" spans="3:11">
      <c r="C97" s="63"/>
      <c r="D97" s="63"/>
      <c r="E97" s="63"/>
      <c r="F97" s="63"/>
      <c r="G97" s="63"/>
      <c r="H97" s="63"/>
      <c r="I97" s="63"/>
      <c r="J97" s="63"/>
      <c r="K97" s="63"/>
    </row>
    <row r="98" spans="3:11">
      <c r="C98" s="63"/>
      <c r="D98" s="63"/>
      <c r="E98" s="63"/>
      <c r="F98" s="63"/>
      <c r="G98" s="63"/>
      <c r="H98" s="63"/>
      <c r="I98" s="63"/>
      <c r="J98" s="63"/>
      <c r="K98" s="63"/>
    </row>
    <row r="99" spans="3:11">
      <c r="C99" s="63"/>
      <c r="D99" s="63"/>
      <c r="E99" s="63"/>
      <c r="F99" s="63"/>
      <c r="G99" s="63"/>
      <c r="H99" s="63"/>
      <c r="I99" s="63"/>
      <c r="J99" s="63"/>
      <c r="K99" s="63"/>
    </row>
    <row r="100" spans="3:11">
      <c r="C100" s="63"/>
      <c r="D100" s="63"/>
      <c r="E100" s="63"/>
      <c r="F100" s="63"/>
      <c r="G100" s="63"/>
      <c r="H100" s="63"/>
      <c r="I100" s="63"/>
      <c r="J100" s="63"/>
      <c r="K100" s="63"/>
    </row>
    <row r="101" spans="3:11">
      <c r="C101" s="63"/>
      <c r="D101" s="63"/>
      <c r="E101" s="63"/>
      <c r="F101" s="63"/>
      <c r="G101" s="63"/>
      <c r="H101" s="63"/>
      <c r="I101" s="63"/>
      <c r="J101" s="63"/>
      <c r="K101" s="63"/>
    </row>
    <row r="102" spans="3:11">
      <c r="C102" s="63"/>
      <c r="D102" s="63"/>
      <c r="E102" s="63"/>
      <c r="F102" s="63"/>
      <c r="G102" s="63"/>
      <c r="H102" s="63"/>
      <c r="I102" s="63"/>
      <c r="J102" s="63"/>
      <c r="K102" s="63"/>
    </row>
    <row r="103" spans="3:11">
      <c r="C103" s="63"/>
      <c r="D103" s="63"/>
      <c r="E103" s="63"/>
      <c r="F103" s="63"/>
      <c r="G103" s="63"/>
      <c r="H103" s="63"/>
      <c r="I103" s="63"/>
      <c r="J103" s="63"/>
      <c r="K103" s="63"/>
    </row>
    <row r="104" spans="3:11">
      <c r="C104" s="63"/>
      <c r="D104" s="63"/>
      <c r="E104" s="63"/>
      <c r="F104" s="63"/>
      <c r="G104" s="63"/>
      <c r="H104" s="63"/>
      <c r="I104" s="63"/>
      <c r="J104" s="63"/>
      <c r="K104" s="63"/>
    </row>
    <row r="105" spans="3:11">
      <c r="C105" s="63"/>
      <c r="D105" s="63"/>
      <c r="E105" s="63"/>
      <c r="F105" s="63"/>
      <c r="G105" s="63"/>
      <c r="H105" s="63"/>
      <c r="I105" s="63"/>
      <c r="J105" s="63"/>
      <c r="K105" s="63"/>
    </row>
    <row r="106" spans="3:11">
      <c r="C106" s="63"/>
      <c r="D106" s="63"/>
      <c r="E106" s="63"/>
      <c r="F106" s="63"/>
      <c r="G106" s="63"/>
      <c r="H106" s="63"/>
      <c r="I106" s="63"/>
      <c r="J106" s="63"/>
      <c r="K106" s="63"/>
    </row>
    <row r="107" spans="3:11">
      <c r="C107" s="63"/>
      <c r="D107" s="63"/>
      <c r="E107" s="63"/>
      <c r="F107" s="63"/>
      <c r="G107" s="63"/>
      <c r="H107" s="63"/>
      <c r="I107" s="63"/>
      <c r="J107" s="63"/>
      <c r="K107" s="63"/>
    </row>
    <row r="108" spans="3:11">
      <c r="C108" s="63"/>
      <c r="D108" s="63"/>
      <c r="E108" s="63"/>
      <c r="F108" s="63"/>
      <c r="G108" s="63"/>
      <c r="H108" s="63"/>
      <c r="I108" s="63"/>
      <c r="J108" s="63"/>
      <c r="K108" s="63"/>
    </row>
    <row r="109" spans="3:11">
      <c r="C109" s="63"/>
      <c r="D109" s="63"/>
      <c r="E109" s="63"/>
      <c r="F109" s="63"/>
      <c r="G109" s="63"/>
      <c r="H109" s="63"/>
      <c r="I109" s="63"/>
      <c r="J109" s="63"/>
      <c r="K109" s="63"/>
    </row>
    <row r="110" spans="3:11">
      <c r="C110" s="63"/>
      <c r="D110" s="63"/>
      <c r="E110" s="63"/>
      <c r="F110" s="63"/>
      <c r="G110" s="63"/>
      <c r="H110" s="63"/>
      <c r="I110" s="63"/>
      <c r="J110" s="63"/>
      <c r="K110" s="63"/>
    </row>
    <row r="111" spans="3:11">
      <c r="C111" s="63"/>
      <c r="D111" s="63"/>
      <c r="E111" s="63"/>
      <c r="F111" s="63"/>
      <c r="G111" s="63"/>
      <c r="H111" s="63"/>
      <c r="I111" s="63"/>
      <c r="J111" s="63"/>
      <c r="K111" s="63"/>
    </row>
    <row r="112" spans="3:11">
      <c r="C112" s="63"/>
      <c r="D112" s="63"/>
      <c r="E112" s="63"/>
      <c r="F112" s="63"/>
      <c r="G112" s="63"/>
      <c r="H112" s="63"/>
      <c r="I112" s="63"/>
      <c r="J112" s="63"/>
      <c r="K112" s="63"/>
    </row>
    <row r="113" spans="3:11">
      <c r="C113" s="63"/>
      <c r="D113" s="63"/>
      <c r="E113" s="63"/>
      <c r="F113" s="63"/>
      <c r="G113" s="63"/>
      <c r="H113" s="63"/>
      <c r="I113" s="63"/>
      <c r="J113" s="63"/>
      <c r="K113" s="63"/>
    </row>
    <row r="114" spans="3:11">
      <c r="C114" s="63"/>
      <c r="D114" s="63"/>
      <c r="E114" s="63"/>
      <c r="F114" s="63"/>
      <c r="G114" s="63"/>
      <c r="H114" s="63"/>
      <c r="I114" s="63"/>
      <c r="J114" s="63"/>
      <c r="K114" s="63"/>
    </row>
    <row r="115" spans="3:11">
      <c r="C115" s="63"/>
      <c r="D115" s="63"/>
      <c r="E115" s="63"/>
      <c r="F115" s="63"/>
      <c r="G115" s="63"/>
      <c r="H115" s="63"/>
      <c r="I115" s="63"/>
      <c r="J115" s="63"/>
      <c r="K115" s="63"/>
    </row>
    <row r="116" spans="3:11">
      <c r="C116" s="63"/>
      <c r="D116" s="63"/>
      <c r="E116" s="63"/>
      <c r="F116" s="63"/>
      <c r="G116" s="63"/>
      <c r="H116" s="63"/>
      <c r="I116" s="63"/>
      <c r="J116" s="63"/>
      <c r="K116" s="63"/>
    </row>
    <row r="117" spans="3:11">
      <c r="C117" s="63"/>
      <c r="D117" s="63"/>
      <c r="E117" s="63"/>
      <c r="F117" s="63"/>
      <c r="G117" s="63"/>
      <c r="H117" s="63"/>
      <c r="I117" s="63"/>
      <c r="J117" s="63"/>
      <c r="K117" s="63"/>
    </row>
    <row r="118" spans="3:11">
      <c r="C118" s="63"/>
      <c r="D118" s="63"/>
      <c r="E118" s="63"/>
      <c r="F118" s="63"/>
      <c r="G118" s="63"/>
      <c r="H118" s="63"/>
      <c r="I118" s="63"/>
      <c r="J118" s="63"/>
      <c r="K118" s="63"/>
    </row>
    <row r="119" spans="3:11">
      <c r="C119" s="63"/>
      <c r="D119" s="63"/>
      <c r="E119" s="63"/>
      <c r="F119" s="63"/>
      <c r="G119" s="63"/>
      <c r="H119" s="63"/>
      <c r="I119" s="63"/>
      <c r="J119" s="63"/>
      <c r="K119" s="63"/>
    </row>
    <row r="120" spans="3:11">
      <c r="C120" s="63"/>
      <c r="D120" s="63"/>
      <c r="E120" s="63"/>
      <c r="F120" s="63"/>
      <c r="G120" s="63"/>
      <c r="H120" s="63"/>
      <c r="I120" s="63"/>
      <c r="J120" s="63"/>
      <c r="K120" s="63"/>
    </row>
    <row r="121" spans="3:11">
      <c r="C121" s="63"/>
      <c r="D121" s="63"/>
      <c r="E121" s="63"/>
      <c r="F121" s="63"/>
      <c r="G121" s="63"/>
      <c r="H121" s="63"/>
      <c r="I121" s="63"/>
      <c r="J121" s="63"/>
      <c r="K121" s="63"/>
    </row>
    <row r="122" spans="3:11">
      <c r="C122" s="63"/>
      <c r="D122" s="63"/>
      <c r="E122" s="63"/>
      <c r="F122" s="63"/>
      <c r="G122" s="63"/>
      <c r="H122" s="63"/>
      <c r="I122" s="63"/>
      <c r="J122" s="63"/>
      <c r="K122" s="63"/>
    </row>
    <row r="123" spans="3:11">
      <c r="C123" s="63"/>
      <c r="D123" s="63"/>
      <c r="E123" s="63"/>
      <c r="F123" s="63"/>
      <c r="G123" s="63"/>
      <c r="H123" s="63"/>
      <c r="I123" s="63"/>
      <c r="J123" s="63"/>
      <c r="K123" s="63"/>
    </row>
    <row r="124" spans="3:11">
      <c r="C124" s="63"/>
      <c r="D124" s="63"/>
      <c r="E124" s="63"/>
      <c r="F124" s="63"/>
      <c r="G124" s="63"/>
      <c r="H124" s="63"/>
      <c r="I124" s="63"/>
      <c r="J124" s="63"/>
      <c r="K124" s="63"/>
    </row>
    <row r="125" spans="3:11">
      <c r="C125" s="63"/>
      <c r="D125" s="63"/>
      <c r="E125" s="63"/>
      <c r="F125" s="63"/>
      <c r="G125" s="63"/>
      <c r="H125" s="63"/>
      <c r="I125" s="63"/>
      <c r="J125" s="63"/>
      <c r="K125" s="63"/>
    </row>
    <row r="126" spans="3:11">
      <c r="C126" s="63"/>
      <c r="D126" s="63"/>
      <c r="E126" s="63"/>
      <c r="F126" s="63"/>
      <c r="G126" s="63"/>
      <c r="H126" s="63"/>
      <c r="I126" s="63"/>
      <c r="J126" s="63"/>
      <c r="K126" s="63"/>
    </row>
    <row r="127" spans="3:11">
      <c r="C127" s="63"/>
      <c r="D127" s="63"/>
      <c r="E127" s="63"/>
      <c r="F127" s="63"/>
      <c r="G127" s="63"/>
      <c r="H127" s="63"/>
      <c r="I127" s="63"/>
      <c r="J127" s="63"/>
      <c r="K127" s="63"/>
    </row>
    <row r="128" spans="3:11">
      <c r="C128" s="63"/>
      <c r="D128" s="63"/>
      <c r="E128" s="63"/>
      <c r="F128" s="63"/>
      <c r="G128" s="63"/>
      <c r="H128" s="63"/>
      <c r="I128" s="63"/>
      <c r="J128" s="63"/>
      <c r="K128" s="63"/>
    </row>
    <row r="129" spans="3:11">
      <c r="C129" s="63"/>
      <c r="D129" s="63"/>
      <c r="E129" s="63"/>
      <c r="F129" s="63"/>
      <c r="G129" s="63"/>
      <c r="H129" s="63"/>
      <c r="I129" s="63"/>
      <c r="J129" s="63"/>
      <c r="K129" s="63"/>
    </row>
    <row r="130" spans="3:11">
      <c r="C130" s="63"/>
      <c r="D130" s="63"/>
      <c r="E130" s="63"/>
      <c r="F130" s="63"/>
      <c r="G130" s="63"/>
      <c r="H130" s="63"/>
      <c r="I130" s="63"/>
      <c r="J130" s="63"/>
      <c r="K130" s="63"/>
    </row>
    <row r="131" spans="3:11">
      <c r="C131" s="63"/>
      <c r="D131" s="63"/>
      <c r="E131" s="63"/>
      <c r="F131" s="63"/>
      <c r="G131" s="63"/>
      <c r="H131" s="63"/>
      <c r="I131" s="63"/>
      <c r="J131" s="63"/>
      <c r="K131" s="63"/>
    </row>
    <row r="132" spans="3:11">
      <c r="C132" s="63"/>
      <c r="D132" s="63"/>
      <c r="E132" s="63"/>
      <c r="F132" s="63"/>
      <c r="G132" s="63"/>
      <c r="H132" s="63"/>
      <c r="I132" s="63"/>
      <c r="J132" s="63"/>
      <c r="K132" s="63"/>
    </row>
    <row r="133" spans="3:11">
      <c r="C133" s="63"/>
      <c r="D133" s="63"/>
      <c r="E133" s="63"/>
      <c r="F133" s="63"/>
      <c r="G133" s="63"/>
      <c r="H133" s="63"/>
      <c r="I133" s="63"/>
      <c r="J133" s="63"/>
      <c r="K133" s="63"/>
    </row>
    <row r="134" spans="3:11">
      <c r="C134" s="63"/>
      <c r="D134" s="63"/>
      <c r="E134" s="63"/>
      <c r="F134" s="63"/>
      <c r="G134" s="63"/>
      <c r="H134" s="63"/>
      <c r="I134" s="63"/>
      <c r="J134" s="63"/>
      <c r="K134" s="63"/>
    </row>
    <row r="135" spans="3:11">
      <c r="C135" s="63"/>
      <c r="D135" s="63"/>
      <c r="E135" s="63"/>
      <c r="F135" s="63"/>
      <c r="G135" s="63"/>
      <c r="H135" s="63"/>
      <c r="I135" s="63"/>
      <c r="J135" s="63"/>
      <c r="K135" s="63"/>
    </row>
    <row r="136" spans="3:11">
      <c r="C136" s="63"/>
      <c r="D136" s="63"/>
      <c r="E136" s="63"/>
      <c r="F136" s="63"/>
      <c r="G136" s="63"/>
      <c r="H136" s="63"/>
      <c r="I136" s="63"/>
      <c r="J136" s="63"/>
      <c r="K136" s="63"/>
    </row>
    <row r="137" spans="3:11">
      <c r="C137" s="63"/>
      <c r="D137" s="63"/>
      <c r="E137" s="63"/>
      <c r="F137" s="63"/>
      <c r="G137" s="63"/>
      <c r="H137" s="63"/>
      <c r="I137" s="63"/>
      <c r="J137" s="63"/>
      <c r="K137" s="63"/>
    </row>
    <row r="138" spans="3:11">
      <c r="C138" s="63"/>
      <c r="D138" s="63"/>
      <c r="E138" s="63"/>
      <c r="F138" s="63"/>
      <c r="G138" s="63"/>
      <c r="H138" s="63"/>
      <c r="I138" s="63"/>
      <c r="J138" s="63"/>
      <c r="K138" s="63"/>
    </row>
    <row r="139" spans="3:11">
      <c r="C139" s="63"/>
      <c r="D139" s="63"/>
      <c r="E139" s="63"/>
      <c r="F139" s="63"/>
      <c r="G139" s="63"/>
      <c r="H139" s="63"/>
      <c r="I139" s="63"/>
      <c r="J139" s="63"/>
      <c r="K139" s="63"/>
    </row>
    <row r="140" spans="3:11">
      <c r="C140" s="63"/>
      <c r="D140" s="63"/>
      <c r="E140" s="63"/>
      <c r="F140" s="63"/>
      <c r="G140" s="63"/>
      <c r="H140" s="63"/>
      <c r="I140" s="63"/>
      <c r="J140" s="63"/>
      <c r="K140" s="63"/>
    </row>
    <row r="141" spans="3:11">
      <c r="C141" s="63"/>
      <c r="D141" s="63"/>
      <c r="E141" s="63"/>
      <c r="F141" s="63"/>
      <c r="G141" s="63"/>
      <c r="H141" s="63"/>
      <c r="I141" s="63"/>
      <c r="J141" s="63"/>
      <c r="K141" s="63"/>
    </row>
    <row r="142" spans="3:11">
      <c r="C142" s="63"/>
      <c r="D142" s="63"/>
      <c r="E142" s="63"/>
      <c r="F142" s="63"/>
      <c r="G142" s="63"/>
      <c r="H142" s="63"/>
      <c r="I142" s="63"/>
      <c r="J142" s="63"/>
      <c r="K142" s="63"/>
    </row>
    <row r="143" spans="3:11">
      <c r="C143" s="63"/>
      <c r="D143" s="63"/>
      <c r="E143" s="63"/>
      <c r="F143" s="63"/>
      <c r="G143" s="63"/>
      <c r="H143" s="63"/>
      <c r="I143" s="63"/>
      <c r="J143" s="63"/>
      <c r="K143" s="63"/>
    </row>
    <row r="144" spans="3:11">
      <c r="C144" s="63"/>
      <c r="D144" s="63"/>
      <c r="E144" s="63"/>
      <c r="F144" s="63"/>
      <c r="G144" s="63"/>
      <c r="H144" s="63"/>
      <c r="I144" s="63"/>
      <c r="J144" s="63"/>
      <c r="K144" s="63"/>
    </row>
    <row r="145" spans="3:11">
      <c r="C145" s="63"/>
      <c r="D145" s="63"/>
      <c r="E145" s="63"/>
      <c r="F145" s="63"/>
      <c r="G145" s="63"/>
      <c r="H145" s="63"/>
      <c r="I145" s="63"/>
      <c r="J145" s="63"/>
      <c r="K145" s="63"/>
    </row>
    <row r="146" spans="3:11">
      <c r="C146" s="63"/>
      <c r="D146" s="63"/>
      <c r="E146" s="63"/>
      <c r="F146" s="63"/>
      <c r="G146" s="63"/>
      <c r="H146" s="63"/>
      <c r="I146" s="63"/>
      <c r="J146" s="63"/>
      <c r="K146" s="63"/>
    </row>
    <row r="147" spans="3:11">
      <c r="C147" s="63"/>
      <c r="D147" s="63"/>
      <c r="E147" s="63"/>
      <c r="F147" s="63"/>
      <c r="G147" s="63"/>
      <c r="H147" s="63"/>
      <c r="I147" s="63"/>
      <c r="J147" s="63"/>
      <c r="K147" s="63"/>
    </row>
    <row r="148" spans="3:11">
      <c r="C148" s="63"/>
      <c r="D148" s="63"/>
      <c r="E148" s="63"/>
      <c r="F148" s="63"/>
      <c r="G148" s="63"/>
      <c r="H148" s="63"/>
      <c r="I148" s="63"/>
      <c r="J148" s="63"/>
      <c r="K148" s="63"/>
    </row>
    <row r="149" spans="3:11">
      <c r="C149" s="63"/>
      <c r="D149" s="63"/>
      <c r="E149" s="63"/>
      <c r="F149" s="63"/>
      <c r="G149" s="63"/>
      <c r="H149" s="63"/>
      <c r="I149" s="63"/>
      <c r="J149" s="63"/>
      <c r="K149" s="63"/>
    </row>
    <row r="150" spans="3:11">
      <c r="C150" s="63"/>
      <c r="D150" s="63"/>
      <c r="E150" s="63"/>
      <c r="F150" s="63"/>
      <c r="G150" s="63"/>
      <c r="H150" s="63"/>
      <c r="I150" s="63"/>
      <c r="J150" s="63"/>
      <c r="K150" s="63"/>
    </row>
    <row r="151" spans="3:11">
      <c r="C151" s="63"/>
      <c r="D151" s="63"/>
      <c r="E151" s="63"/>
      <c r="F151" s="63"/>
      <c r="G151" s="63"/>
      <c r="H151" s="63"/>
      <c r="I151" s="63"/>
      <c r="J151" s="63"/>
      <c r="K151" s="63"/>
    </row>
    <row r="152" spans="3:11">
      <c r="C152" s="63"/>
      <c r="D152" s="63"/>
      <c r="E152" s="63"/>
      <c r="F152" s="63"/>
      <c r="G152" s="63"/>
      <c r="H152" s="63"/>
      <c r="I152" s="63"/>
      <c r="J152" s="63"/>
      <c r="K152" s="63"/>
    </row>
    <row r="153" spans="3:11">
      <c r="C153" s="63"/>
      <c r="D153" s="63"/>
      <c r="E153" s="63"/>
      <c r="F153" s="63"/>
      <c r="G153" s="63"/>
      <c r="H153" s="63"/>
      <c r="I153" s="63"/>
      <c r="J153" s="63"/>
      <c r="K153" s="63"/>
    </row>
    <row r="154" spans="3:11">
      <c r="C154" s="63"/>
      <c r="D154" s="63"/>
      <c r="E154" s="63"/>
      <c r="F154" s="63"/>
      <c r="G154" s="63"/>
      <c r="H154" s="63"/>
      <c r="I154" s="63"/>
      <c r="J154" s="63"/>
      <c r="K154" s="63"/>
    </row>
    <row r="155" spans="3:11">
      <c r="C155" s="63"/>
      <c r="D155" s="63"/>
      <c r="E155" s="63"/>
      <c r="F155" s="63"/>
      <c r="G155" s="63"/>
      <c r="H155" s="63"/>
      <c r="I155" s="63"/>
      <c r="J155" s="63"/>
      <c r="K155" s="63"/>
    </row>
    <row r="156" spans="3:11">
      <c r="C156" s="63"/>
      <c r="D156" s="63"/>
      <c r="E156" s="63"/>
      <c r="F156" s="63"/>
      <c r="G156" s="63"/>
      <c r="H156" s="63"/>
      <c r="I156" s="63"/>
      <c r="J156" s="63"/>
      <c r="K156" s="63"/>
    </row>
    <row r="157" spans="3:11">
      <c r="C157" s="63"/>
      <c r="D157" s="63"/>
      <c r="E157" s="63"/>
      <c r="F157" s="63"/>
      <c r="G157" s="63"/>
      <c r="H157" s="63"/>
      <c r="I157" s="63"/>
      <c r="J157" s="63"/>
      <c r="K157" s="63"/>
    </row>
    <row r="158" spans="3:11">
      <c r="C158" s="63"/>
      <c r="D158" s="63"/>
      <c r="E158" s="63"/>
      <c r="F158" s="63"/>
      <c r="G158" s="63"/>
      <c r="H158" s="63"/>
      <c r="I158" s="63"/>
      <c r="J158" s="63"/>
      <c r="K158" s="63"/>
    </row>
    <row r="159" spans="3:11">
      <c r="C159" s="63"/>
      <c r="D159" s="63"/>
      <c r="E159" s="63"/>
      <c r="F159" s="63"/>
      <c r="G159" s="63"/>
      <c r="H159" s="63"/>
      <c r="I159" s="63"/>
      <c r="J159" s="63"/>
      <c r="K159" s="63"/>
    </row>
    <row r="160" spans="3:11">
      <c r="C160" s="63"/>
      <c r="D160" s="63"/>
      <c r="E160" s="63"/>
      <c r="F160" s="63"/>
      <c r="G160" s="63"/>
      <c r="H160" s="63"/>
      <c r="I160" s="63"/>
      <c r="J160" s="63"/>
      <c r="K160" s="63"/>
    </row>
    <row r="161" spans="3:11">
      <c r="C161" s="63"/>
      <c r="D161" s="63"/>
      <c r="E161" s="63"/>
      <c r="F161" s="63"/>
      <c r="G161" s="63"/>
      <c r="H161" s="63"/>
      <c r="I161" s="63"/>
      <c r="J161" s="63"/>
      <c r="K161" s="63"/>
    </row>
    <row r="162" spans="3:11">
      <c r="C162" s="63"/>
      <c r="D162" s="63"/>
      <c r="E162" s="63"/>
      <c r="F162" s="63"/>
      <c r="G162" s="63"/>
      <c r="H162" s="63"/>
      <c r="I162" s="63"/>
      <c r="J162" s="63"/>
      <c r="K162" s="63"/>
    </row>
    <row r="163" spans="3:11">
      <c r="C163" s="63"/>
      <c r="D163" s="63"/>
      <c r="E163" s="63"/>
      <c r="F163" s="63"/>
      <c r="G163" s="63"/>
      <c r="H163" s="63"/>
      <c r="I163" s="63"/>
      <c r="J163" s="63"/>
      <c r="K163" s="63"/>
    </row>
    <row r="164" spans="3:11">
      <c r="C164" s="63"/>
      <c r="D164" s="63"/>
      <c r="E164" s="63"/>
      <c r="F164" s="63"/>
      <c r="G164" s="63"/>
      <c r="H164" s="63"/>
      <c r="I164" s="63"/>
      <c r="J164" s="63"/>
      <c r="K164" s="63"/>
    </row>
    <row r="165" spans="3:11">
      <c r="C165" s="63"/>
      <c r="D165" s="63"/>
      <c r="E165" s="63"/>
      <c r="F165" s="63"/>
      <c r="G165" s="63"/>
      <c r="H165" s="63"/>
      <c r="I165" s="63"/>
      <c r="J165" s="63"/>
      <c r="K165" s="63"/>
    </row>
    <row r="166" spans="3:11">
      <c r="C166" s="63"/>
      <c r="D166" s="63"/>
      <c r="E166" s="63"/>
      <c r="F166" s="63"/>
      <c r="G166" s="63"/>
      <c r="H166" s="63"/>
      <c r="I166" s="63"/>
      <c r="J166" s="63"/>
      <c r="K166" s="63"/>
    </row>
    <row r="167" spans="3:11">
      <c r="C167" s="63"/>
      <c r="D167" s="63"/>
      <c r="E167" s="63"/>
      <c r="F167" s="63"/>
      <c r="G167" s="63"/>
      <c r="H167" s="63"/>
      <c r="I167" s="63"/>
      <c r="J167" s="63"/>
      <c r="K167" s="63"/>
    </row>
    <row r="168" spans="3:11">
      <c r="C168" s="63"/>
      <c r="D168" s="63"/>
      <c r="E168" s="63"/>
      <c r="F168" s="63"/>
      <c r="G168" s="63"/>
      <c r="H168" s="63"/>
      <c r="I168" s="63"/>
      <c r="J168" s="63"/>
      <c r="K168" s="63"/>
    </row>
    <row r="169" spans="3:11">
      <c r="C169" s="63"/>
      <c r="D169" s="63"/>
      <c r="E169" s="63"/>
      <c r="F169" s="63"/>
      <c r="G169" s="63"/>
      <c r="H169" s="63"/>
      <c r="I169" s="63"/>
      <c r="J169" s="63"/>
      <c r="K169" s="63"/>
    </row>
    <row r="170" spans="3:11">
      <c r="C170" s="63"/>
      <c r="D170" s="63"/>
      <c r="E170" s="63"/>
      <c r="F170" s="63"/>
      <c r="G170" s="63"/>
      <c r="H170" s="63"/>
      <c r="I170" s="63"/>
      <c r="J170" s="63"/>
      <c r="K170" s="63"/>
    </row>
    <row r="171" spans="3:11">
      <c r="C171" s="63"/>
      <c r="D171" s="63"/>
      <c r="E171" s="63"/>
      <c r="F171" s="63"/>
      <c r="G171" s="63"/>
      <c r="H171" s="63"/>
      <c r="I171" s="63"/>
      <c r="J171" s="63"/>
      <c r="K171" s="63"/>
    </row>
    <row r="172" spans="3:11">
      <c r="C172" s="63"/>
      <c r="D172" s="63"/>
      <c r="E172" s="63"/>
      <c r="F172" s="63"/>
      <c r="G172" s="63"/>
      <c r="H172" s="63"/>
      <c r="I172" s="63"/>
      <c r="J172" s="63"/>
      <c r="K172" s="63"/>
    </row>
    <row r="173" spans="3:11">
      <c r="C173" s="63"/>
      <c r="D173" s="63"/>
      <c r="E173" s="63"/>
      <c r="F173" s="63"/>
      <c r="G173" s="63"/>
      <c r="H173" s="63"/>
      <c r="I173" s="63"/>
      <c r="J173" s="63"/>
      <c r="K173" s="63"/>
    </row>
    <row r="174" spans="3:11">
      <c r="C174" s="63"/>
      <c r="D174" s="63"/>
      <c r="E174" s="63"/>
      <c r="F174" s="63"/>
      <c r="G174" s="63"/>
      <c r="H174" s="63"/>
      <c r="I174" s="63"/>
      <c r="J174" s="63"/>
      <c r="K174" s="63"/>
    </row>
    <row r="175" spans="3:11">
      <c r="C175" s="63"/>
      <c r="D175" s="63"/>
      <c r="E175" s="63"/>
      <c r="F175" s="63"/>
      <c r="G175" s="63"/>
      <c r="H175" s="63"/>
      <c r="I175" s="63"/>
      <c r="J175" s="63"/>
      <c r="K175" s="63"/>
    </row>
    <row r="176" spans="3:11">
      <c r="C176" s="63"/>
      <c r="D176" s="63"/>
      <c r="E176" s="63"/>
      <c r="F176" s="63"/>
      <c r="G176" s="63"/>
      <c r="H176" s="63"/>
      <c r="I176" s="63"/>
      <c r="J176" s="63"/>
      <c r="K176" s="63"/>
    </row>
    <row r="177" spans="3:11">
      <c r="C177" s="63"/>
      <c r="D177" s="63"/>
      <c r="E177" s="63"/>
      <c r="F177" s="63"/>
      <c r="G177" s="63"/>
      <c r="H177" s="63"/>
      <c r="I177" s="63"/>
      <c r="J177" s="63"/>
      <c r="K177" s="63"/>
    </row>
    <row r="178" spans="3:11">
      <c r="C178" s="63"/>
      <c r="D178" s="63"/>
      <c r="E178" s="63"/>
      <c r="F178" s="63"/>
      <c r="G178" s="63"/>
      <c r="H178" s="63"/>
      <c r="I178" s="63"/>
      <c r="J178" s="63"/>
      <c r="K178" s="63"/>
    </row>
    <row r="179" spans="3:11">
      <c r="C179" s="63"/>
      <c r="D179" s="63"/>
      <c r="E179" s="63"/>
      <c r="F179" s="63"/>
      <c r="G179" s="63"/>
      <c r="H179" s="63"/>
      <c r="I179" s="63"/>
      <c r="J179" s="63"/>
      <c r="K179" s="63"/>
    </row>
    <row r="180" spans="3:11">
      <c r="C180" s="63"/>
      <c r="D180" s="63"/>
      <c r="E180" s="63"/>
      <c r="F180" s="63"/>
      <c r="G180" s="63"/>
      <c r="H180" s="63"/>
      <c r="I180" s="63"/>
      <c r="J180" s="63"/>
      <c r="K180" s="63"/>
    </row>
    <row r="181" spans="3:11">
      <c r="C181" s="63"/>
      <c r="D181" s="63"/>
      <c r="E181" s="63"/>
      <c r="F181" s="63"/>
      <c r="G181" s="63"/>
      <c r="H181" s="63"/>
      <c r="I181" s="63"/>
      <c r="J181" s="63"/>
      <c r="K181" s="63"/>
    </row>
    <row r="182" spans="3:11">
      <c r="C182" s="63"/>
      <c r="D182" s="63"/>
      <c r="E182" s="63"/>
      <c r="F182" s="63"/>
      <c r="G182" s="63"/>
      <c r="H182" s="63"/>
      <c r="I182" s="63"/>
      <c r="J182" s="63"/>
      <c r="K182" s="63"/>
    </row>
    <row r="183" spans="3:11">
      <c r="C183" s="63"/>
      <c r="D183" s="63"/>
      <c r="E183" s="63"/>
      <c r="F183" s="63"/>
      <c r="G183" s="63"/>
      <c r="H183" s="63"/>
      <c r="I183" s="63"/>
      <c r="J183" s="63"/>
      <c r="K183" s="63"/>
    </row>
    <row r="184" spans="3:11">
      <c r="C184" s="63"/>
      <c r="D184" s="63"/>
      <c r="E184" s="63"/>
      <c r="F184" s="63"/>
      <c r="G184" s="63"/>
      <c r="H184" s="63"/>
      <c r="I184" s="63"/>
      <c r="J184" s="63"/>
      <c r="K184" s="63"/>
    </row>
    <row r="185" spans="3:11">
      <c r="C185" s="63"/>
      <c r="D185" s="63"/>
      <c r="E185" s="63"/>
      <c r="F185" s="63"/>
      <c r="G185" s="63"/>
      <c r="H185" s="63"/>
      <c r="I185" s="63"/>
      <c r="J185" s="63"/>
      <c r="K185" s="63"/>
    </row>
    <row r="186" spans="3:11">
      <c r="C186" s="63"/>
      <c r="D186" s="63"/>
      <c r="E186" s="63"/>
      <c r="F186" s="63"/>
      <c r="G186" s="63"/>
      <c r="H186" s="63"/>
      <c r="I186" s="63"/>
      <c r="J186" s="63"/>
      <c r="K186" s="63"/>
    </row>
    <row r="187" spans="3:11">
      <c r="C187" s="63"/>
      <c r="D187" s="63"/>
      <c r="E187" s="63"/>
      <c r="F187" s="63"/>
      <c r="G187" s="63"/>
      <c r="H187" s="63"/>
      <c r="I187" s="63"/>
      <c r="J187" s="63"/>
      <c r="K187" s="63"/>
    </row>
    <row r="188" spans="3:11">
      <c r="C188" s="63"/>
      <c r="D188" s="63"/>
      <c r="E188" s="63"/>
      <c r="F188" s="63"/>
      <c r="G188" s="63"/>
      <c r="H188" s="63"/>
      <c r="I188" s="63"/>
      <c r="J188" s="63"/>
      <c r="K188" s="63"/>
    </row>
    <row r="189" spans="3:11">
      <c r="C189" s="63"/>
      <c r="D189" s="63"/>
      <c r="E189" s="63"/>
      <c r="F189" s="63"/>
      <c r="G189" s="63"/>
      <c r="H189" s="63"/>
      <c r="I189" s="63"/>
      <c r="J189" s="63"/>
      <c r="K189" s="63"/>
    </row>
    <row r="190" spans="3:11">
      <c r="C190" s="63"/>
      <c r="D190" s="63"/>
      <c r="E190" s="63"/>
      <c r="F190" s="63"/>
      <c r="G190" s="63"/>
      <c r="H190" s="63"/>
      <c r="I190" s="63"/>
      <c r="J190" s="63"/>
      <c r="K190" s="63"/>
    </row>
    <row r="191" spans="3:11">
      <c r="C191" s="63"/>
      <c r="D191" s="63"/>
      <c r="E191" s="63"/>
      <c r="F191" s="63"/>
      <c r="G191" s="63"/>
      <c r="H191" s="63"/>
      <c r="I191" s="63"/>
      <c r="J191" s="63"/>
      <c r="K191" s="63"/>
    </row>
    <row r="192" spans="3:11">
      <c r="C192" s="63"/>
      <c r="D192" s="63"/>
      <c r="E192" s="63"/>
      <c r="F192" s="63"/>
      <c r="G192" s="63"/>
      <c r="H192" s="63"/>
      <c r="I192" s="63"/>
      <c r="J192" s="63"/>
      <c r="K192" s="63"/>
    </row>
    <row r="193" spans="3:11">
      <c r="C193" s="63"/>
      <c r="D193" s="63"/>
      <c r="E193" s="63"/>
      <c r="F193" s="63"/>
      <c r="G193" s="63"/>
      <c r="H193" s="63"/>
      <c r="I193" s="63"/>
      <c r="J193" s="63"/>
      <c r="K193" s="63"/>
    </row>
    <row r="194" spans="3:11">
      <c r="C194" s="63"/>
      <c r="D194" s="63"/>
      <c r="E194" s="63"/>
      <c r="F194" s="63"/>
      <c r="G194" s="63"/>
      <c r="H194" s="63"/>
      <c r="I194" s="63"/>
      <c r="J194" s="63"/>
      <c r="K194" s="63"/>
    </row>
    <row r="195" spans="3:11">
      <c r="C195" s="63"/>
      <c r="D195" s="63"/>
      <c r="E195" s="63"/>
      <c r="F195" s="63"/>
      <c r="G195" s="63"/>
      <c r="H195" s="63"/>
      <c r="I195" s="63"/>
      <c r="J195" s="63"/>
      <c r="K195" s="63"/>
    </row>
    <row r="196" spans="3:11">
      <c r="C196" s="63"/>
      <c r="D196" s="63"/>
      <c r="E196" s="63"/>
      <c r="F196" s="63"/>
      <c r="G196" s="63"/>
      <c r="H196" s="63"/>
      <c r="I196" s="63"/>
      <c r="J196" s="63"/>
      <c r="K196" s="63"/>
    </row>
    <row r="197" spans="3:11">
      <c r="C197" s="64"/>
      <c r="D197" s="64"/>
      <c r="E197" s="64"/>
      <c r="F197" s="64"/>
      <c r="G197" s="64"/>
      <c r="H197" s="64"/>
      <c r="I197" s="64"/>
      <c r="J197" s="64"/>
      <c r="K197" s="64"/>
    </row>
    <row r="198" spans="3:11">
      <c r="C198" s="64"/>
      <c r="D198" s="64"/>
      <c r="E198" s="64"/>
      <c r="F198" s="64"/>
      <c r="G198" s="64"/>
      <c r="H198" s="64"/>
      <c r="I198" s="64"/>
      <c r="J198" s="64"/>
      <c r="K198" s="64"/>
    </row>
    <row r="199" spans="3:11">
      <c r="C199" s="64"/>
      <c r="D199" s="64"/>
      <c r="E199" s="64"/>
      <c r="F199" s="64"/>
      <c r="G199" s="64"/>
      <c r="H199" s="64"/>
      <c r="I199" s="64"/>
      <c r="J199" s="64"/>
      <c r="K199" s="64"/>
    </row>
    <row r="200" spans="3:11">
      <c r="C200" s="64"/>
      <c r="D200" s="64"/>
      <c r="E200" s="64"/>
      <c r="F200" s="64"/>
      <c r="G200" s="64"/>
      <c r="H200" s="64"/>
      <c r="I200" s="64"/>
      <c r="J200" s="64"/>
      <c r="K200" s="64"/>
    </row>
    <row r="201" spans="3:11">
      <c r="C201" s="64"/>
      <c r="D201" s="64"/>
      <c r="E201" s="64"/>
      <c r="F201" s="64"/>
      <c r="G201" s="64"/>
      <c r="H201" s="64"/>
      <c r="I201" s="64"/>
      <c r="J201" s="64"/>
      <c r="K201" s="64"/>
    </row>
    <row r="202" spans="3:11">
      <c r="C202" s="64"/>
      <c r="D202" s="64"/>
      <c r="E202" s="64"/>
      <c r="F202" s="64"/>
      <c r="G202" s="64"/>
      <c r="H202" s="64"/>
      <c r="I202" s="64"/>
      <c r="J202" s="64"/>
      <c r="K202" s="64"/>
    </row>
    <row r="203" spans="3:11">
      <c r="C203" s="64"/>
      <c r="D203" s="64"/>
      <c r="E203" s="64"/>
      <c r="F203" s="64"/>
      <c r="G203" s="64"/>
      <c r="H203" s="64"/>
      <c r="I203" s="64"/>
      <c r="J203" s="64"/>
      <c r="K203" s="64"/>
    </row>
    <row r="204" spans="3:11">
      <c r="C204" s="64"/>
      <c r="D204" s="64"/>
      <c r="E204" s="64"/>
      <c r="F204" s="64"/>
      <c r="G204" s="64"/>
      <c r="H204" s="64"/>
      <c r="I204" s="64"/>
      <c r="J204" s="64"/>
      <c r="K204" s="64"/>
    </row>
    <row r="205" spans="3:11">
      <c r="C205" s="64"/>
      <c r="D205" s="64"/>
      <c r="E205" s="64"/>
      <c r="F205" s="64"/>
      <c r="G205" s="64"/>
      <c r="H205" s="64"/>
      <c r="I205" s="64"/>
      <c r="J205" s="64"/>
      <c r="K205" s="64"/>
    </row>
    <row r="206" spans="3:11">
      <c r="C206" s="64"/>
      <c r="D206" s="64"/>
      <c r="E206" s="64"/>
      <c r="F206" s="64"/>
      <c r="G206" s="64"/>
      <c r="H206" s="64"/>
      <c r="I206" s="64"/>
      <c r="J206" s="64"/>
      <c r="K206" s="64"/>
    </row>
    <row r="207" spans="3:11">
      <c r="C207" s="64"/>
      <c r="D207" s="64"/>
      <c r="E207" s="64"/>
      <c r="F207" s="64"/>
      <c r="G207" s="64"/>
      <c r="H207" s="64"/>
      <c r="I207" s="64"/>
      <c r="J207" s="64"/>
      <c r="K207" s="64"/>
    </row>
    <row r="208" spans="3:11">
      <c r="C208" s="64"/>
      <c r="D208" s="64"/>
      <c r="E208" s="64"/>
      <c r="F208" s="64"/>
      <c r="G208" s="64"/>
      <c r="H208" s="64"/>
      <c r="I208" s="64"/>
      <c r="J208" s="64"/>
      <c r="K208" s="64"/>
    </row>
    <row r="209" spans="3:11">
      <c r="C209" s="64"/>
      <c r="D209" s="64"/>
      <c r="E209" s="64"/>
      <c r="F209" s="64"/>
      <c r="G209" s="64"/>
      <c r="H209" s="64"/>
      <c r="I209" s="64"/>
      <c r="J209" s="64"/>
      <c r="K209" s="64"/>
    </row>
    <row r="210" spans="3:11">
      <c r="C210" s="64"/>
      <c r="D210" s="64"/>
      <c r="E210" s="64"/>
      <c r="F210" s="64"/>
      <c r="G210" s="64"/>
      <c r="H210" s="64"/>
      <c r="I210" s="64"/>
      <c r="J210" s="64"/>
      <c r="K210" s="64"/>
    </row>
    <row r="211" spans="3:11">
      <c r="C211" s="64"/>
      <c r="D211" s="64"/>
      <c r="E211" s="64"/>
      <c r="F211" s="64"/>
      <c r="G211" s="64"/>
      <c r="H211" s="64"/>
      <c r="I211" s="64"/>
      <c r="J211" s="64"/>
      <c r="K211" s="64"/>
    </row>
    <row r="212" spans="3:11">
      <c r="C212" s="64"/>
      <c r="D212" s="64"/>
      <c r="E212" s="64"/>
      <c r="F212" s="64"/>
      <c r="G212" s="64"/>
      <c r="H212" s="64"/>
      <c r="I212" s="64"/>
      <c r="J212" s="64"/>
      <c r="K212" s="64"/>
    </row>
    <row r="213" spans="3:11">
      <c r="C213" s="64"/>
      <c r="D213" s="64"/>
      <c r="E213" s="64"/>
      <c r="F213" s="64"/>
      <c r="G213" s="64"/>
      <c r="H213" s="64"/>
      <c r="I213" s="64"/>
      <c r="J213" s="64"/>
      <c r="K213" s="64"/>
    </row>
    <row r="214" spans="3:11">
      <c r="C214" s="64"/>
      <c r="D214" s="64"/>
      <c r="E214" s="64"/>
      <c r="F214" s="64"/>
      <c r="G214" s="64"/>
      <c r="H214" s="64"/>
      <c r="I214" s="64"/>
      <c r="J214" s="64"/>
      <c r="K214" s="64"/>
    </row>
    <row r="215" spans="3:11">
      <c r="C215" s="64"/>
      <c r="D215" s="64"/>
      <c r="E215" s="64"/>
      <c r="F215" s="64"/>
      <c r="G215" s="64"/>
      <c r="H215" s="64"/>
      <c r="I215" s="64"/>
      <c r="J215" s="64"/>
      <c r="K215" s="64"/>
    </row>
    <row r="216" spans="3:11">
      <c r="C216" s="64"/>
      <c r="D216" s="64"/>
      <c r="E216" s="64"/>
      <c r="F216" s="64"/>
      <c r="G216" s="64"/>
      <c r="H216" s="64"/>
      <c r="I216" s="64"/>
      <c r="J216" s="64"/>
      <c r="K216" s="64"/>
    </row>
    <row r="217" spans="3:11">
      <c r="C217" s="64"/>
      <c r="D217" s="64"/>
      <c r="E217" s="64"/>
      <c r="F217" s="64"/>
      <c r="G217" s="64"/>
      <c r="H217" s="64"/>
      <c r="I217" s="64"/>
      <c r="J217" s="64"/>
      <c r="K217" s="64"/>
    </row>
    <row r="218" spans="3:11">
      <c r="C218" s="64"/>
      <c r="D218" s="64"/>
      <c r="E218" s="64"/>
      <c r="F218" s="64"/>
      <c r="G218" s="64"/>
      <c r="H218" s="64"/>
      <c r="I218" s="64"/>
      <c r="J218" s="64"/>
      <c r="K218" s="64"/>
    </row>
    <row r="219" spans="3:11">
      <c r="C219" s="64"/>
      <c r="D219" s="64"/>
      <c r="E219" s="64"/>
      <c r="F219" s="64"/>
      <c r="G219" s="64"/>
      <c r="H219" s="64"/>
      <c r="I219" s="64"/>
      <c r="J219" s="64"/>
      <c r="K219" s="64"/>
    </row>
    <row r="220" spans="3:11">
      <c r="C220" s="64"/>
      <c r="D220" s="64"/>
      <c r="E220" s="64"/>
      <c r="F220" s="64"/>
      <c r="G220" s="64"/>
      <c r="H220" s="64"/>
      <c r="I220" s="64"/>
      <c r="J220" s="64"/>
      <c r="K220" s="64"/>
    </row>
    <row r="221" spans="3:11">
      <c r="C221" s="64"/>
      <c r="D221" s="64"/>
      <c r="E221" s="64"/>
      <c r="F221" s="64"/>
      <c r="G221" s="64"/>
      <c r="H221" s="64"/>
      <c r="I221" s="64"/>
      <c r="J221" s="64"/>
      <c r="K221" s="64"/>
    </row>
    <row r="222" spans="3:11">
      <c r="C222" s="64"/>
      <c r="D222" s="64"/>
      <c r="E222" s="64"/>
      <c r="F222" s="64"/>
      <c r="G222" s="64"/>
      <c r="H222" s="64"/>
      <c r="I222" s="64"/>
      <c r="J222" s="64"/>
      <c r="K222" s="64"/>
    </row>
    <row r="223" spans="3:11">
      <c r="C223" s="64"/>
      <c r="D223" s="64"/>
      <c r="E223" s="64"/>
      <c r="F223" s="64"/>
      <c r="G223" s="64"/>
      <c r="H223" s="64"/>
      <c r="I223" s="64"/>
      <c r="J223" s="64"/>
      <c r="K223" s="64"/>
    </row>
    <row r="224" spans="3:11">
      <c r="C224" s="64"/>
      <c r="D224" s="64"/>
      <c r="E224" s="64"/>
      <c r="F224" s="64"/>
      <c r="G224" s="64"/>
      <c r="H224" s="64"/>
      <c r="I224" s="64"/>
      <c r="J224" s="64"/>
      <c r="K224" s="64"/>
    </row>
    <row r="225" spans="3:11">
      <c r="C225" s="64"/>
      <c r="D225" s="64"/>
      <c r="E225" s="64"/>
      <c r="F225" s="64"/>
      <c r="G225" s="64"/>
      <c r="H225" s="64"/>
      <c r="I225" s="64"/>
      <c r="J225" s="64"/>
      <c r="K225" s="64"/>
    </row>
    <row r="226" spans="3:11">
      <c r="C226" s="64"/>
      <c r="D226" s="64"/>
      <c r="E226" s="64"/>
      <c r="F226" s="64"/>
      <c r="G226" s="64"/>
      <c r="H226" s="64"/>
      <c r="I226" s="64"/>
      <c r="J226" s="64"/>
      <c r="K226" s="64"/>
    </row>
    <row r="227" spans="3:11">
      <c r="C227" s="64"/>
      <c r="D227" s="64"/>
      <c r="E227" s="64"/>
      <c r="F227" s="64"/>
      <c r="G227" s="64"/>
      <c r="H227" s="64"/>
      <c r="I227" s="64"/>
      <c r="J227" s="64"/>
      <c r="K227" s="64"/>
    </row>
    <row r="228" spans="3:11">
      <c r="C228" s="64"/>
      <c r="D228" s="64"/>
      <c r="E228" s="64"/>
      <c r="F228" s="64"/>
      <c r="G228" s="64"/>
      <c r="H228" s="64"/>
      <c r="I228" s="64"/>
      <c r="J228" s="64"/>
      <c r="K228" s="64"/>
    </row>
    <row r="229" spans="3:11">
      <c r="C229" s="64"/>
      <c r="D229" s="64"/>
      <c r="E229" s="64"/>
      <c r="F229" s="64"/>
      <c r="G229" s="64"/>
      <c r="H229" s="64"/>
      <c r="I229" s="64"/>
      <c r="J229" s="64"/>
      <c r="K229" s="64"/>
    </row>
    <row r="230" spans="3:11">
      <c r="C230" s="64"/>
      <c r="D230" s="64"/>
      <c r="E230" s="64"/>
      <c r="F230" s="64"/>
      <c r="G230" s="64"/>
      <c r="H230" s="64"/>
      <c r="I230" s="64"/>
      <c r="J230" s="64"/>
      <c r="K230" s="64"/>
    </row>
    <row r="231" spans="3:11">
      <c r="C231" s="64"/>
      <c r="D231" s="64"/>
      <c r="E231" s="64"/>
      <c r="F231" s="64"/>
      <c r="G231" s="64"/>
      <c r="H231" s="64"/>
      <c r="I231" s="64"/>
      <c r="J231" s="64"/>
      <c r="K231" s="64"/>
    </row>
    <row r="232" spans="3:11">
      <c r="C232" s="64"/>
      <c r="D232" s="64"/>
      <c r="E232" s="64"/>
      <c r="F232" s="64"/>
      <c r="G232" s="64"/>
      <c r="H232" s="64"/>
      <c r="I232" s="64"/>
      <c r="J232" s="64"/>
      <c r="K232" s="64"/>
    </row>
    <row r="233" spans="3:11">
      <c r="C233" s="64"/>
      <c r="D233" s="64"/>
      <c r="E233" s="64"/>
      <c r="F233" s="64"/>
      <c r="G233" s="64"/>
      <c r="H233" s="64"/>
      <c r="I233" s="64"/>
      <c r="J233" s="64"/>
      <c r="K233" s="64"/>
    </row>
    <row r="234" spans="3:11">
      <c r="C234" s="64"/>
      <c r="D234" s="64"/>
      <c r="E234" s="64"/>
      <c r="F234" s="64"/>
      <c r="G234" s="64"/>
      <c r="H234" s="64"/>
      <c r="I234" s="64"/>
      <c r="J234" s="64"/>
      <c r="K234" s="64"/>
    </row>
    <row r="235" spans="3:11">
      <c r="C235" s="64"/>
      <c r="D235" s="64"/>
      <c r="E235" s="64"/>
      <c r="F235" s="64"/>
      <c r="G235" s="64"/>
      <c r="H235" s="64"/>
      <c r="I235" s="64"/>
      <c r="J235" s="64"/>
      <c r="K235" s="64"/>
    </row>
    <row r="236" spans="3:11">
      <c r="C236" s="64"/>
      <c r="D236" s="64"/>
      <c r="E236" s="64"/>
      <c r="F236" s="64"/>
      <c r="G236" s="64"/>
      <c r="H236" s="64"/>
      <c r="I236" s="64"/>
      <c r="J236" s="64"/>
      <c r="K236" s="64"/>
    </row>
    <row r="237" spans="3:11">
      <c r="C237" s="64"/>
      <c r="D237" s="64"/>
      <c r="E237" s="64"/>
      <c r="F237" s="64"/>
      <c r="G237" s="64"/>
      <c r="H237" s="64"/>
      <c r="I237" s="64"/>
      <c r="J237" s="64"/>
      <c r="K237" s="64"/>
    </row>
    <row r="238" spans="3:11">
      <c r="C238" s="64"/>
      <c r="D238" s="64"/>
      <c r="E238" s="64"/>
      <c r="F238" s="64"/>
      <c r="G238" s="64"/>
      <c r="H238" s="64"/>
      <c r="I238" s="64"/>
      <c r="J238" s="64"/>
      <c r="K238" s="64"/>
    </row>
    <row r="239" spans="3:11">
      <c r="C239" s="64"/>
      <c r="D239" s="64"/>
      <c r="E239" s="64"/>
      <c r="F239" s="64"/>
      <c r="G239" s="64"/>
      <c r="H239" s="64"/>
      <c r="I239" s="64"/>
      <c r="J239" s="64"/>
      <c r="K239" s="64"/>
    </row>
    <row r="240" spans="3:11">
      <c r="C240" s="64"/>
      <c r="D240" s="64"/>
      <c r="E240" s="64"/>
      <c r="F240" s="64"/>
      <c r="G240" s="64"/>
      <c r="H240" s="64"/>
      <c r="I240" s="64"/>
      <c r="J240" s="64"/>
      <c r="K240" s="64"/>
    </row>
    <row r="241" spans="3:11">
      <c r="C241" s="64"/>
      <c r="D241" s="64"/>
      <c r="E241" s="64"/>
      <c r="F241" s="64"/>
      <c r="G241" s="64"/>
      <c r="H241" s="64"/>
      <c r="I241" s="64"/>
      <c r="J241" s="64"/>
      <c r="K241" s="64"/>
    </row>
    <row r="242" spans="3:11">
      <c r="C242" s="64"/>
      <c r="D242" s="64"/>
      <c r="E242" s="64"/>
      <c r="F242" s="64"/>
      <c r="G242" s="64"/>
      <c r="H242" s="64"/>
      <c r="I242" s="64"/>
      <c r="J242" s="64"/>
      <c r="K242" s="64"/>
    </row>
    <row r="243" spans="3:11">
      <c r="C243" s="64"/>
      <c r="D243" s="64"/>
      <c r="E243" s="64"/>
      <c r="F243" s="64"/>
      <c r="G243" s="64"/>
      <c r="H243" s="64"/>
      <c r="I243" s="64"/>
      <c r="J243" s="64"/>
      <c r="K243" s="64"/>
    </row>
    <row r="244" spans="3:11">
      <c r="C244" s="64"/>
      <c r="D244" s="64"/>
      <c r="E244" s="64"/>
      <c r="F244" s="64"/>
      <c r="G244" s="64"/>
      <c r="H244" s="64"/>
      <c r="I244" s="64"/>
      <c r="J244" s="64"/>
      <c r="K244" s="64"/>
    </row>
    <row r="245" spans="3:11">
      <c r="C245" s="64"/>
      <c r="D245" s="64"/>
      <c r="E245" s="64"/>
      <c r="F245" s="64"/>
      <c r="G245" s="64"/>
      <c r="H245" s="64"/>
      <c r="I245" s="64"/>
      <c r="J245" s="64"/>
      <c r="K245" s="64"/>
    </row>
    <row r="246" spans="3:11">
      <c r="C246" s="64"/>
      <c r="D246" s="64"/>
      <c r="E246" s="64"/>
      <c r="F246" s="64"/>
      <c r="G246" s="64"/>
      <c r="H246" s="64"/>
      <c r="I246" s="64"/>
      <c r="J246" s="64"/>
      <c r="K246" s="64"/>
    </row>
    <row r="247" spans="3:11">
      <c r="C247" s="64"/>
      <c r="D247" s="64"/>
      <c r="E247" s="64"/>
      <c r="F247" s="64"/>
      <c r="G247" s="64"/>
      <c r="H247" s="64"/>
      <c r="I247" s="64"/>
      <c r="J247" s="64"/>
      <c r="K247" s="64"/>
    </row>
    <row r="248" spans="3:11">
      <c r="C248" s="64"/>
      <c r="D248" s="64"/>
      <c r="E248" s="64"/>
      <c r="F248" s="64"/>
      <c r="G248" s="64"/>
      <c r="H248" s="64"/>
      <c r="I248" s="64"/>
      <c r="J248" s="64"/>
      <c r="K248" s="64"/>
    </row>
    <row r="249" spans="3:11">
      <c r="C249" s="64"/>
      <c r="D249" s="64"/>
      <c r="E249" s="64"/>
      <c r="F249" s="64"/>
      <c r="G249" s="64"/>
      <c r="H249" s="64"/>
      <c r="I249" s="64"/>
      <c r="J249" s="64"/>
      <c r="K249" s="64"/>
    </row>
    <row r="250" spans="3:11">
      <c r="C250" s="64"/>
      <c r="D250" s="64"/>
      <c r="E250" s="64"/>
      <c r="F250" s="64"/>
      <c r="G250" s="64"/>
      <c r="H250" s="64"/>
      <c r="I250" s="64"/>
      <c r="J250" s="64"/>
      <c r="K250" s="64"/>
    </row>
    <row r="251" spans="3:11">
      <c r="C251" s="64"/>
      <c r="D251" s="64"/>
      <c r="E251" s="64"/>
      <c r="F251" s="64"/>
      <c r="G251" s="64"/>
      <c r="H251" s="64"/>
      <c r="I251" s="64"/>
      <c r="J251" s="64"/>
      <c r="K251" s="64"/>
    </row>
    <row r="252" spans="3:11">
      <c r="C252" s="64"/>
      <c r="D252" s="64"/>
      <c r="E252" s="64"/>
      <c r="F252" s="64"/>
      <c r="G252" s="64"/>
      <c r="H252" s="64"/>
      <c r="I252" s="64"/>
      <c r="J252" s="64"/>
      <c r="K252" s="64"/>
    </row>
    <row r="253" spans="3:11">
      <c r="C253" s="64"/>
      <c r="D253" s="64"/>
      <c r="E253" s="64"/>
      <c r="F253" s="64"/>
      <c r="G253" s="64"/>
      <c r="H253" s="64"/>
      <c r="I253" s="64"/>
      <c r="J253" s="64"/>
      <c r="K253" s="64"/>
    </row>
    <row r="254" spans="3:11">
      <c r="C254" s="64"/>
      <c r="D254" s="64"/>
      <c r="E254" s="64"/>
      <c r="F254" s="64"/>
      <c r="G254" s="64"/>
      <c r="H254" s="64"/>
      <c r="I254" s="64"/>
      <c r="J254" s="64"/>
      <c r="K254" s="64"/>
    </row>
    <row r="255" spans="3:11">
      <c r="C255" s="64"/>
      <c r="D255" s="64"/>
      <c r="E255" s="64"/>
      <c r="F255" s="64"/>
      <c r="G255" s="64"/>
      <c r="H255" s="64"/>
      <c r="I255" s="64"/>
      <c r="J255" s="64"/>
      <c r="K255" s="64"/>
    </row>
    <row r="256" spans="3:11">
      <c r="C256" s="64"/>
      <c r="D256" s="64"/>
      <c r="E256" s="64"/>
      <c r="F256" s="64"/>
      <c r="G256" s="64"/>
      <c r="H256" s="64"/>
      <c r="I256" s="64"/>
      <c r="J256" s="64"/>
      <c r="K256" s="64"/>
    </row>
    <row r="257" spans="3:11">
      <c r="C257" s="64"/>
      <c r="D257" s="64"/>
      <c r="E257" s="64"/>
      <c r="F257" s="64"/>
      <c r="G257" s="64"/>
      <c r="H257" s="64"/>
      <c r="I257" s="64"/>
      <c r="J257" s="64"/>
      <c r="K257" s="64"/>
    </row>
    <row r="258" spans="3:11">
      <c r="C258" s="64"/>
      <c r="D258" s="64"/>
      <c r="E258" s="64"/>
      <c r="F258" s="64"/>
      <c r="G258" s="64"/>
      <c r="H258" s="64"/>
      <c r="I258" s="64"/>
      <c r="J258" s="64"/>
      <c r="K258" s="64"/>
    </row>
    <row r="259" spans="3:11">
      <c r="C259" s="64"/>
      <c r="D259" s="64"/>
      <c r="E259" s="64"/>
      <c r="F259" s="64"/>
      <c r="G259" s="64"/>
      <c r="H259" s="64"/>
      <c r="I259" s="64"/>
      <c r="J259" s="64"/>
      <c r="K259" s="64"/>
    </row>
    <row r="260" spans="3:11">
      <c r="C260" s="64"/>
      <c r="D260" s="64"/>
      <c r="E260" s="64"/>
      <c r="F260" s="64"/>
      <c r="G260" s="64"/>
      <c r="H260" s="64"/>
      <c r="I260" s="64"/>
      <c r="J260" s="64"/>
      <c r="K260" s="64"/>
    </row>
    <row r="261" spans="3:11">
      <c r="C261" s="64"/>
      <c r="D261" s="64"/>
      <c r="E261" s="64"/>
      <c r="F261" s="64"/>
      <c r="G261" s="64"/>
      <c r="H261" s="64"/>
      <c r="I261" s="64"/>
      <c r="J261" s="64"/>
      <c r="K261" s="64"/>
    </row>
    <row r="262" spans="3:11">
      <c r="C262" s="64"/>
      <c r="D262" s="64"/>
      <c r="E262" s="64"/>
      <c r="F262" s="64"/>
      <c r="G262" s="64"/>
      <c r="H262" s="64"/>
      <c r="I262" s="64"/>
      <c r="J262" s="64"/>
      <c r="K262" s="64"/>
    </row>
    <row r="263" spans="3:11">
      <c r="C263" s="64"/>
      <c r="D263" s="64"/>
      <c r="E263" s="64"/>
      <c r="F263" s="64"/>
      <c r="G263" s="64"/>
      <c r="H263" s="64"/>
      <c r="I263" s="64"/>
      <c r="J263" s="64"/>
      <c r="K263" s="64"/>
    </row>
    <row r="264" spans="3:11">
      <c r="C264" s="64"/>
      <c r="D264" s="64"/>
      <c r="E264" s="64"/>
      <c r="F264" s="64"/>
      <c r="G264" s="64"/>
      <c r="H264" s="64"/>
      <c r="I264" s="64"/>
      <c r="J264" s="64"/>
      <c r="K264" s="64"/>
    </row>
    <row r="265" spans="3:11">
      <c r="C265" s="64"/>
      <c r="D265" s="64"/>
      <c r="E265" s="64"/>
      <c r="F265" s="64"/>
      <c r="G265" s="64"/>
      <c r="H265" s="64"/>
      <c r="I265" s="64"/>
      <c r="J265" s="64"/>
      <c r="K265" s="64"/>
    </row>
    <row r="266" spans="3:11">
      <c r="C266" s="64"/>
      <c r="D266" s="64"/>
      <c r="E266" s="64"/>
      <c r="F266" s="64"/>
      <c r="G266" s="64"/>
      <c r="H266" s="64"/>
      <c r="I266" s="64"/>
      <c r="J266" s="64"/>
      <c r="K266" s="64"/>
    </row>
    <row r="267" spans="3:11">
      <c r="C267" s="64"/>
      <c r="D267" s="64"/>
      <c r="E267" s="64"/>
      <c r="F267" s="64"/>
      <c r="G267" s="64"/>
      <c r="H267" s="64"/>
      <c r="I267" s="64"/>
      <c r="J267" s="64"/>
      <c r="K267" s="64"/>
    </row>
    <row r="268" spans="3:11">
      <c r="C268" s="64"/>
      <c r="D268" s="64"/>
      <c r="E268" s="64"/>
      <c r="F268" s="64"/>
      <c r="G268" s="64"/>
      <c r="H268" s="64"/>
      <c r="I268" s="64"/>
      <c r="J268" s="64"/>
      <c r="K268" s="64"/>
    </row>
    <row r="269" spans="3:11">
      <c r="C269" s="64"/>
      <c r="D269" s="64"/>
      <c r="E269" s="64"/>
      <c r="F269" s="64"/>
      <c r="G269" s="64"/>
      <c r="H269" s="64"/>
      <c r="I269" s="64"/>
      <c r="J269" s="64"/>
      <c r="K269" s="64"/>
    </row>
    <row r="270" spans="3:11">
      <c r="C270" s="64"/>
      <c r="D270" s="64"/>
      <c r="E270" s="64"/>
      <c r="F270" s="64"/>
      <c r="G270" s="64"/>
      <c r="H270" s="64"/>
      <c r="I270" s="64"/>
      <c r="J270" s="64"/>
      <c r="K270" s="64"/>
    </row>
    <row r="271" spans="3:11">
      <c r="C271" s="64"/>
      <c r="D271" s="64"/>
      <c r="E271" s="64"/>
      <c r="F271" s="64"/>
      <c r="G271" s="64"/>
      <c r="H271" s="64"/>
      <c r="I271" s="64"/>
      <c r="J271" s="64"/>
      <c r="K271" s="64"/>
    </row>
    <row r="272" spans="3:11">
      <c r="C272" s="64"/>
      <c r="D272" s="64"/>
      <c r="E272" s="64"/>
      <c r="F272" s="64"/>
      <c r="G272" s="64"/>
      <c r="H272" s="64"/>
      <c r="I272" s="64"/>
      <c r="J272" s="64"/>
      <c r="K272" s="64"/>
    </row>
    <row r="273" spans="3:11">
      <c r="C273" s="64"/>
      <c r="D273" s="64"/>
      <c r="E273" s="64"/>
      <c r="F273" s="64"/>
      <c r="G273" s="64"/>
      <c r="H273" s="64"/>
      <c r="I273" s="64"/>
      <c r="J273" s="64"/>
      <c r="K273" s="64"/>
    </row>
    <row r="274" spans="3:11">
      <c r="C274" s="64"/>
      <c r="D274" s="64"/>
      <c r="E274" s="64"/>
      <c r="F274" s="64"/>
      <c r="G274" s="64"/>
      <c r="H274" s="64"/>
      <c r="I274" s="64"/>
      <c r="J274" s="64"/>
      <c r="K274" s="64"/>
    </row>
    <row r="275" spans="3:11">
      <c r="C275" s="64"/>
      <c r="D275" s="64"/>
      <c r="E275" s="64"/>
      <c r="F275" s="64"/>
      <c r="G275" s="64"/>
      <c r="H275" s="64"/>
      <c r="I275" s="64"/>
      <c r="J275" s="64"/>
      <c r="K275" s="64"/>
    </row>
    <row r="276" spans="3:11">
      <c r="C276" s="64"/>
      <c r="D276" s="64"/>
      <c r="E276" s="64"/>
      <c r="F276" s="64"/>
      <c r="G276" s="64"/>
      <c r="H276" s="64"/>
      <c r="I276" s="64"/>
      <c r="J276" s="64"/>
      <c r="K276" s="64"/>
    </row>
    <row r="277" spans="3:11">
      <c r="C277" s="64"/>
      <c r="D277" s="64"/>
      <c r="E277" s="64"/>
      <c r="F277" s="64"/>
      <c r="G277" s="64"/>
      <c r="H277" s="64"/>
      <c r="I277" s="64"/>
      <c r="J277" s="64"/>
      <c r="K277" s="64"/>
    </row>
    <row r="278" spans="3:11">
      <c r="C278" s="64"/>
      <c r="D278" s="64"/>
      <c r="E278" s="64"/>
      <c r="F278" s="64"/>
      <c r="G278" s="64"/>
      <c r="H278" s="64"/>
      <c r="I278" s="64"/>
      <c r="J278" s="64"/>
      <c r="K278" s="64"/>
    </row>
    <row r="279" spans="3:11">
      <c r="C279" s="64"/>
      <c r="D279" s="64"/>
      <c r="E279" s="64"/>
      <c r="F279" s="64"/>
      <c r="G279" s="64"/>
      <c r="H279" s="64"/>
      <c r="I279" s="64"/>
      <c r="J279" s="64"/>
      <c r="K279" s="64"/>
    </row>
    <row r="280" spans="3:11">
      <c r="C280" s="64"/>
      <c r="D280" s="64"/>
      <c r="E280" s="64"/>
      <c r="F280" s="64"/>
      <c r="G280" s="64"/>
      <c r="H280" s="64"/>
      <c r="I280" s="64"/>
      <c r="J280" s="64"/>
      <c r="K280" s="64"/>
    </row>
    <row r="281" spans="3:11">
      <c r="C281" s="64"/>
      <c r="D281" s="64"/>
      <c r="E281" s="64"/>
      <c r="F281" s="64"/>
      <c r="G281" s="64"/>
      <c r="H281" s="64"/>
      <c r="I281" s="64"/>
      <c r="J281" s="64"/>
      <c r="K281" s="64"/>
    </row>
    <row r="282" spans="3:11">
      <c r="C282" s="64"/>
      <c r="D282" s="64"/>
      <c r="E282" s="64"/>
      <c r="F282" s="64"/>
      <c r="G282" s="64"/>
      <c r="H282" s="64"/>
      <c r="I282" s="64"/>
      <c r="J282" s="64"/>
      <c r="K282" s="64"/>
    </row>
    <row r="283" spans="3:11">
      <c r="C283" s="64"/>
      <c r="D283" s="64"/>
      <c r="E283" s="64"/>
      <c r="F283" s="64"/>
      <c r="G283" s="64"/>
      <c r="H283" s="64"/>
      <c r="I283" s="64"/>
      <c r="J283" s="64"/>
      <c r="K283" s="64"/>
    </row>
    <row r="284" spans="3:11">
      <c r="C284" s="64"/>
      <c r="D284" s="64"/>
      <c r="E284" s="64"/>
      <c r="F284" s="64"/>
      <c r="G284" s="64"/>
      <c r="H284" s="64"/>
      <c r="I284" s="64"/>
      <c r="J284" s="64"/>
      <c r="K284" s="64"/>
    </row>
    <row r="285" spans="3:11">
      <c r="C285" s="64"/>
      <c r="D285" s="64"/>
      <c r="E285" s="64"/>
      <c r="F285" s="64"/>
      <c r="G285" s="64"/>
      <c r="H285" s="64"/>
      <c r="I285" s="64"/>
      <c r="J285" s="64"/>
      <c r="K285" s="64"/>
    </row>
    <row r="286" spans="3:11">
      <c r="C286" s="64"/>
      <c r="D286" s="64"/>
      <c r="E286" s="64"/>
      <c r="F286" s="64"/>
      <c r="G286" s="64"/>
      <c r="H286" s="64"/>
      <c r="I286" s="64"/>
      <c r="J286" s="64"/>
      <c r="K286" s="64"/>
    </row>
    <row r="287" spans="3:11">
      <c r="C287" s="64"/>
      <c r="D287" s="64"/>
      <c r="E287" s="64"/>
      <c r="F287" s="64"/>
      <c r="G287" s="64"/>
      <c r="H287" s="64"/>
      <c r="I287" s="64"/>
      <c r="J287" s="64"/>
      <c r="K287" s="64"/>
    </row>
    <row r="288" spans="3:11">
      <c r="C288" s="64"/>
      <c r="D288" s="64"/>
      <c r="E288" s="64"/>
      <c r="F288" s="64"/>
      <c r="G288" s="64"/>
      <c r="H288" s="64"/>
      <c r="I288" s="64"/>
      <c r="J288" s="64"/>
      <c r="K288" s="64"/>
    </row>
    <row r="289" spans="3:11">
      <c r="C289" s="64"/>
      <c r="D289" s="64"/>
      <c r="E289" s="64"/>
      <c r="F289" s="64"/>
      <c r="G289" s="64"/>
      <c r="H289" s="64"/>
      <c r="I289" s="64"/>
      <c r="J289" s="64"/>
      <c r="K289" s="64"/>
    </row>
    <row r="290" spans="3:11">
      <c r="C290" s="64"/>
      <c r="D290" s="64"/>
      <c r="E290" s="64"/>
      <c r="F290" s="64"/>
      <c r="G290" s="64"/>
      <c r="H290" s="64"/>
      <c r="I290" s="64"/>
      <c r="J290" s="64"/>
      <c r="K290" s="64"/>
    </row>
    <row r="291" spans="3:11">
      <c r="C291" s="64"/>
      <c r="D291" s="64"/>
      <c r="E291" s="64"/>
      <c r="F291" s="64"/>
      <c r="G291" s="64"/>
      <c r="H291" s="64"/>
      <c r="I291" s="64"/>
      <c r="J291" s="64"/>
      <c r="K291" s="64"/>
    </row>
    <row r="292" spans="3:11">
      <c r="C292" s="64"/>
      <c r="D292" s="64"/>
      <c r="E292" s="64"/>
      <c r="F292" s="64"/>
      <c r="G292" s="64"/>
      <c r="H292" s="64"/>
      <c r="I292" s="64"/>
      <c r="J292" s="64"/>
      <c r="K292" s="64"/>
    </row>
    <row r="293" spans="3:11">
      <c r="C293" s="64"/>
      <c r="D293" s="64"/>
      <c r="E293" s="64"/>
      <c r="F293" s="64"/>
      <c r="G293" s="64"/>
      <c r="H293" s="64"/>
      <c r="I293" s="64"/>
      <c r="J293" s="64"/>
      <c r="K293" s="64"/>
    </row>
    <row r="294" spans="3:11">
      <c r="C294" s="64"/>
      <c r="D294" s="64"/>
      <c r="E294" s="64"/>
      <c r="F294" s="64"/>
      <c r="G294" s="64"/>
      <c r="H294" s="64"/>
      <c r="I294" s="64"/>
      <c r="J294" s="64"/>
      <c r="K294" s="64"/>
    </row>
    <row r="295" spans="3:11">
      <c r="C295" s="64"/>
      <c r="D295" s="64"/>
      <c r="E295" s="64"/>
      <c r="F295" s="64"/>
      <c r="G295" s="64"/>
      <c r="H295" s="64"/>
      <c r="I295" s="64"/>
      <c r="J295" s="64"/>
      <c r="K295" s="64"/>
    </row>
    <row r="296" spans="3:11">
      <c r="C296" s="64"/>
      <c r="D296" s="64"/>
      <c r="E296" s="64"/>
      <c r="F296" s="64"/>
      <c r="G296" s="64"/>
      <c r="H296" s="64"/>
      <c r="I296" s="64"/>
      <c r="J296" s="64"/>
      <c r="K296" s="64"/>
    </row>
    <row r="297" spans="3:11">
      <c r="C297" s="64"/>
      <c r="D297" s="64"/>
      <c r="E297" s="64"/>
      <c r="F297" s="64"/>
      <c r="G297" s="64"/>
      <c r="H297" s="64"/>
      <c r="I297" s="64"/>
      <c r="J297" s="64"/>
      <c r="K297" s="64"/>
    </row>
    <row r="298" spans="3:11">
      <c r="C298" s="64"/>
      <c r="D298" s="64"/>
      <c r="E298" s="64"/>
      <c r="F298" s="64"/>
      <c r="G298" s="64"/>
      <c r="H298" s="64"/>
      <c r="I298" s="64"/>
      <c r="J298" s="64"/>
      <c r="K298" s="64"/>
    </row>
    <row r="299" spans="3:11">
      <c r="C299" s="64"/>
      <c r="D299" s="64"/>
      <c r="E299" s="64"/>
      <c r="F299" s="64"/>
      <c r="G299" s="64"/>
      <c r="H299" s="64"/>
      <c r="I299" s="64"/>
      <c r="J299" s="64"/>
      <c r="K299" s="64"/>
    </row>
    <row r="300" spans="3:11">
      <c r="C300" s="64"/>
      <c r="D300" s="64"/>
      <c r="E300" s="64"/>
      <c r="F300" s="64"/>
      <c r="G300" s="64"/>
      <c r="H300" s="64"/>
      <c r="I300" s="64"/>
      <c r="J300" s="64"/>
      <c r="K300" s="64"/>
    </row>
    <row r="301" spans="3:11">
      <c r="C301" s="64"/>
      <c r="D301" s="64"/>
      <c r="E301" s="64"/>
      <c r="F301" s="64"/>
      <c r="G301" s="64"/>
      <c r="H301" s="64"/>
      <c r="I301" s="64"/>
      <c r="J301" s="64"/>
      <c r="K301" s="64"/>
    </row>
    <row r="302" spans="3:11">
      <c r="C302" s="64"/>
      <c r="D302" s="64"/>
      <c r="E302" s="64"/>
      <c r="F302" s="64"/>
      <c r="G302" s="64"/>
      <c r="H302" s="64"/>
      <c r="I302" s="64"/>
      <c r="J302" s="64"/>
      <c r="K302" s="64"/>
    </row>
    <row r="303" spans="3:11">
      <c r="C303" s="64"/>
      <c r="D303" s="64"/>
      <c r="E303" s="64"/>
      <c r="F303" s="64"/>
      <c r="G303" s="64"/>
      <c r="H303" s="64"/>
      <c r="I303" s="64"/>
      <c r="J303" s="64"/>
      <c r="K303" s="64"/>
    </row>
    <row r="304" spans="3:11">
      <c r="C304" s="64"/>
      <c r="D304" s="64"/>
      <c r="E304" s="64"/>
      <c r="F304" s="64"/>
      <c r="G304" s="64"/>
      <c r="H304" s="64"/>
      <c r="I304" s="64"/>
      <c r="J304" s="64"/>
      <c r="K304" s="64"/>
    </row>
    <row r="305" spans="3:11">
      <c r="C305" s="64"/>
      <c r="D305" s="64"/>
      <c r="E305" s="64"/>
      <c r="F305" s="64"/>
      <c r="G305" s="64"/>
      <c r="H305" s="64"/>
      <c r="I305" s="64"/>
      <c r="J305" s="64"/>
      <c r="K305" s="64"/>
    </row>
    <row r="306" spans="3:11">
      <c r="C306" s="64"/>
      <c r="D306" s="64"/>
      <c r="E306" s="64"/>
      <c r="F306" s="64"/>
      <c r="G306" s="64"/>
      <c r="H306" s="64"/>
      <c r="I306" s="64"/>
      <c r="J306" s="64"/>
      <c r="K306" s="64"/>
    </row>
    <row r="307" spans="3:11">
      <c r="C307" s="64"/>
      <c r="D307" s="64"/>
      <c r="E307" s="64"/>
      <c r="F307" s="64"/>
      <c r="G307" s="64"/>
      <c r="H307" s="64"/>
      <c r="I307" s="64"/>
      <c r="J307" s="64"/>
      <c r="K307" s="64"/>
    </row>
    <row r="308" spans="3:11">
      <c r="C308" s="64"/>
      <c r="D308" s="64"/>
      <c r="E308" s="64"/>
      <c r="F308" s="64"/>
      <c r="G308" s="64"/>
      <c r="H308" s="64"/>
      <c r="I308" s="64"/>
      <c r="J308" s="64"/>
      <c r="K308" s="64"/>
    </row>
    <row r="309" spans="3:11">
      <c r="C309" s="64"/>
      <c r="D309" s="64"/>
      <c r="E309" s="64"/>
      <c r="F309" s="64"/>
      <c r="G309" s="64"/>
      <c r="H309" s="64"/>
      <c r="I309" s="64"/>
      <c r="J309" s="64"/>
      <c r="K309" s="64"/>
    </row>
    <row r="310" spans="3:11">
      <c r="C310" s="64"/>
      <c r="D310" s="64"/>
      <c r="E310" s="64"/>
      <c r="F310" s="64"/>
      <c r="G310" s="64"/>
      <c r="H310" s="64"/>
      <c r="I310" s="64"/>
      <c r="J310" s="64"/>
      <c r="K310" s="64"/>
    </row>
    <row r="311" spans="3:11">
      <c r="C311" s="64"/>
      <c r="D311" s="64"/>
      <c r="E311" s="64"/>
      <c r="F311" s="64"/>
      <c r="G311" s="64"/>
      <c r="H311" s="64"/>
      <c r="I311" s="64"/>
      <c r="J311" s="64"/>
      <c r="K311" s="64"/>
    </row>
    <row r="312" spans="3:11">
      <c r="C312" s="64"/>
      <c r="D312" s="64"/>
      <c r="E312" s="64"/>
      <c r="F312" s="64"/>
      <c r="G312" s="64"/>
      <c r="H312" s="64"/>
      <c r="I312" s="64"/>
      <c r="J312" s="64"/>
      <c r="K312" s="64"/>
    </row>
    <row r="313" spans="3:11">
      <c r="C313" s="64"/>
      <c r="D313" s="64"/>
      <c r="E313" s="64"/>
      <c r="F313" s="64"/>
      <c r="G313" s="64"/>
      <c r="H313" s="64"/>
      <c r="I313" s="64"/>
      <c r="J313" s="64"/>
      <c r="K313" s="64"/>
    </row>
    <row r="314" spans="3:11">
      <c r="C314" s="64"/>
      <c r="D314" s="64"/>
      <c r="E314" s="64"/>
      <c r="F314" s="64"/>
      <c r="G314" s="64"/>
      <c r="H314" s="64"/>
      <c r="I314" s="64"/>
      <c r="J314" s="64"/>
      <c r="K314" s="64"/>
    </row>
    <row r="315" spans="3:11">
      <c r="C315" s="64"/>
      <c r="D315" s="64"/>
      <c r="E315" s="64"/>
      <c r="F315" s="64"/>
      <c r="G315" s="64"/>
      <c r="H315" s="64"/>
      <c r="I315" s="64"/>
      <c r="J315" s="64"/>
      <c r="K315" s="64"/>
    </row>
    <row r="316" spans="3:11">
      <c r="C316" s="64"/>
      <c r="D316" s="64"/>
      <c r="E316" s="64"/>
      <c r="F316" s="64"/>
      <c r="G316" s="64"/>
      <c r="H316" s="64"/>
      <c r="I316" s="64"/>
      <c r="J316" s="64"/>
      <c r="K316" s="64"/>
    </row>
    <row r="317" spans="3:11">
      <c r="C317" s="64"/>
      <c r="D317" s="64"/>
      <c r="E317" s="64"/>
      <c r="F317" s="64"/>
      <c r="G317" s="64"/>
      <c r="H317" s="64"/>
      <c r="I317" s="64"/>
      <c r="J317" s="64"/>
      <c r="K317" s="64"/>
    </row>
    <row r="318" spans="3:11">
      <c r="C318" s="64"/>
      <c r="D318" s="64"/>
      <c r="E318" s="64"/>
      <c r="F318" s="64"/>
      <c r="G318" s="64"/>
      <c r="H318" s="64"/>
      <c r="I318" s="64"/>
      <c r="J318" s="64"/>
      <c r="K318" s="64"/>
    </row>
    <row r="319" spans="3:11">
      <c r="C319" s="64"/>
      <c r="D319" s="64"/>
      <c r="E319" s="64"/>
      <c r="F319" s="64"/>
      <c r="G319" s="64"/>
      <c r="H319" s="64"/>
      <c r="I319" s="64"/>
      <c r="J319" s="64"/>
      <c r="K319" s="64"/>
    </row>
    <row r="320" spans="3:11">
      <c r="C320" s="64"/>
      <c r="D320" s="64"/>
      <c r="E320" s="64"/>
      <c r="F320" s="64"/>
      <c r="G320" s="64"/>
      <c r="H320" s="64"/>
      <c r="I320" s="64"/>
      <c r="J320" s="64"/>
      <c r="K320" s="64"/>
    </row>
    <row r="321" spans="3:11">
      <c r="C321" s="64"/>
      <c r="D321" s="64"/>
      <c r="E321" s="64"/>
      <c r="F321" s="64"/>
      <c r="G321" s="64"/>
      <c r="H321" s="64"/>
      <c r="I321" s="64"/>
      <c r="J321" s="64"/>
      <c r="K321" s="64"/>
    </row>
    <row r="322" spans="3:11">
      <c r="C322" s="64"/>
      <c r="D322" s="64"/>
      <c r="E322" s="64"/>
      <c r="F322" s="64"/>
      <c r="G322" s="64"/>
      <c r="H322" s="64"/>
      <c r="I322" s="64"/>
      <c r="J322" s="64"/>
      <c r="K322" s="64"/>
    </row>
    <row r="323" spans="3:11">
      <c r="C323" s="64"/>
      <c r="D323" s="64"/>
      <c r="E323" s="64"/>
      <c r="F323" s="64"/>
      <c r="G323" s="64"/>
      <c r="H323" s="64"/>
      <c r="I323" s="64"/>
      <c r="J323" s="64"/>
      <c r="K323" s="64"/>
    </row>
    <row r="324" spans="3:11">
      <c r="C324" s="64"/>
      <c r="D324" s="64"/>
      <c r="E324" s="64"/>
      <c r="F324" s="64"/>
      <c r="G324" s="64"/>
      <c r="H324" s="64"/>
      <c r="I324" s="64"/>
      <c r="J324" s="64"/>
      <c r="K324" s="64"/>
    </row>
    <row r="325" spans="3:11">
      <c r="C325" s="64"/>
      <c r="D325" s="64"/>
      <c r="E325" s="64"/>
      <c r="F325" s="64"/>
      <c r="G325" s="64"/>
      <c r="H325" s="64"/>
      <c r="I325" s="64"/>
      <c r="J325" s="64"/>
      <c r="K325" s="64"/>
    </row>
    <row r="326" spans="3:11">
      <c r="C326" s="64"/>
      <c r="D326" s="64"/>
      <c r="E326" s="64"/>
      <c r="F326" s="64"/>
      <c r="G326" s="64"/>
      <c r="H326" s="64"/>
      <c r="I326" s="64"/>
      <c r="J326" s="64"/>
      <c r="K326" s="64"/>
    </row>
    <row r="327" spans="3:11">
      <c r="C327" s="64"/>
      <c r="D327" s="64"/>
      <c r="E327" s="64"/>
      <c r="F327" s="64"/>
      <c r="G327" s="64"/>
      <c r="H327" s="64"/>
      <c r="I327" s="64"/>
      <c r="J327" s="64"/>
      <c r="K327" s="64"/>
    </row>
    <row r="328" spans="3:11">
      <c r="C328" s="64"/>
      <c r="D328" s="64"/>
      <c r="E328" s="64"/>
      <c r="F328" s="64"/>
      <c r="G328" s="64"/>
      <c r="H328" s="64"/>
      <c r="I328" s="64"/>
      <c r="J328" s="64"/>
      <c r="K328" s="64"/>
    </row>
    <row r="329" spans="3:11">
      <c r="C329" s="64"/>
      <c r="D329" s="64"/>
      <c r="E329" s="64"/>
      <c r="F329" s="64"/>
      <c r="G329" s="64"/>
      <c r="H329" s="64"/>
      <c r="I329" s="64"/>
      <c r="J329" s="64"/>
      <c r="K329" s="64"/>
    </row>
    <row r="330" spans="3:11">
      <c r="C330" s="64"/>
      <c r="D330" s="64"/>
      <c r="E330" s="64"/>
      <c r="F330" s="64"/>
      <c r="G330" s="64"/>
      <c r="H330" s="64"/>
      <c r="I330" s="64"/>
      <c r="J330" s="64"/>
      <c r="K330" s="64"/>
    </row>
    <row r="331" spans="3:11">
      <c r="C331" s="64"/>
      <c r="D331" s="64"/>
      <c r="E331" s="64"/>
      <c r="F331" s="64"/>
      <c r="G331" s="64"/>
      <c r="H331" s="64"/>
      <c r="I331" s="64"/>
      <c r="J331" s="64"/>
      <c r="K331" s="64"/>
    </row>
    <row r="332" spans="3:11">
      <c r="C332" s="64"/>
      <c r="D332" s="64"/>
      <c r="E332" s="64"/>
      <c r="F332" s="64"/>
      <c r="G332" s="64"/>
      <c r="H332" s="64"/>
      <c r="I332" s="64"/>
      <c r="J332" s="64"/>
      <c r="K332" s="64"/>
    </row>
    <row r="333" spans="3:11">
      <c r="C333" s="64"/>
      <c r="D333" s="64"/>
      <c r="E333" s="64"/>
      <c r="F333" s="64"/>
      <c r="G333" s="64"/>
      <c r="H333" s="64"/>
      <c r="I333" s="64"/>
      <c r="J333" s="64"/>
      <c r="K333" s="64"/>
    </row>
    <row r="334" spans="3:11">
      <c r="C334" s="64"/>
      <c r="D334" s="64"/>
      <c r="E334" s="64"/>
      <c r="F334" s="64"/>
      <c r="G334" s="64"/>
      <c r="H334" s="64"/>
      <c r="I334" s="64"/>
      <c r="J334" s="64"/>
      <c r="K334" s="64"/>
    </row>
    <row r="335" spans="3:11">
      <c r="C335" s="64"/>
      <c r="D335" s="64"/>
      <c r="E335" s="64"/>
      <c r="F335" s="64"/>
      <c r="G335" s="64"/>
      <c r="H335" s="64"/>
      <c r="I335" s="64"/>
      <c r="J335" s="64"/>
      <c r="K335" s="64"/>
    </row>
    <row r="336" spans="3:11">
      <c r="C336" s="64"/>
      <c r="D336" s="64"/>
      <c r="E336" s="64"/>
      <c r="F336" s="64"/>
      <c r="G336" s="64"/>
      <c r="H336" s="64"/>
      <c r="I336" s="64"/>
      <c r="J336" s="64"/>
      <c r="K336" s="64"/>
    </row>
    <row r="337" spans="3:11">
      <c r="C337" s="64"/>
      <c r="D337" s="64"/>
      <c r="E337" s="64"/>
      <c r="F337" s="64"/>
      <c r="G337" s="64"/>
      <c r="H337" s="64"/>
      <c r="I337" s="64"/>
      <c r="J337" s="64"/>
      <c r="K337" s="64"/>
    </row>
    <row r="338" spans="3:11">
      <c r="C338" s="64"/>
      <c r="D338" s="64"/>
      <c r="E338" s="64"/>
      <c r="F338" s="64"/>
      <c r="G338" s="64"/>
      <c r="H338" s="64"/>
      <c r="I338" s="64"/>
      <c r="J338" s="64"/>
      <c r="K338" s="64"/>
    </row>
    <row r="339" spans="3:11">
      <c r="C339" s="64"/>
      <c r="D339" s="64"/>
      <c r="E339" s="64"/>
      <c r="F339" s="64"/>
      <c r="G339" s="64"/>
      <c r="H339" s="64"/>
      <c r="I339" s="64"/>
      <c r="J339" s="64"/>
      <c r="K339" s="64"/>
    </row>
    <row r="340" spans="3:11">
      <c r="C340" s="64"/>
      <c r="D340" s="64"/>
      <c r="E340" s="64"/>
      <c r="F340" s="64"/>
      <c r="G340" s="64"/>
      <c r="H340" s="64"/>
      <c r="I340" s="64"/>
      <c r="J340" s="64"/>
      <c r="K340" s="64"/>
    </row>
    <row r="341" spans="3:11">
      <c r="C341" s="64"/>
      <c r="D341" s="64"/>
      <c r="E341" s="64"/>
      <c r="F341" s="64"/>
      <c r="G341" s="64"/>
      <c r="H341" s="64"/>
      <c r="I341" s="64"/>
      <c r="J341" s="64"/>
      <c r="K341" s="64"/>
    </row>
    <row r="342" spans="3:11">
      <c r="C342" s="64"/>
      <c r="D342" s="64"/>
      <c r="E342" s="64"/>
      <c r="F342" s="64"/>
      <c r="G342" s="64"/>
      <c r="H342" s="64"/>
      <c r="I342" s="64"/>
      <c r="J342" s="64"/>
      <c r="K342" s="64"/>
    </row>
    <row r="343" spans="3:11">
      <c r="C343" s="64"/>
      <c r="D343" s="64"/>
      <c r="E343" s="64"/>
      <c r="F343" s="64"/>
      <c r="G343" s="64"/>
      <c r="H343" s="64"/>
      <c r="I343" s="64"/>
      <c r="J343" s="64"/>
      <c r="K343" s="64"/>
    </row>
    <row r="344" spans="3:11">
      <c r="C344" s="64"/>
      <c r="D344" s="64"/>
      <c r="E344" s="64"/>
      <c r="F344" s="64"/>
      <c r="G344" s="64"/>
      <c r="H344" s="64"/>
      <c r="I344" s="64"/>
      <c r="J344" s="64"/>
      <c r="K344" s="64"/>
    </row>
    <row r="345" spans="3:11">
      <c r="C345" s="64"/>
      <c r="D345" s="64"/>
      <c r="E345" s="64"/>
      <c r="F345" s="64"/>
      <c r="G345" s="64"/>
      <c r="H345" s="64"/>
      <c r="I345" s="64"/>
      <c r="J345" s="64"/>
      <c r="K345" s="64"/>
    </row>
    <row r="346" spans="3:11">
      <c r="C346" s="64"/>
      <c r="D346" s="64"/>
      <c r="E346" s="64"/>
      <c r="F346" s="64"/>
      <c r="G346" s="64"/>
      <c r="H346" s="64"/>
      <c r="I346" s="64"/>
      <c r="J346" s="64"/>
      <c r="K346" s="64"/>
    </row>
    <row r="347" spans="3:11">
      <c r="C347" s="64"/>
      <c r="D347" s="64"/>
      <c r="E347" s="64"/>
      <c r="F347" s="64"/>
      <c r="G347" s="64"/>
      <c r="H347" s="64"/>
      <c r="I347" s="64"/>
      <c r="J347" s="64"/>
      <c r="K347" s="64"/>
    </row>
    <row r="348" spans="3:11">
      <c r="C348" s="64"/>
      <c r="D348" s="64"/>
      <c r="E348" s="64"/>
      <c r="F348" s="64"/>
      <c r="G348" s="64"/>
      <c r="H348" s="64"/>
      <c r="I348" s="64"/>
      <c r="J348" s="64"/>
      <c r="K348" s="64"/>
    </row>
    <row r="349" spans="3:11">
      <c r="C349" s="64"/>
      <c r="D349" s="64"/>
      <c r="E349" s="64"/>
      <c r="F349" s="64"/>
      <c r="G349" s="64"/>
      <c r="H349" s="64"/>
      <c r="I349" s="64"/>
      <c r="J349" s="64"/>
      <c r="K349" s="64"/>
    </row>
    <row r="350" spans="3:11">
      <c r="C350" s="64"/>
      <c r="D350" s="64"/>
      <c r="E350" s="64"/>
      <c r="F350" s="64"/>
      <c r="G350" s="64"/>
      <c r="H350" s="64"/>
      <c r="I350" s="64"/>
      <c r="J350" s="64"/>
      <c r="K350" s="64"/>
    </row>
    <row r="351" spans="3:11">
      <c r="C351" s="64"/>
      <c r="D351" s="64"/>
      <c r="E351" s="64"/>
      <c r="F351" s="64"/>
      <c r="G351" s="64"/>
      <c r="H351" s="64"/>
      <c r="I351" s="64"/>
      <c r="J351" s="64"/>
      <c r="K351" s="64"/>
    </row>
    <row r="352" spans="3:11">
      <c r="C352" s="64"/>
      <c r="D352" s="64"/>
      <c r="E352" s="64"/>
      <c r="F352" s="64"/>
      <c r="G352" s="64"/>
      <c r="H352" s="64"/>
      <c r="I352" s="64"/>
      <c r="J352" s="64"/>
      <c r="K352" s="64"/>
    </row>
    <row r="353" spans="3:11">
      <c r="C353" s="64"/>
      <c r="D353" s="64"/>
      <c r="E353" s="64"/>
      <c r="F353" s="64"/>
      <c r="G353" s="64"/>
      <c r="H353" s="64"/>
      <c r="I353" s="64"/>
      <c r="J353" s="64"/>
      <c r="K353" s="64"/>
    </row>
    <row r="354" spans="3:11">
      <c r="C354" s="64"/>
      <c r="D354" s="64"/>
      <c r="E354" s="64"/>
      <c r="F354" s="64"/>
      <c r="G354" s="64"/>
      <c r="H354" s="64"/>
      <c r="I354" s="64"/>
      <c r="J354" s="64"/>
      <c r="K354" s="64"/>
    </row>
    <row r="355" spans="3:11">
      <c r="C355" s="64"/>
      <c r="D355" s="64"/>
      <c r="E355" s="64"/>
      <c r="F355" s="64"/>
      <c r="G355" s="64"/>
      <c r="H355" s="64"/>
      <c r="I355" s="64"/>
      <c r="J355" s="64"/>
      <c r="K355" s="64"/>
    </row>
    <row r="356" spans="3:11">
      <c r="C356" s="64"/>
      <c r="D356" s="64"/>
      <c r="E356" s="64"/>
      <c r="F356" s="64"/>
      <c r="G356" s="64"/>
      <c r="H356" s="64"/>
      <c r="I356" s="64"/>
      <c r="J356" s="64"/>
      <c r="K356" s="64"/>
    </row>
    <row r="357" spans="3:11">
      <c r="C357" s="64"/>
      <c r="D357" s="64"/>
      <c r="E357" s="64"/>
      <c r="F357" s="64"/>
      <c r="G357" s="64"/>
      <c r="H357" s="64"/>
      <c r="I357" s="64"/>
      <c r="J357" s="64"/>
      <c r="K357" s="64"/>
    </row>
    <row r="358" spans="3:11">
      <c r="C358" s="64"/>
      <c r="D358" s="64"/>
      <c r="E358" s="64"/>
      <c r="F358" s="64"/>
      <c r="G358" s="64"/>
      <c r="H358" s="64"/>
      <c r="I358" s="64"/>
      <c r="J358" s="64"/>
      <c r="K358" s="64"/>
    </row>
    <row r="359" spans="3:11">
      <c r="C359" s="64"/>
      <c r="D359" s="64"/>
      <c r="E359" s="64"/>
      <c r="F359" s="64"/>
      <c r="G359" s="64"/>
      <c r="H359" s="64"/>
      <c r="I359" s="64"/>
      <c r="J359" s="64"/>
      <c r="K359" s="64"/>
    </row>
    <row r="360" spans="3:11">
      <c r="C360" s="64"/>
      <c r="D360" s="64"/>
      <c r="E360" s="64"/>
      <c r="F360" s="64"/>
      <c r="G360" s="64"/>
      <c r="H360" s="64"/>
      <c r="I360" s="64"/>
      <c r="J360" s="64"/>
      <c r="K360" s="64"/>
    </row>
    <row r="361" spans="3:11">
      <c r="C361" s="64"/>
      <c r="D361" s="64"/>
      <c r="E361" s="64"/>
      <c r="F361" s="64"/>
      <c r="G361" s="64"/>
      <c r="H361" s="64"/>
      <c r="I361" s="64"/>
      <c r="J361" s="64"/>
      <c r="K361" s="64"/>
    </row>
    <row r="362" spans="3:11">
      <c r="C362" s="64"/>
      <c r="D362" s="64"/>
      <c r="E362" s="64"/>
      <c r="F362" s="64"/>
      <c r="G362" s="64"/>
      <c r="H362" s="64"/>
      <c r="I362" s="64"/>
      <c r="J362" s="64"/>
      <c r="K362" s="64"/>
    </row>
    <row r="363" spans="3:11">
      <c r="C363" s="64"/>
      <c r="D363" s="64"/>
      <c r="E363" s="64"/>
      <c r="F363" s="64"/>
      <c r="G363" s="64"/>
      <c r="H363" s="64"/>
      <c r="I363" s="64"/>
      <c r="J363" s="64"/>
      <c r="K363" s="64"/>
    </row>
    <row r="364" spans="3:11">
      <c r="C364" s="64"/>
      <c r="D364" s="64"/>
      <c r="E364" s="64"/>
      <c r="F364" s="64"/>
      <c r="G364" s="64"/>
      <c r="H364" s="64"/>
      <c r="I364" s="64"/>
      <c r="J364" s="64"/>
      <c r="K364" s="64"/>
    </row>
    <row r="365" spans="3:11">
      <c r="C365" s="64"/>
      <c r="D365" s="64"/>
      <c r="E365" s="64"/>
      <c r="F365" s="64"/>
      <c r="G365" s="64"/>
      <c r="H365" s="64"/>
      <c r="I365" s="64"/>
      <c r="J365" s="64"/>
      <c r="K365" s="64"/>
    </row>
    <row r="366" spans="3:11">
      <c r="C366" s="64"/>
      <c r="D366" s="64"/>
      <c r="E366" s="64"/>
      <c r="F366" s="64"/>
      <c r="G366" s="64"/>
      <c r="H366" s="64"/>
      <c r="I366" s="64"/>
      <c r="J366" s="64"/>
      <c r="K366" s="64"/>
    </row>
    <row r="367" spans="3:11">
      <c r="C367" s="64"/>
      <c r="D367" s="64"/>
      <c r="E367" s="64"/>
      <c r="F367" s="64"/>
      <c r="G367" s="64"/>
      <c r="H367" s="64"/>
      <c r="I367" s="64"/>
      <c r="J367" s="64"/>
      <c r="K367" s="64"/>
    </row>
    <row r="368" spans="3:11">
      <c r="C368" s="64"/>
      <c r="D368" s="64"/>
      <c r="E368" s="64"/>
      <c r="F368" s="64"/>
      <c r="G368" s="64"/>
      <c r="H368" s="64"/>
      <c r="I368" s="64"/>
      <c r="J368" s="64"/>
      <c r="K368" s="64"/>
    </row>
    <row r="369" spans="3:11">
      <c r="C369" s="64"/>
      <c r="D369" s="64"/>
      <c r="E369" s="64"/>
      <c r="F369" s="64"/>
      <c r="G369" s="64"/>
      <c r="H369" s="64"/>
      <c r="I369" s="64"/>
      <c r="J369" s="64"/>
      <c r="K369" s="64"/>
    </row>
    <row r="370" spans="3:11">
      <c r="C370" s="64"/>
      <c r="D370" s="64"/>
      <c r="E370" s="64"/>
      <c r="F370" s="64"/>
      <c r="G370" s="64"/>
      <c r="H370" s="64"/>
      <c r="I370" s="64"/>
      <c r="J370" s="64"/>
      <c r="K370" s="64"/>
    </row>
    <row r="371" spans="3:11">
      <c r="C371" s="64"/>
      <c r="D371" s="64"/>
      <c r="E371" s="64"/>
      <c r="F371" s="64"/>
      <c r="G371" s="64"/>
      <c r="H371" s="64"/>
      <c r="I371" s="64"/>
      <c r="J371" s="64"/>
      <c r="K371" s="64"/>
    </row>
    <row r="372" spans="3:11">
      <c r="C372" s="64"/>
      <c r="D372" s="64"/>
      <c r="E372" s="64"/>
      <c r="F372" s="64"/>
      <c r="G372" s="64"/>
      <c r="H372" s="64"/>
      <c r="I372" s="64"/>
      <c r="J372" s="64"/>
      <c r="K372" s="64"/>
    </row>
    <row r="373" spans="3:11">
      <c r="C373" s="64"/>
      <c r="D373" s="64"/>
      <c r="E373" s="64"/>
      <c r="F373" s="64"/>
      <c r="G373" s="64"/>
      <c r="H373" s="64"/>
      <c r="I373" s="64"/>
      <c r="J373" s="64"/>
      <c r="K373" s="64"/>
    </row>
    <row r="374" spans="3:11">
      <c r="C374" s="64"/>
      <c r="D374" s="64"/>
      <c r="E374" s="64"/>
      <c r="F374" s="64"/>
      <c r="G374" s="64"/>
      <c r="H374" s="64"/>
      <c r="I374" s="64"/>
      <c r="J374" s="64"/>
      <c r="K374" s="64"/>
    </row>
    <row r="375" spans="3:11">
      <c r="C375" s="64"/>
      <c r="D375" s="64"/>
      <c r="E375" s="64"/>
      <c r="F375" s="64"/>
      <c r="G375" s="64"/>
      <c r="H375" s="64"/>
      <c r="I375" s="64"/>
      <c r="J375" s="64"/>
      <c r="K375" s="64"/>
    </row>
    <row r="376" spans="3:11">
      <c r="C376" s="64"/>
      <c r="D376" s="64"/>
      <c r="E376" s="64"/>
      <c r="F376" s="64"/>
      <c r="G376" s="64"/>
      <c r="H376" s="64"/>
      <c r="I376" s="64"/>
      <c r="J376" s="64"/>
      <c r="K376" s="64"/>
    </row>
    <row r="377" spans="3:11">
      <c r="C377" s="64"/>
      <c r="D377" s="64"/>
      <c r="E377" s="64"/>
      <c r="F377" s="64"/>
      <c r="G377" s="64"/>
      <c r="H377" s="64"/>
      <c r="I377" s="64"/>
      <c r="J377" s="64"/>
      <c r="K377" s="64"/>
    </row>
    <row r="378" spans="3:11">
      <c r="C378" s="64"/>
      <c r="D378" s="64"/>
      <c r="E378" s="64"/>
      <c r="F378" s="64"/>
      <c r="G378" s="64"/>
      <c r="H378" s="64"/>
      <c r="I378" s="64"/>
      <c r="J378" s="64"/>
      <c r="K378" s="64"/>
    </row>
    <row r="379" spans="3:11">
      <c r="C379" s="64"/>
      <c r="D379" s="64"/>
      <c r="E379" s="64"/>
      <c r="F379" s="64"/>
      <c r="G379" s="64"/>
      <c r="H379" s="64"/>
      <c r="I379" s="64"/>
      <c r="J379" s="64"/>
      <c r="K379" s="64"/>
    </row>
    <row r="380" spans="3:11">
      <c r="C380" s="64"/>
      <c r="D380" s="64"/>
      <c r="E380" s="64"/>
      <c r="F380" s="64"/>
      <c r="G380" s="64"/>
      <c r="H380" s="64"/>
      <c r="I380" s="64"/>
      <c r="J380" s="64"/>
      <c r="K380" s="64"/>
    </row>
    <row r="381" spans="3:11">
      <c r="C381" s="64"/>
      <c r="D381" s="64"/>
      <c r="E381" s="64"/>
      <c r="F381" s="64"/>
      <c r="G381" s="64"/>
      <c r="H381" s="64"/>
      <c r="I381" s="64"/>
      <c r="J381" s="64"/>
      <c r="K381" s="64"/>
    </row>
    <row r="382" spans="3:11">
      <c r="C382" s="64"/>
      <c r="D382" s="64"/>
      <c r="E382" s="64"/>
      <c r="F382" s="64"/>
      <c r="G382" s="64"/>
      <c r="H382" s="64"/>
      <c r="I382" s="64"/>
      <c r="J382" s="64"/>
      <c r="K382" s="64"/>
    </row>
    <row r="383" spans="3:11">
      <c r="C383" s="64"/>
      <c r="D383" s="64"/>
      <c r="E383" s="64"/>
      <c r="F383" s="64"/>
      <c r="G383" s="64"/>
      <c r="H383" s="64"/>
      <c r="I383" s="64"/>
      <c r="J383" s="64"/>
      <c r="K383" s="64"/>
    </row>
    <row r="384" spans="3:11">
      <c r="C384" s="64"/>
      <c r="D384" s="64"/>
      <c r="E384" s="64"/>
      <c r="F384" s="64"/>
      <c r="G384" s="64"/>
      <c r="H384" s="64"/>
      <c r="I384" s="64"/>
      <c r="J384" s="64"/>
      <c r="K384" s="64"/>
    </row>
    <row r="385" spans="3:11">
      <c r="C385" s="64"/>
      <c r="D385" s="64"/>
      <c r="E385" s="64"/>
      <c r="F385" s="64"/>
      <c r="G385" s="64"/>
      <c r="H385" s="64"/>
      <c r="I385" s="64"/>
      <c r="J385" s="64"/>
      <c r="K385" s="64"/>
    </row>
    <row r="386" spans="3:11">
      <c r="C386" s="64"/>
      <c r="D386" s="64"/>
      <c r="E386" s="64"/>
      <c r="F386" s="64"/>
      <c r="G386" s="64"/>
      <c r="H386" s="64"/>
      <c r="I386" s="64"/>
      <c r="J386" s="64"/>
      <c r="K386" s="64"/>
    </row>
    <row r="387" spans="3:11">
      <c r="C387" s="64"/>
      <c r="D387" s="64"/>
      <c r="E387" s="64"/>
      <c r="F387" s="64"/>
      <c r="G387" s="64"/>
      <c r="H387" s="64"/>
      <c r="I387" s="64"/>
      <c r="J387" s="64"/>
      <c r="K387" s="64"/>
    </row>
    <row r="388" spans="3:11">
      <c r="C388" s="64"/>
      <c r="D388" s="64"/>
      <c r="E388" s="64"/>
      <c r="F388" s="64"/>
      <c r="G388" s="64"/>
      <c r="H388" s="64"/>
      <c r="I388" s="64"/>
      <c r="J388" s="64"/>
      <c r="K388" s="64"/>
    </row>
    <row r="389" spans="3:11">
      <c r="C389" s="64"/>
      <c r="D389" s="64"/>
      <c r="E389" s="64"/>
      <c r="F389" s="64"/>
      <c r="G389" s="64"/>
      <c r="H389" s="64"/>
      <c r="I389" s="64"/>
      <c r="J389" s="64"/>
      <c r="K389" s="64"/>
    </row>
    <row r="390" spans="3:11">
      <c r="C390" s="64"/>
      <c r="D390" s="64"/>
      <c r="E390" s="64"/>
      <c r="F390" s="64"/>
      <c r="G390" s="64"/>
      <c r="H390" s="64"/>
      <c r="I390" s="64"/>
      <c r="J390" s="64"/>
      <c r="K390" s="64"/>
    </row>
    <row r="391" spans="3:11">
      <c r="C391" s="64"/>
      <c r="D391" s="64"/>
      <c r="E391" s="64"/>
      <c r="F391" s="64"/>
      <c r="G391" s="64"/>
      <c r="H391" s="64"/>
      <c r="I391" s="64"/>
      <c r="J391" s="64"/>
      <c r="K391" s="64"/>
    </row>
    <row r="392" spans="3:11">
      <c r="C392" s="64"/>
      <c r="D392" s="64"/>
      <c r="E392" s="64"/>
      <c r="F392" s="64"/>
      <c r="G392" s="64"/>
      <c r="H392" s="64"/>
      <c r="I392" s="64"/>
      <c r="J392" s="64"/>
      <c r="K392" s="64"/>
    </row>
    <row r="393" spans="3:11">
      <c r="C393" s="64"/>
      <c r="D393" s="64"/>
      <c r="E393" s="64"/>
      <c r="F393" s="64"/>
      <c r="G393" s="64"/>
      <c r="H393" s="64"/>
      <c r="I393" s="64"/>
      <c r="J393" s="64"/>
      <c r="K393" s="64"/>
    </row>
    <row r="394" spans="3:11">
      <c r="C394" s="64"/>
      <c r="D394" s="64"/>
      <c r="E394" s="64"/>
      <c r="F394" s="64"/>
      <c r="G394" s="64"/>
      <c r="H394" s="64"/>
      <c r="I394" s="64"/>
      <c r="J394" s="64"/>
      <c r="K394" s="64"/>
    </row>
    <row r="395" spans="3:11">
      <c r="C395" s="64"/>
      <c r="D395" s="64"/>
      <c r="E395" s="64"/>
      <c r="F395" s="64"/>
      <c r="G395" s="64"/>
      <c r="H395" s="64"/>
      <c r="I395" s="64"/>
      <c r="J395" s="64"/>
      <c r="K395" s="64"/>
    </row>
    <row r="396" spans="3:11">
      <c r="C396" s="64"/>
      <c r="D396" s="64"/>
      <c r="E396" s="64"/>
      <c r="F396" s="64"/>
      <c r="G396" s="64"/>
      <c r="H396" s="64"/>
      <c r="I396" s="64"/>
      <c r="J396" s="64"/>
      <c r="K396" s="64"/>
    </row>
    <row r="397" spans="3:11">
      <c r="C397" s="64"/>
      <c r="D397" s="64"/>
      <c r="E397" s="64"/>
      <c r="F397" s="64"/>
      <c r="G397" s="64"/>
      <c r="H397" s="64"/>
      <c r="I397" s="64"/>
      <c r="J397" s="64"/>
      <c r="K397" s="64"/>
    </row>
    <row r="398" spans="3:11">
      <c r="C398" s="64"/>
      <c r="D398" s="64"/>
      <c r="E398" s="64"/>
      <c r="F398" s="64"/>
      <c r="G398" s="64"/>
      <c r="H398" s="64"/>
      <c r="I398" s="64"/>
      <c r="J398" s="64"/>
      <c r="K398" s="64"/>
    </row>
    <row r="399" spans="3:11">
      <c r="C399" s="64"/>
      <c r="D399" s="64"/>
      <c r="E399" s="64"/>
      <c r="F399" s="64"/>
      <c r="G399" s="64"/>
      <c r="H399" s="64"/>
      <c r="I399" s="64"/>
      <c r="J399" s="64"/>
      <c r="K399" s="64"/>
    </row>
    <row r="400" spans="3:11">
      <c r="C400" s="64"/>
      <c r="D400" s="64"/>
      <c r="E400" s="64"/>
      <c r="F400" s="64"/>
      <c r="G400" s="64"/>
      <c r="H400" s="64"/>
      <c r="I400" s="64"/>
      <c r="J400" s="64"/>
      <c r="K400" s="64"/>
    </row>
    <row r="401" spans="3:11">
      <c r="C401" s="64"/>
      <c r="D401" s="64"/>
      <c r="E401" s="64"/>
      <c r="F401" s="64"/>
      <c r="G401" s="64"/>
      <c r="H401" s="64"/>
      <c r="I401" s="64"/>
      <c r="J401" s="64"/>
      <c r="K401" s="64"/>
    </row>
    <row r="402" spans="3:11">
      <c r="C402" s="64"/>
      <c r="D402" s="64"/>
      <c r="E402" s="64"/>
      <c r="F402" s="64"/>
      <c r="G402" s="64"/>
      <c r="H402" s="64"/>
      <c r="I402" s="64"/>
      <c r="J402" s="64"/>
      <c r="K402" s="64"/>
    </row>
    <row r="403" spans="3:11">
      <c r="C403" s="64"/>
      <c r="D403" s="64"/>
      <c r="E403" s="64"/>
      <c r="F403" s="64"/>
      <c r="G403" s="64"/>
      <c r="H403" s="64"/>
      <c r="I403" s="64"/>
      <c r="J403" s="64"/>
      <c r="K403" s="64"/>
    </row>
    <row r="404" spans="3:11">
      <c r="C404" s="64"/>
      <c r="D404" s="64"/>
      <c r="E404" s="64"/>
      <c r="F404" s="64"/>
      <c r="G404" s="64"/>
      <c r="H404" s="64"/>
      <c r="I404" s="64"/>
      <c r="J404" s="64"/>
      <c r="K404" s="64"/>
    </row>
    <row r="405" spans="3:11">
      <c r="C405" s="64"/>
      <c r="D405" s="64"/>
      <c r="E405" s="64"/>
      <c r="F405" s="64"/>
      <c r="G405" s="64"/>
      <c r="H405" s="64"/>
      <c r="I405" s="64"/>
      <c r="J405" s="64"/>
      <c r="K405" s="64"/>
    </row>
    <row r="406" spans="3:11">
      <c r="C406" s="64"/>
      <c r="D406" s="64"/>
      <c r="E406" s="64"/>
      <c r="F406" s="64"/>
      <c r="G406" s="64"/>
      <c r="H406" s="64"/>
      <c r="I406" s="64"/>
      <c r="J406" s="64"/>
      <c r="K406" s="64"/>
    </row>
    <row r="407" spans="3:11">
      <c r="C407" s="64"/>
      <c r="D407" s="64"/>
      <c r="E407" s="64"/>
      <c r="F407" s="64"/>
      <c r="G407" s="64"/>
      <c r="H407" s="64"/>
      <c r="I407" s="64"/>
      <c r="J407" s="64"/>
      <c r="K407" s="64"/>
    </row>
    <row r="408" spans="3:11">
      <c r="C408" s="64"/>
      <c r="D408" s="64"/>
      <c r="E408" s="64"/>
      <c r="F408" s="64"/>
      <c r="G408" s="64"/>
      <c r="H408" s="64"/>
      <c r="I408" s="64"/>
      <c r="J408" s="64"/>
      <c r="K408" s="64"/>
    </row>
    <row r="409" spans="3:11">
      <c r="C409" s="64"/>
      <c r="D409" s="64"/>
      <c r="E409" s="64"/>
      <c r="F409" s="64"/>
      <c r="G409" s="64"/>
      <c r="H409" s="64"/>
      <c r="I409" s="64"/>
      <c r="J409" s="64"/>
      <c r="K409" s="64"/>
    </row>
    <row r="410" spans="3:11">
      <c r="C410" s="64"/>
      <c r="D410" s="64"/>
      <c r="E410" s="64"/>
      <c r="F410" s="64"/>
      <c r="G410" s="64"/>
      <c r="H410" s="64"/>
      <c r="I410" s="64"/>
      <c r="J410" s="64"/>
      <c r="K410" s="64"/>
    </row>
    <row r="411" spans="3:11">
      <c r="C411" s="64"/>
      <c r="D411" s="64"/>
      <c r="E411" s="64"/>
      <c r="F411" s="64"/>
      <c r="G411" s="64"/>
      <c r="H411" s="64"/>
      <c r="I411" s="64"/>
      <c r="J411" s="64"/>
      <c r="K411" s="64"/>
    </row>
    <row r="412" spans="3:11">
      <c r="C412" s="64"/>
      <c r="D412" s="64"/>
      <c r="E412" s="64"/>
      <c r="F412" s="64"/>
      <c r="G412" s="64"/>
      <c r="H412" s="64"/>
      <c r="I412" s="64"/>
      <c r="J412" s="64"/>
      <c r="K412" s="64"/>
    </row>
    <row r="413" spans="3:11">
      <c r="C413" s="64"/>
      <c r="D413" s="64"/>
      <c r="E413" s="64"/>
      <c r="F413" s="64"/>
      <c r="G413" s="64"/>
      <c r="H413" s="64"/>
      <c r="I413" s="64"/>
      <c r="J413" s="64"/>
      <c r="K413" s="64"/>
    </row>
    <row r="414" spans="3:11">
      <c r="C414" s="64"/>
      <c r="D414" s="64"/>
      <c r="E414" s="64"/>
      <c r="F414" s="64"/>
      <c r="G414" s="64"/>
      <c r="H414" s="64"/>
      <c r="I414" s="64"/>
      <c r="J414" s="64"/>
      <c r="K414" s="64"/>
    </row>
    <row r="415" spans="3:11">
      <c r="C415" s="64"/>
      <c r="D415" s="64"/>
      <c r="E415" s="64"/>
      <c r="F415" s="64"/>
      <c r="G415" s="64"/>
      <c r="H415" s="64"/>
      <c r="I415" s="64"/>
      <c r="J415" s="64"/>
      <c r="K415" s="64"/>
    </row>
    <row r="416" spans="3:11">
      <c r="C416" s="64"/>
      <c r="D416" s="64"/>
      <c r="E416" s="64"/>
      <c r="F416" s="64"/>
      <c r="G416" s="64"/>
      <c r="H416" s="64"/>
      <c r="I416" s="64"/>
      <c r="J416" s="64"/>
      <c r="K416" s="64"/>
    </row>
    <row r="417" spans="3:11">
      <c r="C417" s="64"/>
      <c r="D417" s="64"/>
      <c r="E417" s="64"/>
      <c r="F417" s="64"/>
      <c r="G417" s="64"/>
      <c r="H417" s="64"/>
      <c r="I417" s="64"/>
      <c r="J417" s="64"/>
      <c r="K417" s="64"/>
    </row>
    <row r="418" spans="3:11">
      <c r="C418" s="64"/>
      <c r="D418" s="64"/>
      <c r="E418" s="64"/>
      <c r="F418" s="64"/>
      <c r="G418" s="64"/>
      <c r="H418" s="64"/>
      <c r="I418" s="64"/>
      <c r="J418" s="64"/>
      <c r="K418" s="64"/>
    </row>
    <row r="419" spans="3:11">
      <c r="C419" s="64"/>
      <c r="D419" s="64"/>
      <c r="E419" s="64"/>
      <c r="F419" s="64"/>
      <c r="G419" s="64"/>
      <c r="H419" s="64"/>
      <c r="I419" s="64"/>
      <c r="J419" s="64"/>
      <c r="K419" s="64"/>
    </row>
    <row r="420" spans="3:11">
      <c r="C420" s="64"/>
      <c r="D420" s="64"/>
      <c r="E420" s="64"/>
      <c r="F420" s="64"/>
      <c r="G420" s="64"/>
      <c r="H420" s="64"/>
      <c r="I420" s="64"/>
      <c r="J420" s="64"/>
      <c r="K420" s="64"/>
    </row>
    <row r="421" spans="3:11">
      <c r="C421" s="64"/>
      <c r="D421" s="64"/>
      <c r="E421" s="64"/>
      <c r="F421" s="64"/>
      <c r="G421" s="64"/>
      <c r="H421" s="64"/>
      <c r="I421" s="64"/>
      <c r="J421" s="64"/>
      <c r="K421" s="64"/>
    </row>
    <row r="422" spans="3:11">
      <c r="C422" s="64"/>
      <c r="D422" s="64"/>
      <c r="E422" s="64"/>
      <c r="F422" s="64"/>
      <c r="G422" s="64"/>
      <c r="H422" s="64"/>
      <c r="I422" s="64"/>
      <c r="J422" s="64"/>
      <c r="K422" s="64"/>
    </row>
    <row r="423" spans="3:11">
      <c r="C423" s="64"/>
      <c r="D423" s="64"/>
      <c r="E423" s="64"/>
      <c r="F423" s="64"/>
      <c r="G423" s="64"/>
      <c r="H423" s="64"/>
      <c r="I423" s="64"/>
      <c r="J423" s="64"/>
      <c r="K423" s="64"/>
    </row>
    <row r="424" spans="3:11">
      <c r="C424" s="64"/>
      <c r="D424" s="64"/>
      <c r="E424" s="64"/>
      <c r="F424" s="64"/>
      <c r="G424" s="64"/>
      <c r="H424" s="64"/>
      <c r="I424" s="64"/>
      <c r="J424" s="64"/>
      <c r="K424" s="64"/>
    </row>
    <row r="425" spans="3:11">
      <c r="C425" s="64"/>
      <c r="D425" s="64"/>
      <c r="E425" s="64"/>
      <c r="F425" s="64"/>
      <c r="G425" s="64"/>
      <c r="H425" s="64"/>
      <c r="I425" s="64"/>
      <c r="J425" s="64"/>
      <c r="K425" s="64"/>
    </row>
    <row r="426" spans="3:11">
      <c r="C426" s="64"/>
      <c r="D426" s="64"/>
      <c r="E426" s="64"/>
      <c r="F426" s="64"/>
      <c r="G426" s="64"/>
      <c r="H426" s="64"/>
      <c r="I426" s="64"/>
      <c r="J426" s="64"/>
      <c r="K426" s="64"/>
    </row>
    <row r="427" spans="3:11">
      <c r="C427" s="64"/>
      <c r="D427" s="64"/>
      <c r="E427" s="64"/>
      <c r="F427" s="64"/>
      <c r="G427" s="64"/>
      <c r="H427" s="64"/>
      <c r="I427" s="64"/>
      <c r="J427" s="64"/>
      <c r="K427" s="64"/>
    </row>
    <row r="428" spans="3:11">
      <c r="C428" s="64"/>
      <c r="D428" s="64"/>
      <c r="E428" s="64"/>
      <c r="F428" s="64"/>
      <c r="G428" s="64"/>
      <c r="H428" s="64"/>
      <c r="I428" s="64"/>
      <c r="J428" s="64"/>
      <c r="K428" s="64"/>
    </row>
    <row r="429" spans="3:11">
      <c r="C429" s="64"/>
      <c r="D429" s="64"/>
      <c r="E429" s="64"/>
      <c r="F429" s="64"/>
      <c r="G429" s="64"/>
      <c r="H429" s="64"/>
      <c r="I429" s="64"/>
      <c r="J429" s="64"/>
      <c r="K429" s="64"/>
    </row>
    <row r="430" spans="3:11">
      <c r="C430" s="64"/>
      <c r="D430" s="64"/>
      <c r="E430" s="64"/>
      <c r="F430" s="64"/>
      <c r="G430" s="64"/>
      <c r="H430" s="64"/>
      <c r="I430" s="64"/>
      <c r="J430" s="64"/>
      <c r="K430" s="64"/>
    </row>
    <row r="431" spans="3:11">
      <c r="C431" s="64"/>
      <c r="D431" s="64"/>
      <c r="E431" s="64"/>
      <c r="F431" s="64"/>
      <c r="G431" s="64"/>
      <c r="H431" s="64"/>
      <c r="I431" s="64"/>
      <c r="J431" s="64"/>
      <c r="K431" s="64"/>
    </row>
    <row r="432" spans="3:11">
      <c r="C432" s="64"/>
      <c r="D432" s="64"/>
      <c r="E432" s="64"/>
      <c r="F432" s="64"/>
      <c r="G432" s="64"/>
      <c r="H432" s="64"/>
      <c r="I432" s="64"/>
      <c r="J432" s="64"/>
      <c r="K432" s="64"/>
    </row>
    <row r="433" spans="3:11">
      <c r="C433" s="64"/>
      <c r="D433" s="64"/>
      <c r="E433" s="64"/>
      <c r="F433" s="64"/>
      <c r="G433" s="64"/>
      <c r="H433" s="64"/>
      <c r="I433" s="64"/>
      <c r="J433" s="64"/>
      <c r="K433" s="64"/>
    </row>
    <row r="434" spans="3:11">
      <c r="C434" s="64"/>
      <c r="D434" s="64"/>
      <c r="E434" s="64"/>
      <c r="F434" s="64"/>
      <c r="G434" s="64"/>
      <c r="H434" s="64"/>
      <c r="I434" s="64"/>
      <c r="J434" s="64"/>
      <c r="K434" s="64"/>
    </row>
    <row r="435" spans="3:11">
      <c r="C435" s="64"/>
      <c r="D435" s="64"/>
      <c r="E435" s="64"/>
      <c r="F435" s="64"/>
      <c r="G435" s="64"/>
      <c r="H435" s="64"/>
      <c r="I435" s="64"/>
      <c r="J435" s="64"/>
      <c r="K435" s="64"/>
    </row>
    <row r="436" spans="3:11">
      <c r="C436" s="64"/>
      <c r="D436" s="64"/>
      <c r="E436" s="64"/>
      <c r="F436" s="64"/>
      <c r="G436" s="64"/>
      <c r="H436" s="64"/>
      <c r="I436" s="64"/>
      <c r="J436" s="64"/>
      <c r="K436" s="64"/>
    </row>
    <row r="437" spans="3:11">
      <c r="C437" s="64"/>
      <c r="D437" s="64"/>
      <c r="E437" s="64"/>
      <c r="F437" s="64"/>
      <c r="G437" s="64"/>
      <c r="H437" s="64"/>
      <c r="I437" s="64"/>
      <c r="J437" s="64"/>
      <c r="K437" s="64"/>
    </row>
    <row r="438" spans="3:11">
      <c r="C438" s="64"/>
      <c r="D438" s="64"/>
      <c r="E438" s="64"/>
      <c r="F438" s="64"/>
      <c r="G438" s="64"/>
      <c r="H438" s="64"/>
      <c r="I438" s="64"/>
      <c r="J438" s="64"/>
      <c r="K438" s="64"/>
    </row>
    <row r="439" spans="3:11">
      <c r="C439" s="64"/>
      <c r="D439" s="64"/>
      <c r="E439" s="64"/>
      <c r="F439" s="64"/>
      <c r="G439" s="64"/>
      <c r="H439" s="64"/>
      <c r="I439" s="64"/>
      <c r="J439" s="64"/>
      <c r="K439" s="64"/>
    </row>
    <row r="440" spans="3:11">
      <c r="C440" s="64"/>
      <c r="D440" s="64"/>
      <c r="E440" s="64"/>
      <c r="F440" s="64"/>
      <c r="G440" s="64"/>
      <c r="H440" s="64"/>
      <c r="I440" s="64"/>
      <c r="J440" s="64"/>
      <c r="K440" s="64"/>
    </row>
    <row r="441" spans="3:11">
      <c r="C441" s="64"/>
      <c r="D441" s="64"/>
      <c r="E441" s="64"/>
      <c r="F441" s="64"/>
      <c r="G441" s="64"/>
      <c r="H441" s="64"/>
      <c r="I441" s="64"/>
      <c r="J441" s="64"/>
      <c r="K441" s="64"/>
    </row>
    <row r="442" spans="3:11">
      <c r="C442" s="64"/>
      <c r="D442" s="64"/>
      <c r="E442" s="64"/>
      <c r="F442" s="64"/>
      <c r="G442" s="64"/>
      <c r="H442" s="64"/>
      <c r="I442" s="64"/>
      <c r="J442" s="64"/>
      <c r="K442" s="64"/>
    </row>
    <row r="443" spans="3:11">
      <c r="C443" s="64"/>
      <c r="D443" s="64"/>
      <c r="E443" s="64"/>
      <c r="F443" s="64"/>
      <c r="G443" s="64"/>
      <c r="H443" s="64"/>
      <c r="I443" s="64"/>
      <c r="J443" s="64"/>
      <c r="K443" s="64"/>
    </row>
    <row r="444" spans="3:11">
      <c r="C444" s="64"/>
      <c r="D444" s="64"/>
      <c r="E444" s="64"/>
      <c r="F444" s="64"/>
      <c r="G444" s="64"/>
      <c r="H444" s="64"/>
      <c r="I444" s="64"/>
      <c r="J444" s="64"/>
      <c r="K444" s="64"/>
    </row>
    <row r="445" spans="3:11">
      <c r="C445" s="64"/>
      <c r="D445" s="64"/>
      <c r="E445" s="64"/>
      <c r="F445" s="64"/>
      <c r="G445" s="64"/>
      <c r="H445" s="64"/>
      <c r="I445" s="64"/>
      <c r="J445" s="64"/>
      <c r="K445" s="64"/>
    </row>
    <row r="446" spans="3:11">
      <c r="C446" s="64"/>
      <c r="D446" s="64"/>
      <c r="E446" s="64"/>
      <c r="F446" s="64"/>
      <c r="G446" s="64"/>
      <c r="H446" s="64"/>
      <c r="I446" s="64"/>
      <c r="J446" s="64"/>
      <c r="K446" s="64"/>
    </row>
    <row r="447" spans="3:11">
      <c r="C447" s="64"/>
      <c r="D447" s="64"/>
      <c r="E447" s="64"/>
      <c r="F447" s="64"/>
      <c r="G447" s="64"/>
      <c r="H447" s="64"/>
      <c r="I447" s="64"/>
      <c r="J447" s="64"/>
      <c r="K447" s="64"/>
    </row>
    <row r="448" spans="3:11">
      <c r="C448" s="64"/>
      <c r="D448" s="64"/>
      <c r="E448" s="64"/>
      <c r="F448" s="64"/>
      <c r="G448" s="64"/>
      <c r="H448" s="64"/>
      <c r="I448" s="64"/>
      <c r="J448" s="64"/>
      <c r="K448" s="64"/>
    </row>
    <row r="449" spans="3:11">
      <c r="C449" s="64"/>
      <c r="D449" s="64"/>
      <c r="E449" s="64"/>
      <c r="F449" s="64"/>
      <c r="G449" s="64"/>
      <c r="H449" s="64"/>
      <c r="I449" s="64"/>
      <c r="J449" s="64"/>
      <c r="K449" s="64"/>
    </row>
    <row r="450" spans="3:11">
      <c r="C450" s="64"/>
      <c r="D450" s="64"/>
      <c r="E450" s="64"/>
      <c r="F450" s="64"/>
      <c r="G450" s="64"/>
      <c r="H450" s="64"/>
      <c r="I450" s="64"/>
      <c r="J450" s="64"/>
      <c r="K450" s="64"/>
    </row>
    <row r="451" spans="3:11">
      <c r="C451" s="64"/>
      <c r="D451" s="64"/>
      <c r="E451" s="64"/>
      <c r="F451" s="64"/>
      <c r="G451" s="64"/>
      <c r="H451" s="64"/>
      <c r="I451" s="64"/>
      <c r="J451" s="64"/>
      <c r="K451" s="64"/>
    </row>
    <row r="452" spans="3:11">
      <c r="C452" s="64"/>
      <c r="D452" s="64"/>
      <c r="E452" s="64"/>
      <c r="F452" s="64"/>
      <c r="G452" s="64"/>
      <c r="H452" s="64"/>
      <c r="I452" s="64"/>
      <c r="J452" s="64"/>
      <c r="K452" s="64"/>
    </row>
    <row r="453" spans="3:11">
      <c r="C453" s="64"/>
      <c r="D453" s="64"/>
      <c r="E453" s="64"/>
      <c r="F453" s="64"/>
      <c r="G453" s="64"/>
      <c r="H453" s="64"/>
      <c r="I453" s="64"/>
      <c r="J453" s="64"/>
      <c r="K453" s="64"/>
    </row>
    <row r="454" spans="3:11">
      <c r="C454" s="64"/>
      <c r="D454" s="64"/>
      <c r="E454" s="64"/>
      <c r="F454" s="64"/>
      <c r="G454" s="64"/>
      <c r="H454" s="64"/>
      <c r="I454" s="64"/>
      <c r="J454" s="64"/>
      <c r="K454" s="64"/>
    </row>
    <row r="455" spans="3:11">
      <c r="C455" s="64"/>
      <c r="D455" s="64"/>
      <c r="E455" s="64"/>
      <c r="F455" s="64"/>
      <c r="G455" s="64"/>
      <c r="H455" s="64"/>
      <c r="I455" s="64"/>
      <c r="J455" s="64"/>
      <c r="K455" s="64"/>
    </row>
    <row r="456" spans="3:11">
      <c r="C456" s="64"/>
      <c r="D456" s="64"/>
      <c r="E456" s="64"/>
      <c r="F456" s="64"/>
      <c r="G456" s="64"/>
      <c r="H456" s="64"/>
      <c r="I456" s="64"/>
      <c r="J456" s="64"/>
      <c r="K456" s="64"/>
    </row>
    <row r="457" spans="3:11">
      <c r="C457" s="64"/>
      <c r="D457" s="64"/>
      <c r="E457" s="64"/>
      <c r="F457" s="64"/>
      <c r="G457" s="64"/>
      <c r="H457" s="64"/>
      <c r="I457" s="64"/>
      <c r="J457" s="64"/>
      <c r="K457" s="64"/>
    </row>
    <row r="458" spans="3:11">
      <c r="C458" s="64"/>
      <c r="D458" s="64"/>
      <c r="E458" s="64"/>
      <c r="F458" s="64"/>
      <c r="G458" s="64"/>
      <c r="H458" s="64"/>
      <c r="I458" s="64"/>
      <c r="J458" s="64"/>
      <c r="K458" s="64"/>
    </row>
    <row r="459" spans="3:11">
      <c r="C459" s="64"/>
      <c r="D459" s="64"/>
      <c r="E459" s="64"/>
      <c r="F459" s="64"/>
      <c r="G459" s="64"/>
      <c r="H459" s="64"/>
      <c r="I459" s="64"/>
      <c r="J459" s="64"/>
      <c r="K459" s="64"/>
    </row>
    <row r="460" spans="3:11">
      <c r="C460" s="64"/>
      <c r="D460" s="64"/>
      <c r="E460" s="64"/>
      <c r="F460" s="64"/>
      <c r="G460" s="64"/>
      <c r="H460" s="64"/>
      <c r="I460" s="64"/>
      <c r="J460" s="64"/>
      <c r="K460" s="64"/>
    </row>
    <row r="461" spans="3:11">
      <c r="C461" s="64"/>
      <c r="D461" s="64"/>
      <c r="E461" s="64"/>
      <c r="F461" s="64"/>
      <c r="G461" s="64"/>
      <c r="H461" s="64"/>
      <c r="I461" s="64"/>
      <c r="J461" s="64"/>
      <c r="K461" s="64"/>
    </row>
    <row r="462" spans="3:11">
      <c r="C462" s="64"/>
      <c r="D462" s="64"/>
      <c r="E462" s="64"/>
      <c r="F462" s="64"/>
      <c r="G462" s="64"/>
      <c r="H462" s="64"/>
      <c r="I462" s="64"/>
      <c r="J462" s="64"/>
      <c r="K462" s="64"/>
    </row>
    <row r="463" spans="3:11">
      <c r="C463" s="64"/>
      <c r="D463" s="64"/>
      <c r="E463" s="64"/>
      <c r="F463" s="64"/>
      <c r="G463" s="64"/>
      <c r="H463" s="64"/>
      <c r="I463" s="64"/>
      <c r="J463" s="64"/>
      <c r="K463" s="64"/>
    </row>
    <row r="464" spans="3:11">
      <c r="C464" s="64"/>
      <c r="D464" s="64"/>
      <c r="E464" s="64"/>
      <c r="F464" s="64"/>
      <c r="G464" s="64"/>
      <c r="H464" s="64"/>
      <c r="I464" s="64"/>
      <c r="J464" s="64"/>
      <c r="K464" s="64"/>
    </row>
    <row r="465" spans="3:11">
      <c r="C465" s="64"/>
      <c r="D465" s="64"/>
      <c r="E465" s="64"/>
      <c r="F465" s="64"/>
      <c r="G465" s="64"/>
      <c r="H465" s="64"/>
      <c r="I465" s="64"/>
      <c r="J465" s="64"/>
      <c r="K465" s="64"/>
    </row>
    <row r="466" spans="3:11">
      <c r="C466" s="64"/>
      <c r="D466" s="64"/>
      <c r="E466" s="64"/>
      <c r="F466" s="64"/>
      <c r="G466" s="64"/>
      <c r="H466" s="64"/>
      <c r="I466" s="64"/>
      <c r="J466" s="64"/>
      <c r="K466" s="64"/>
    </row>
    <row r="467" spans="3:11">
      <c r="C467" s="64"/>
      <c r="D467" s="64"/>
      <c r="E467" s="64"/>
      <c r="F467" s="64"/>
      <c r="G467" s="64"/>
      <c r="H467" s="64"/>
      <c r="I467" s="64"/>
      <c r="J467" s="64"/>
      <c r="K467" s="64"/>
    </row>
    <row r="468" spans="3:11">
      <c r="C468" s="64"/>
      <c r="D468" s="64"/>
      <c r="E468" s="64"/>
      <c r="F468" s="64"/>
      <c r="G468" s="64"/>
      <c r="H468" s="64"/>
      <c r="I468" s="64"/>
      <c r="J468" s="64"/>
      <c r="K468" s="64"/>
    </row>
    <row r="469" spans="3:11">
      <c r="C469" s="64"/>
      <c r="D469" s="64"/>
      <c r="E469" s="64"/>
      <c r="F469" s="64"/>
      <c r="G469" s="64"/>
      <c r="H469" s="64"/>
      <c r="I469" s="64"/>
      <c r="J469" s="64"/>
      <c r="K469" s="64"/>
    </row>
    <row r="470" spans="3:11">
      <c r="C470" s="64"/>
      <c r="D470" s="64"/>
      <c r="E470" s="64"/>
      <c r="F470" s="64"/>
      <c r="G470" s="64"/>
      <c r="H470" s="64"/>
      <c r="I470" s="64"/>
      <c r="J470" s="64"/>
      <c r="K470" s="64"/>
    </row>
    <row r="471" spans="3:11">
      <c r="C471" s="64"/>
      <c r="D471" s="64"/>
      <c r="E471" s="64"/>
      <c r="F471" s="64"/>
      <c r="G471" s="64"/>
      <c r="H471" s="64"/>
      <c r="I471" s="64"/>
      <c r="J471" s="64"/>
      <c r="K471" s="64"/>
    </row>
    <row r="472" spans="3:11">
      <c r="C472" s="64"/>
      <c r="D472" s="64"/>
      <c r="E472" s="64"/>
      <c r="F472" s="64"/>
      <c r="G472" s="64"/>
      <c r="H472" s="64"/>
      <c r="I472" s="64"/>
      <c r="J472" s="64"/>
      <c r="K472" s="64"/>
    </row>
    <row r="473" spans="3:11">
      <c r="C473" s="64"/>
      <c r="D473" s="64"/>
      <c r="E473" s="64"/>
      <c r="F473" s="64"/>
      <c r="G473" s="64"/>
      <c r="H473" s="64"/>
      <c r="I473" s="64"/>
      <c r="J473" s="64"/>
      <c r="K473" s="64"/>
    </row>
    <row r="474" spans="3:11">
      <c r="C474" s="64"/>
      <c r="D474" s="64"/>
      <c r="E474" s="64"/>
      <c r="F474" s="64"/>
      <c r="G474" s="64"/>
      <c r="H474" s="64"/>
      <c r="I474" s="64"/>
      <c r="J474" s="64"/>
      <c r="K474" s="64"/>
    </row>
    <row r="475" spans="3:11">
      <c r="C475" s="64"/>
      <c r="D475" s="64"/>
      <c r="E475" s="64"/>
      <c r="F475" s="64"/>
      <c r="G475" s="64"/>
      <c r="H475" s="64"/>
      <c r="I475" s="64"/>
      <c r="J475" s="64"/>
      <c r="K475" s="64"/>
    </row>
    <row r="476" spans="3:11">
      <c r="C476" s="64"/>
      <c r="D476" s="64"/>
      <c r="E476" s="64"/>
      <c r="F476" s="64"/>
      <c r="G476" s="64"/>
      <c r="H476" s="64"/>
      <c r="I476" s="64"/>
      <c r="J476" s="64"/>
      <c r="K476" s="64"/>
    </row>
    <row r="477" spans="3:11">
      <c r="C477" s="64"/>
      <c r="D477" s="64"/>
      <c r="E477" s="64"/>
      <c r="F477" s="64"/>
      <c r="G477" s="64"/>
      <c r="H477" s="64"/>
      <c r="I477" s="64"/>
      <c r="J477" s="64"/>
      <c r="K477" s="64"/>
    </row>
    <row r="478" spans="3:11">
      <c r="C478" s="64"/>
      <c r="D478" s="64"/>
      <c r="E478" s="64"/>
      <c r="F478" s="64"/>
      <c r="G478" s="64"/>
      <c r="H478" s="64"/>
      <c r="I478" s="64"/>
      <c r="J478" s="64"/>
      <c r="K478" s="64"/>
    </row>
    <row r="479" spans="3:11">
      <c r="C479" s="64"/>
      <c r="D479" s="64"/>
      <c r="E479" s="64"/>
      <c r="F479" s="64"/>
      <c r="G479" s="64"/>
      <c r="H479" s="64"/>
      <c r="I479" s="64"/>
      <c r="J479" s="64"/>
      <c r="K479" s="64"/>
    </row>
    <row r="480" spans="3:11">
      <c r="C480" s="64"/>
      <c r="D480" s="64"/>
      <c r="E480" s="64"/>
      <c r="F480" s="64"/>
      <c r="G480" s="64"/>
      <c r="H480" s="64"/>
      <c r="I480" s="64"/>
      <c r="J480" s="64"/>
      <c r="K480" s="64"/>
    </row>
    <row r="481" spans="3:11">
      <c r="C481" s="64"/>
      <c r="D481" s="64"/>
      <c r="E481" s="64"/>
      <c r="F481" s="64"/>
      <c r="G481" s="64"/>
      <c r="H481" s="64"/>
      <c r="I481" s="64"/>
      <c r="J481" s="64"/>
      <c r="K481" s="64"/>
    </row>
    <row r="482" spans="3:11">
      <c r="C482" s="64"/>
      <c r="D482" s="64"/>
      <c r="E482" s="64"/>
      <c r="F482" s="64"/>
      <c r="G482" s="64"/>
      <c r="H482" s="64"/>
      <c r="I482" s="64"/>
      <c r="J482" s="64"/>
      <c r="K482" s="64"/>
    </row>
    <row r="483" spans="3:11">
      <c r="C483" s="64"/>
      <c r="D483" s="64"/>
      <c r="E483" s="64"/>
      <c r="F483" s="64"/>
      <c r="G483" s="64"/>
      <c r="H483" s="64"/>
      <c r="I483" s="64"/>
      <c r="J483" s="64"/>
      <c r="K483" s="64"/>
    </row>
    <row r="484" spans="3:11">
      <c r="C484" s="64"/>
      <c r="D484" s="64"/>
      <c r="E484" s="64"/>
      <c r="F484" s="64"/>
      <c r="G484" s="64"/>
      <c r="H484" s="64"/>
      <c r="I484" s="64"/>
      <c r="J484" s="64"/>
      <c r="K484" s="64"/>
    </row>
    <row r="485" spans="3:11">
      <c r="C485" s="64"/>
      <c r="D485" s="64"/>
      <c r="E485" s="64"/>
      <c r="F485" s="64"/>
      <c r="G485" s="64"/>
      <c r="H485" s="64"/>
      <c r="I485" s="64"/>
      <c r="J485" s="64"/>
      <c r="K485" s="64"/>
    </row>
    <row r="486" spans="3:11">
      <c r="C486" s="64"/>
      <c r="D486" s="64"/>
      <c r="E486" s="64"/>
      <c r="F486" s="64"/>
      <c r="G486" s="64"/>
      <c r="H486" s="64"/>
      <c r="I486" s="64"/>
      <c r="J486" s="64"/>
      <c r="K486" s="64"/>
    </row>
    <row r="487" spans="3:11">
      <c r="C487" s="64"/>
      <c r="D487" s="64"/>
      <c r="E487" s="64"/>
      <c r="F487" s="64"/>
      <c r="G487" s="64"/>
      <c r="H487" s="64"/>
      <c r="I487" s="64"/>
      <c r="J487" s="64"/>
      <c r="K487" s="64"/>
    </row>
    <row r="488" spans="3:11">
      <c r="C488" s="64"/>
      <c r="D488" s="64"/>
      <c r="E488" s="64"/>
      <c r="F488" s="64"/>
      <c r="G488" s="64"/>
      <c r="H488" s="64"/>
      <c r="I488" s="64"/>
      <c r="J488" s="64"/>
      <c r="K488" s="64"/>
    </row>
    <row r="489" spans="3:11">
      <c r="C489" s="64"/>
      <c r="D489" s="64"/>
      <c r="E489" s="64"/>
      <c r="F489" s="64"/>
      <c r="G489" s="64"/>
      <c r="H489" s="64"/>
      <c r="I489" s="64"/>
      <c r="J489" s="64"/>
      <c r="K489" s="64"/>
    </row>
    <row r="490" spans="3:11">
      <c r="C490" s="64"/>
      <c r="D490" s="64"/>
      <c r="E490" s="64"/>
      <c r="F490" s="64"/>
      <c r="G490" s="64"/>
      <c r="H490" s="64"/>
      <c r="I490" s="64"/>
      <c r="J490" s="64"/>
      <c r="K490" s="64"/>
    </row>
    <row r="491" spans="3:11">
      <c r="C491" s="64"/>
      <c r="D491" s="64"/>
      <c r="E491" s="64"/>
      <c r="F491" s="64"/>
      <c r="G491" s="64"/>
      <c r="H491" s="64"/>
      <c r="I491" s="64"/>
      <c r="J491" s="64"/>
      <c r="K491" s="64"/>
    </row>
    <row r="492" spans="3:11">
      <c r="C492" s="64"/>
      <c r="D492" s="64"/>
      <c r="E492" s="64"/>
      <c r="F492" s="64"/>
      <c r="G492" s="64"/>
      <c r="H492" s="64"/>
      <c r="I492" s="64"/>
      <c r="J492" s="64"/>
      <c r="K492" s="64"/>
    </row>
    <row r="493" spans="3:11">
      <c r="C493" s="64"/>
      <c r="D493" s="64"/>
      <c r="E493" s="64"/>
      <c r="F493" s="64"/>
      <c r="G493" s="64"/>
      <c r="H493" s="64"/>
      <c r="I493" s="64"/>
      <c r="J493" s="64"/>
      <c r="K493" s="64"/>
    </row>
    <row r="494" spans="3:11">
      <c r="C494" s="64"/>
      <c r="D494" s="64"/>
      <c r="E494" s="64"/>
      <c r="F494" s="64"/>
      <c r="G494" s="64"/>
      <c r="H494" s="64"/>
      <c r="I494" s="64"/>
      <c r="J494" s="64"/>
      <c r="K494" s="64"/>
    </row>
    <row r="495" spans="3:11">
      <c r="C495" s="64"/>
      <c r="D495" s="64"/>
      <c r="E495" s="64"/>
      <c r="F495" s="64"/>
      <c r="G495" s="64"/>
      <c r="H495" s="64"/>
      <c r="I495" s="64"/>
      <c r="J495" s="64"/>
      <c r="K495" s="64"/>
    </row>
    <row r="496" spans="3:11">
      <c r="C496" s="64"/>
      <c r="D496" s="64"/>
      <c r="E496" s="64"/>
      <c r="F496" s="64"/>
      <c r="G496" s="64"/>
      <c r="H496" s="64"/>
      <c r="I496" s="64"/>
      <c r="J496" s="64"/>
      <c r="K496" s="64"/>
    </row>
    <row r="497" spans="3:11">
      <c r="C497" s="64"/>
      <c r="D497" s="64"/>
      <c r="E497" s="64"/>
      <c r="F497" s="64"/>
      <c r="G497" s="64"/>
      <c r="H497" s="64"/>
      <c r="I497" s="64"/>
      <c r="J497" s="64"/>
      <c r="K497" s="64"/>
    </row>
    <row r="498" spans="3:11">
      <c r="C498" s="64"/>
      <c r="D498" s="64"/>
      <c r="E498" s="64"/>
      <c r="F498" s="64"/>
      <c r="G498" s="64"/>
      <c r="H498" s="64"/>
      <c r="I498" s="64"/>
      <c r="J498" s="64"/>
      <c r="K498" s="64"/>
    </row>
    <row r="499" spans="3:11">
      <c r="C499" s="64"/>
      <c r="D499" s="64"/>
      <c r="E499" s="64"/>
      <c r="F499" s="64"/>
      <c r="G499" s="64"/>
      <c r="H499" s="64"/>
      <c r="I499" s="64"/>
      <c r="J499" s="64"/>
      <c r="K499" s="64"/>
    </row>
    <row r="500" spans="3:11">
      <c r="C500" s="64"/>
      <c r="D500" s="64"/>
      <c r="E500" s="64"/>
      <c r="F500" s="64"/>
      <c r="G500" s="64"/>
      <c r="H500" s="64"/>
      <c r="I500" s="64"/>
      <c r="J500" s="64"/>
      <c r="K500" s="64"/>
    </row>
    <row r="501" spans="3:11">
      <c r="C501" s="64"/>
      <c r="D501" s="64"/>
      <c r="E501" s="64"/>
      <c r="F501" s="64"/>
      <c r="G501" s="64"/>
      <c r="H501" s="64"/>
      <c r="I501" s="64"/>
      <c r="J501" s="64"/>
      <c r="K501" s="64"/>
    </row>
    <row r="502" spans="3:11">
      <c r="C502" s="64"/>
      <c r="D502" s="64"/>
      <c r="E502" s="64"/>
      <c r="F502" s="64"/>
      <c r="G502" s="64"/>
      <c r="H502" s="64"/>
      <c r="I502" s="64"/>
      <c r="J502" s="64"/>
      <c r="K502" s="64"/>
    </row>
    <row r="503" spans="3:11">
      <c r="C503" s="64"/>
      <c r="D503" s="64"/>
      <c r="E503" s="64"/>
      <c r="F503" s="64"/>
      <c r="G503" s="64"/>
      <c r="H503" s="64"/>
      <c r="I503" s="64"/>
      <c r="J503" s="64"/>
      <c r="K503" s="64"/>
    </row>
    <row r="504" spans="3:11">
      <c r="C504" s="64"/>
      <c r="D504" s="64"/>
      <c r="E504" s="64"/>
      <c r="F504" s="64"/>
      <c r="G504" s="64"/>
      <c r="H504" s="64"/>
      <c r="I504" s="64"/>
      <c r="J504" s="64"/>
      <c r="K504" s="64"/>
    </row>
    <row r="505" spans="3:11">
      <c r="C505" s="64"/>
      <c r="D505" s="64"/>
      <c r="E505" s="64"/>
      <c r="F505" s="64"/>
      <c r="G505" s="64"/>
      <c r="H505" s="64"/>
      <c r="I505" s="64"/>
      <c r="J505" s="64"/>
      <c r="K505" s="64"/>
    </row>
    <row r="506" spans="3:11">
      <c r="C506" s="64"/>
      <c r="D506" s="64"/>
      <c r="E506" s="64"/>
      <c r="F506" s="64"/>
      <c r="G506" s="64"/>
      <c r="H506" s="64"/>
      <c r="I506" s="64"/>
      <c r="J506" s="64"/>
      <c r="K506" s="64"/>
    </row>
    <row r="507" spans="3:11">
      <c r="C507" s="64"/>
      <c r="D507" s="64"/>
      <c r="E507" s="64"/>
      <c r="F507" s="64"/>
      <c r="G507" s="64"/>
      <c r="H507" s="64"/>
      <c r="I507" s="64"/>
      <c r="J507" s="64"/>
      <c r="K507" s="64"/>
    </row>
    <row r="508" spans="3:11">
      <c r="C508" s="64"/>
      <c r="D508" s="64"/>
      <c r="E508" s="64"/>
      <c r="F508" s="64"/>
      <c r="G508" s="64"/>
      <c r="H508" s="64"/>
      <c r="I508" s="64"/>
      <c r="J508" s="64"/>
      <c r="K508" s="64"/>
    </row>
    <row r="509" spans="3:11">
      <c r="C509" s="64"/>
      <c r="D509" s="64"/>
      <c r="E509" s="64"/>
      <c r="F509" s="64"/>
      <c r="G509" s="64"/>
      <c r="H509" s="64"/>
      <c r="I509" s="64"/>
      <c r="J509" s="64"/>
      <c r="K509" s="64"/>
    </row>
    <row r="510" spans="3:11">
      <c r="C510" s="64"/>
      <c r="D510" s="64"/>
      <c r="E510" s="64"/>
      <c r="F510" s="64"/>
      <c r="G510" s="64"/>
      <c r="H510" s="64"/>
      <c r="I510" s="64"/>
      <c r="J510" s="64"/>
      <c r="K510" s="64"/>
    </row>
    <row r="511" spans="3:11">
      <c r="C511" s="64"/>
      <c r="D511" s="64"/>
      <c r="E511" s="64"/>
      <c r="F511" s="64"/>
      <c r="G511" s="64"/>
      <c r="H511" s="64"/>
      <c r="I511" s="64"/>
      <c r="J511" s="64"/>
      <c r="K511" s="64"/>
    </row>
    <row r="512" spans="3:11">
      <c r="C512" s="64"/>
      <c r="D512" s="64"/>
      <c r="E512" s="64"/>
      <c r="F512" s="64"/>
      <c r="G512" s="64"/>
      <c r="H512" s="64"/>
      <c r="I512" s="64"/>
      <c r="J512" s="64"/>
      <c r="K512" s="64"/>
    </row>
    <row r="513" spans="3:11">
      <c r="C513" s="64"/>
      <c r="D513" s="64"/>
      <c r="E513" s="64"/>
      <c r="F513" s="64"/>
      <c r="G513" s="64"/>
      <c r="H513" s="64"/>
      <c r="I513" s="64"/>
      <c r="J513" s="64"/>
      <c r="K513" s="64"/>
    </row>
    <row r="514" spans="3:11">
      <c r="C514" s="64"/>
      <c r="D514" s="64"/>
      <c r="E514" s="64"/>
      <c r="F514" s="64"/>
      <c r="G514" s="64"/>
      <c r="H514" s="64"/>
      <c r="I514" s="64"/>
      <c r="J514" s="64"/>
      <c r="K514" s="64"/>
    </row>
    <row r="515" spans="3:11">
      <c r="C515" s="64"/>
      <c r="D515" s="64"/>
      <c r="E515" s="64"/>
      <c r="F515" s="64"/>
      <c r="G515" s="64"/>
      <c r="H515" s="64"/>
      <c r="I515" s="64"/>
      <c r="J515" s="64"/>
      <c r="K515" s="64"/>
    </row>
    <row r="516" spans="3:11">
      <c r="C516" s="64"/>
      <c r="D516" s="64"/>
      <c r="E516" s="64"/>
      <c r="F516" s="64"/>
      <c r="G516" s="64"/>
      <c r="H516" s="64"/>
      <c r="I516" s="64"/>
      <c r="J516" s="64"/>
      <c r="K516" s="64"/>
    </row>
    <row r="517" spans="3:11">
      <c r="C517" s="64"/>
      <c r="D517" s="64"/>
      <c r="E517" s="64"/>
      <c r="F517" s="64"/>
      <c r="G517" s="64"/>
      <c r="H517" s="64"/>
      <c r="I517" s="64"/>
      <c r="J517" s="64"/>
      <c r="K517" s="64"/>
    </row>
    <row r="518" spans="3:11">
      <c r="C518" s="64"/>
      <c r="D518" s="64"/>
      <c r="E518" s="64"/>
      <c r="F518" s="64"/>
      <c r="G518" s="64"/>
      <c r="H518" s="64"/>
      <c r="I518" s="64"/>
      <c r="J518" s="64"/>
      <c r="K518" s="64"/>
    </row>
    <row r="519" spans="3:11">
      <c r="C519" s="64"/>
      <c r="D519" s="64"/>
      <c r="E519" s="64"/>
      <c r="F519" s="64"/>
      <c r="G519" s="64"/>
      <c r="H519" s="64"/>
      <c r="I519" s="64"/>
      <c r="J519" s="64"/>
      <c r="K519" s="64"/>
    </row>
    <row r="520" spans="3:11">
      <c r="C520" s="64"/>
      <c r="D520" s="64"/>
      <c r="E520" s="64"/>
      <c r="F520" s="64"/>
      <c r="G520" s="64"/>
      <c r="H520" s="64"/>
      <c r="I520" s="64"/>
      <c r="J520" s="64"/>
      <c r="K520" s="64"/>
    </row>
    <row r="521" spans="3:11">
      <c r="C521" s="64"/>
      <c r="D521" s="64"/>
      <c r="E521" s="64"/>
      <c r="F521" s="64"/>
      <c r="G521" s="64"/>
      <c r="H521" s="64"/>
      <c r="I521" s="64"/>
      <c r="J521" s="64"/>
      <c r="K521" s="64"/>
    </row>
    <row r="522" spans="3:11">
      <c r="C522" s="64"/>
      <c r="D522" s="64"/>
      <c r="E522" s="64"/>
      <c r="F522" s="64"/>
      <c r="G522" s="64"/>
      <c r="H522" s="64"/>
      <c r="I522" s="64"/>
      <c r="J522" s="64"/>
      <c r="K522" s="64"/>
    </row>
    <row r="523" spans="3:11">
      <c r="C523" s="64"/>
      <c r="D523" s="64"/>
      <c r="E523" s="64"/>
      <c r="F523" s="64"/>
      <c r="G523" s="64"/>
      <c r="H523" s="64"/>
      <c r="I523" s="64"/>
      <c r="J523" s="64"/>
      <c r="K523" s="64"/>
    </row>
    <row r="524" spans="3:11">
      <c r="C524" s="64"/>
      <c r="D524" s="64"/>
      <c r="E524" s="64"/>
      <c r="F524" s="64"/>
      <c r="G524" s="64"/>
      <c r="H524" s="64"/>
      <c r="I524" s="64"/>
      <c r="J524" s="64"/>
      <c r="K524" s="64"/>
    </row>
    <row r="525" spans="3:11">
      <c r="C525" s="64"/>
      <c r="D525" s="64"/>
      <c r="E525" s="64"/>
      <c r="F525" s="64"/>
      <c r="G525" s="64"/>
      <c r="H525" s="64"/>
      <c r="I525" s="64"/>
      <c r="J525" s="64"/>
      <c r="K525" s="64"/>
    </row>
    <row r="526" spans="3:11">
      <c r="C526" s="64"/>
      <c r="D526" s="64"/>
      <c r="E526" s="64"/>
      <c r="F526" s="64"/>
      <c r="G526" s="64"/>
      <c r="H526" s="64"/>
      <c r="I526" s="64"/>
      <c r="J526" s="64"/>
      <c r="K526" s="64"/>
    </row>
    <row r="527" spans="3:11">
      <c r="C527" s="64"/>
      <c r="D527" s="64"/>
      <c r="E527" s="64"/>
      <c r="F527" s="64"/>
      <c r="G527" s="64"/>
      <c r="H527" s="64"/>
      <c r="I527" s="64"/>
      <c r="J527" s="64"/>
      <c r="K527" s="64"/>
    </row>
    <row r="528" spans="3:11">
      <c r="C528" s="64"/>
      <c r="D528" s="64"/>
      <c r="E528" s="64"/>
      <c r="F528" s="64"/>
      <c r="G528" s="64"/>
      <c r="H528" s="64"/>
      <c r="I528" s="64"/>
      <c r="J528" s="64"/>
      <c r="K528" s="64"/>
    </row>
    <row r="529" spans="3:11">
      <c r="C529" s="64"/>
      <c r="D529" s="64"/>
      <c r="E529" s="64"/>
      <c r="F529" s="64"/>
      <c r="G529" s="64"/>
      <c r="H529" s="64"/>
      <c r="I529" s="64"/>
      <c r="J529" s="64"/>
      <c r="K529" s="64"/>
    </row>
    <row r="530" spans="3:11">
      <c r="C530" s="64"/>
      <c r="D530" s="64"/>
      <c r="E530" s="64"/>
      <c r="F530" s="64"/>
      <c r="G530" s="64"/>
      <c r="H530" s="64"/>
      <c r="I530" s="64"/>
      <c r="J530" s="64"/>
      <c r="K530" s="64"/>
    </row>
    <row r="531" spans="3:11">
      <c r="C531" s="64"/>
      <c r="D531" s="64"/>
      <c r="E531" s="64"/>
      <c r="F531" s="64"/>
      <c r="G531" s="64"/>
      <c r="H531" s="64"/>
      <c r="I531" s="64"/>
      <c r="J531" s="64"/>
      <c r="K531" s="64"/>
    </row>
    <row r="532" spans="3:11">
      <c r="C532" s="64"/>
      <c r="D532" s="64"/>
      <c r="E532" s="64"/>
      <c r="F532" s="64"/>
      <c r="G532" s="64"/>
      <c r="H532" s="64"/>
      <c r="I532" s="64"/>
      <c r="J532" s="64"/>
      <c r="K532" s="64"/>
    </row>
    <row r="533" spans="3:11">
      <c r="C533" s="64"/>
      <c r="D533" s="64"/>
      <c r="E533" s="64"/>
      <c r="F533" s="64"/>
      <c r="G533" s="64"/>
      <c r="H533" s="64"/>
      <c r="I533" s="64"/>
      <c r="J533" s="64"/>
      <c r="K533" s="64"/>
    </row>
    <row r="534" spans="3:11">
      <c r="C534" s="64"/>
      <c r="D534" s="64"/>
      <c r="E534" s="64"/>
      <c r="F534" s="64"/>
      <c r="G534" s="64"/>
      <c r="H534" s="64"/>
      <c r="I534" s="64"/>
      <c r="J534" s="64"/>
      <c r="K534" s="64"/>
    </row>
    <row r="535" spans="3:11">
      <c r="C535" s="64"/>
      <c r="D535" s="64"/>
      <c r="E535" s="64"/>
      <c r="F535" s="64"/>
      <c r="G535" s="64"/>
      <c r="H535" s="64"/>
      <c r="I535" s="64"/>
      <c r="J535" s="64"/>
      <c r="K535" s="64"/>
    </row>
    <row r="536" spans="3:11">
      <c r="C536" s="64"/>
      <c r="D536" s="64"/>
      <c r="E536" s="64"/>
      <c r="F536" s="64"/>
      <c r="G536" s="64"/>
      <c r="H536" s="64"/>
      <c r="I536" s="64"/>
      <c r="J536" s="64"/>
      <c r="K536" s="64"/>
    </row>
    <row r="537" spans="3:11">
      <c r="C537" s="64"/>
      <c r="D537" s="64"/>
      <c r="E537" s="64"/>
      <c r="F537" s="64"/>
      <c r="G537" s="64"/>
      <c r="H537" s="64"/>
      <c r="I537" s="64"/>
      <c r="J537" s="64"/>
      <c r="K537" s="64"/>
    </row>
    <row r="538" spans="3:11">
      <c r="C538" s="64"/>
      <c r="D538" s="64"/>
      <c r="E538" s="64"/>
      <c r="F538" s="64"/>
      <c r="G538" s="64"/>
      <c r="H538" s="64"/>
      <c r="I538" s="64"/>
      <c r="J538" s="64"/>
      <c r="K538" s="64"/>
    </row>
    <row r="539" spans="3:11">
      <c r="C539" s="64"/>
      <c r="D539" s="64"/>
      <c r="E539" s="64"/>
      <c r="F539" s="64"/>
      <c r="G539" s="64"/>
      <c r="H539" s="64"/>
      <c r="I539" s="64"/>
      <c r="J539" s="64"/>
      <c r="K539" s="64"/>
    </row>
    <row r="540" spans="3:11">
      <c r="C540" s="64"/>
      <c r="D540" s="64"/>
      <c r="E540" s="64"/>
      <c r="F540" s="64"/>
      <c r="G540" s="64"/>
      <c r="H540" s="64"/>
      <c r="I540" s="64"/>
      <c r="J540" s="64"/>
      <c r="K540" s="64"/>
    </row>
    <row r="541" spans="3:11">
      <c r="C541" s="64"/>
      <c r="D541" s="64"/>
      <c r="E541" s="64"/>
      <c r="F541" s="64"/>
      <c r="G541" s="64"/>
      <c r="H541" s="64"/>
      <c r="I541" s="64"/>
      <c r="J541" s="64"/>
      <c r="K541" s="64"/>
    </row>
    <row r="542" spans="3:11">
      <c r="C542" s="64"/>
      <c r="D542" s="64"/>
      <c r="E542" s="64"/>
      <c r="F542" s="64"/>
      <c r="G542" s="64"/>
      <c r="H542" s="64"/>
      <c r="I542" s="64"/>
      <c r="J542" s="64"/>
      <c r="K542" s="64"/>
    </row>
    <row r="543" spans="3:11">
      <c r="C543" s="64"/>
      <c r="D543" s="64"/>
      <c r="E543" s="64"/>
      <c r="F543" s="64"/>
      <c r="G543" s="64"/>
      <c r="H543" s="64"/>
      <c r="I543" s="64"/>
      <c r="J543" s="64"/>
      <c r="K543" s="64"/>
    </row>
    <row r="544" spans="3:11">
      <c r="C544" s="64"/>
      <c r="D544" s="64"/>
      <c r="E544" s="64"/>
      <c r="F544" s="64"/>
      <c r="G544" s="64"/>
      <c r="H544" s="64"/>
      <c r="I544" s="64"/>
      <c r="J544" s="64"/>
      <c r="K544" s="64"/>
    </row>
    <row r="545" spans="3:11">
      <c r="C545" s="64"/>
      <c r="D545" s="64"/>
      <c r="E545" s="64"/>
      <c r="F545" s="64"/>
      <c r="G545" s="64"/>
      <c r="H545" s="64"/>
      <c r="I545" s="64"/>
      <c r="J545" s="64"/>
      <c r="K545" s="64"/>
    </row>
    <row r="546" spans="3:11">
      <c r="C546" s="64"/>
      <c r="D546" s="64"/>
      <c r="E546" s="64"/>
      <c r="F546" s="64"/>
      <c r="G546" s="64"/>
      <c r="H546" s="64"/>
      <c r="I546" s="64"/>
      <c r="J546" s="64"/>
      <c r="K546" s="64"/>
    </row>
    <row r="547" spans="3:11">
      <c r="C547" s="64"/>
      <c r="D547" s="64"/>
      <c r="E547" s="64"/>
      <c r="F547" s="64"/>
      <c r="G547" s="64"/>
      <c r="H547" s="64"/>
      <c r="I547" s="64"/>
      <c r="J547" s="64"/>
      <c r="K547" s="64"/>
    </row>
    <row r="548" spans="3:11">
      <c r="C548" s="64"/>
      <c r="D548" s="64"/>
      <c r="E548" s="64"/>
      <c r="F548" s="64"/>
      <c r="G548" s="64"/>
      <c r="H548" s="64"/>
      <c r="I548" s="64"/>
      <c r="J548" s="64"/>
      <c r="K548" s="64"/>
    </row>
    <row r="549" spans="3:11">
      <c r="C549" s="64"/>
      <c r="D549" s="64"/>
      <c r="E549" s="64"/>
      <c r="F549" s="64"/>
      <c r="G549" s="64"/>
      <c r="H549" s="64"/>
      <c r="I549" s="64"/>
      <c r="J549" s="64"/>
      <c r="K549" s="64"/>
    </row>
    <row r="550" spans="3:11">
      <c r="C550" s="64"/>
      <c r="D550" s="64"/>
      <c r="E550" s="64"/>
      <c r="F550" s="64"/>
      <c r="G550" s="64"/>
      <c r="H550" s="64"/>
      <c r="I550" s="64"/>
      <c r="J550" s="64"/>
      <c r="K550" s="64"/>
    </row>
    <row r="551" spans="3:11">
      <c r="C551" s="64"/>
      <c r="D551" s="64"/>
      <c r="E551" s="64"/>
      <c r="F551" s="64"/>
      <c r="G551" s="64"/>
      <c r="H551" s="64"/>
      <c r="I551" s="64"/>
      <c r="J551" s="64"/>
      <c r="K551" s="64"/>
    </row>
    <row r="552" spans="3:11">
      <c r="C552" s="64"/>
      <c r="D552" s="64"/>
      <c r="E552" s="64"/>
      <c r="F552" s="64"/>
      <c r="G552" s="64"/>
      <c r="H552" s="64"/>
      <c r="I552" s="64"/>
      <c r="J552" s="64"/>
      <c r="K552" s="64"/>
    </row>
    <row r="553" spans="3:11">
      <c r="C553" s="64"/>
      <c r="D553" s="64"/>
      <c r="E553" s="64"/>
      <c r="F553" s="64"/>
      <c r="G553" s="64"/>
      <c r="H553" s="64"/>
      <c r="I553" s="64"/>
      <c r="J553" s="64"/>
      <c r="K553" s="64"/>
    </row>
    <row r="554" spans="3:11">
      <c r="C554" s="64"/>
      <c r="D554" s="64"/>
      <c r="E554" s="64"/>
      <c r="F554" s="64"/>
      <c r="G554" s="64"/>
      <c r="H554" s="64"/>
      <c r="I554" s="64"/>
      <c r="J554" s="64"/>
      <c r="K554" s="64"/>
    </row>
    <row r="555" spans="3:11">
      <c r="C555" s="64"/>
      <c r="D555" s="64"/>
      <c r="E555" s="64"/>
      <c r="F555" s="64"/>
      <c r="G555" s="64"/>
      <c r="H555" s="64"/>
      <c r="I555" s="64"/>
      <c r="J555" s="64"/>
      <c r="K555" s="64"/>
    </row>
    <row r="556" spans="3:11">
      <c r="C556" s="64"/>
      <c r="D556" s="64"/>
      <c r="E556" s="64"/>
      <c r="F556" s="64"/>
      <c r="G556" s="64"/>
      <c r="H556" s="64"/>
      <c r="I556" s="64"/>
      <c r="J556" s="64"/>
      <c r="K556" s="64"/>
    </row>
    <row r="557" spans="3:11">
      <c r="C557" s="64"/>
      <c r="D557" s="64"/>
      <c r="E557" s="64"/>
      <c r="F557" s="64"/>
      <c r="G557" s="64"/>
      <c r="H557" s="64"/>
      <c r="I557" s="64"/>
      <c r="J557" s="64"/>
      <c r="K557" s="64"/>
    </row>
    <row r="558" spans="3:11">
      <c r="C558" s="64"/>
      <c r="D558" s="64"/>
      <c r="E558" s="64"/>
      <c r="F558" s="64"/>
      <c r="G558" s="64"/>
      <c r="H558" s="64"/>
      <c r="I558" s="64"/>
      <c r="J558" s="64"/>
      <c r="K558" s="64"/>
    </row>
    <row r="559" spans="3:11">
      <c r="C559" s="64"/>
      <c r="D559" s="64"/>
      <c r="E559" s="64"/>
      <c r="F559" s="64"/>
      <c r="G559" s="64"/>
      <c r="H559" s="64"/>
      <c r="I559" s="64"/>
      <c r="J559" s="64"/>
      <c r="K559" s="64"/>
    </row>
    <row r="560" spans="3:11">
      <c r="C560" s="64"/>
      <c r="D560" s="64"/>
      <c r="E560" s="64"/>
      <c r="F560" s="64"/>
      <c r="G560" s="64"/>
      <c r="H560" s="64"/>
      <c r="I560" s="64"/>
      <c r="J560" s="64"/>
      <c r="K560" s="64"/>
    </row>
    <row r="561" spans="3:11">
      <c r="C561" s="64"/>
      <c r="D561" s="64"/>
      <c r="E561" s="64"/>
      <c r="F561" s="64"/>
      <c r="G561" s="64"/>
      <c r="H561" s="64"/>
      <c r="I561" s="64"/>
      <c r="J561" s="64"/>
      <c r="K561" s="64"/>
    </row>
    <row r="562" spans="3:11">
      <c r="C562" s="64"/>
      <c r="D562" s="64"/>
      <c r="E562" s="64"/>
      <c r="F562" s="64"/>
      <c r="G562" s="64"/>
      <c r="H562" s="64"/>
      <c r="I562" s="64"/>
      <c r="J562" s="64"/>
      <c r="K562" s="64"/>
    </row>
    <row r="563" spans="3:11">
      <c r="C563" s="64"/>
      <c r="D563" s="64"/>
      <c r="E563" s="64"/>
      <c r="F563" s="64"/>
      <c r="G563" s="64"/>
      <c r="H563" s="64"/>
      <c r="I563" s="64"/>
      <c r="J563" s="64"/>
      <c r="K563" s="64"/>
    </row>
    <row r="564" spans="3:11">
      <c r="C564" s="64"/>
      <c r="D564" s="64"/>
      <c r="E564" s="64"/>
      <c r="F564" s="64"/>
      <c r="G564" s="64"/>
      <c r="H564" s="64"/>
      <c r="I564" s="64"/>
      <c r="J564" s="64"/>
      <c r="K564" s="64"/>
    </row>
    <row r="565" spans="3:11">
      <c r="C565" s="64"/>
      <c r="D565" s="64"/>
      <c r="E565" s="64"/>
      <c r="F565" s="64"/>
      <c r="G565" s="64"/>
      <c r="H565" s="64"/>
      <c r="I565" s="64"/>
      <c r="J565" s="64"/>
      <c r="K565" s="64"/>
    </row>
    <row r="566" spans="3:11">
      <c r="C566" s="64"/>
      <c r="D566" s="64"/>
      <c r="E566" s="64"/>
      <c r="F566" s="64"/>
      <c r="G566" s="64"/>
      <c r="H566" s="64"/>
      <c r="I566" s="64"/>
      <c r="J566" s="64"/>
      <c r="K566" s="64"/>
    </row>
    <row r="567" spans="3:11">
      <c r="C567" s="64"/>
      <c r="D567" s="64"/>
      <c r="E567" s="64"/>
      <c r="F567" s="64"/>
      <c r="G567" s="64"/>
      <c r="H567" s="64"/>
      <c r="I567" s="64"/>
      <c r="J567" s="64"/>
      <c r="K567" s="64"/>
    </row>
    <row r="568" spans="3:11">
      <c r="C568" s="64"/>
      <c r="D568" s="64"/>
      <c r="E568" s="64"/>
      <c r="F568" s="64"/>
      <c r="G568" s="64"/>
      <c r="H568" s="64"/>
      <c r="I568" s="64"/>
      <c r="J568" s="64"/>
      <c r="K568" s="64"/>
    </row>
    <row r="569" spans="3:11">
      <c r="C569" s="64"/>
      <c r="D569" s="64"/>
      <c r="E569" s="64"/>
      <c r="F569" s="64"/>
      <c r="G569" s="64"/>
      <c r="H569" s="64"/>
      <c r="I569" s="64"/>
      <c r="J569" s="64"/>
      <c r="K569" s="64"/>
    </row>
    <row r="570" spans="3:11">
      <c r="C570" s="64"/>
      <c r="D570" s="64"/>
      <c r="E570" s="64"/>
      <c r="F570" s="64"/>
      <c r="G570" s="64"/>
      <c r="H570" s="64"/>
      <c r="I570" s="64"/>
      <c r="J570" s="64"/>
      <c r="K570" s="64"/>
    </row>
    <row r="571" spans="3:11">
      <c r="C571" s="64"/>
      <c r="D571" s="64"/>
      <c r="E571" s="64"/>
      <c r="F571" s="64"/>
      <c r="G571" s="64"/>
      <c r="H571" s="64"/>
      <c r="I571" s="64"/>
      <c r="J571" s="64"/>
      <c r="K571" s="64"/>
    </row>
    <row r="572" spans="3:11">
      <c r="C572" s="64"/>
      <c r="D572" s="64"/>
      <c r="E572" s="64"/>
      <c r="F572" s="64"/>
      <c r="G572" s="64"/>
      <c r="H572" s="64"/>
      <c r="I572" s="64"/>
      <c r="J572" s="64"/>
      <c r="K572" s="64"/>
    </row>
    <row r="573" spans="3:11">
      <c r="C573" s="64"/>
      <c r="D573" s="64"/>
      <c r="E573" s="64"/>
      <c r="F573" s="64"/>
      <c r="G573" s="64"/>
      <c r="H573" s="64"/>
      <c r="I573" s="64"/>
      <c r="J573" s="64"/>
      <c r="K573" s="64"/>
    </row>
    <row r="574" spans="3:11">
      <c r="C574" s="64"/>
      <c r="D574" s="64"/>
      <c r="E574" s="64"/>
      <c r="F574" s="64"/>
      <c r="G574" s="64"/>
      <c r="H574" s="64"/>
      <c r="I574" s="64"/>
      <c r="J574" s="64"/>
      <c r="K574" s="64"/>
    </row>
    <row r="575" spans="3:11">
      <c r="C575" s="64"/>
      <c r="D575" s="64"/>
      <c r="E575" s="64"/>
      <c r="F575" s="64"/>
      <c r="G575" s="64"/>
      <c r="H575" s="64"/>
      <c r="I575" s="64"/>
      <c r="J575" s="64"/>
      <c r="K575" s="64"/>
    </row>
    <row r="576" spans="3:11">
      <c r="C576" s="64"/>
      <c r="D576" s="64"/>
      <c r="E576" s="64"/>
      <c r="F576" s="64"/>
      <c r="G576" s="64"/>
      <c r="H576" s="64"/>
      <c r="I576" s="64"/>
      <c r="J576" s="64"/>
      <c r="K576" s="64"/>
    </row>
    <row r="577" spans="3:11">
      <c r="C577" s="64"/>
      <c r="D577" s="64"/>
      <c r="E577" s="64"/>
      <c r="F577" s="64"/>
      <c r="G577" s="64"/>
      <c r="H577" s="64"/>
      <c r="I577" s="64"/>
      <c r="J577" s="64"/>
      <c r="K577" s="64"/>
    </row>
    <row r="578" spans="3:11">
      <c r="C578" s="64"/>
      <c r="D578" s="64"/>
      <c r="E578" s="64"/>
      <c r="F578" s="64"/>
      <c r="G578" s="64"/>
      <c r="H578" s="64"/>
      <c r="I578" s="64"/>
      <c r="J578" s="64"/>
      <c r="K578" s="64"/>
    </row>
    <row r="579" spans="3:11">
      <c r="C579" s="64"/>
      <c r="D579" s="64"/>
      <c r="E579" s="64"/>
      <c r="F579" s="64"/>
      <c r="G579" s="64"/>
      <c r="H579" s="64"/>
      <c r="I579" s="64"/>
      <c r="J579" s="64"/>
      <c r="K579" s="64"/>
    </row>
    <row r="580" spans="3:11">
      <c r="C580" s="64"/>
      <c r="D580" s="64"/>
      <c r="E580" s="64"/>
      <c r="F580" s="64"/>
      <c r="G580" s="64"/>
      <c r="H580" s="64"/>
      <c r="I580" s="64"/>
      <c r="J580" s="64"/>
      <c r="K580" s="64"/>
    </row>
    <row r="581" spans="3:11">
      <c r="C581" s="64"/>
      <c r="D581" s="64"/>
      <c r="E581" s="64"/>
      <c r="F581" s="64"/>
      <c r="G581" s="64"/>
      <c r="H581" s="64"/>
      <c r="I581" s="64"/>
      <c r="J581" s="64"/>
      <c r="K581" s="64"/>
    </row>
    <row r="582" spans="3:11">
      <c r="C582" s="64"/>
      <c r="D582" s="64"/>
      <c r="E582" s="64"/>
      <c r="F582" s="64"/>
      <c r="G582" s="64"/>
      <c r="H582" s="64"/>
      <c r="I582" s="64"/>
      <c r="J582" s="64"/>
      <c r="K582" s="64"/>
    </row>
    <row r="583" spans="3:11">
      <c r="C583" s="64"/>
      <c r="D583" s="64"/>
      <c r="E583" s="64"/>
      <c r="F583" s="64"/>
      <c r="G583" s="64"/>
      <c r="H583" s="64"/>
      <c r="I583" s="64"/>
      <c r="J583" s="64"/>
      <c r="K583" s="64"/>
    </row>
    <row r="584" spans="3:11">
      <c r="C584" s="64"/>
      <c r="D584" s="64"/>
      <c r="E584" s="64"/>
      <c r="F584" s="64"/>
      <c r="G584" s="64"/>
      <c r="H584" s="64"/>
      <c r="I584" s="64"/>
      <c r="J584" s="64"/>
      <c r="K584" s="64"/>
    </row>
    <row r="585" spans="3:11">
      <c r="C585" s="64"/>
      <c r="D585" s="64"/>
      <c r="E585" s="64"/>
      <c r="F585" s="64"/>
      <c r="G585" s="64"/>
      <c r="H585" s="64"/>
      <c r="I585" s="64"/>
      <c r="J585" s="64"/>
      <c r="K585" s="64"/>
    </row>
    <row r="586" spans="3:11">
      <c r="C586" s="64"/>
      <c r="D586" s="64"/>
      <c r="E586" s="64"/>
      <c r="F586" s="64"/>
      <c r="G586" s="64"/>
      <c r="H586" s="64"/>
      <c r="I586" s="64"/>
      <c r="J586" s="64"/>
      <c r="K586" s="64"/>
    </row>
    <row r="587" spans="3:11">
      <c r="C587" s="64"/>
      <c r="D587" s="64"/>
      <c r="E587" s="64"/>
      <c r="F587" s="64"/>
      <c r="G587" s="64"/>
      <c r="H587" s="64"/>
      <c r="I587" s="64"/>
      <c r="J587" s="64"/>
      <c r="K587" s="64"/>
    </row>
    <row r="588" spans="3:11">
      <c r="C588" s="64"/>
      <c r="D588" s="64"/>
      <c r="E588" s="64"/>
      <c r="F588" s="64"/>
      <c r="G588" s="64"/>
      <c r="H588" s="64"/>
      <c r="I588" s="64"/>
      <c r="J588" s="64"/>
      <c r="K588" s="64"/>
    </row>
    <row r="589" spans="3:11">
      <c r="C589" s="64"/>
      <c r="D589" s="64"/>
      <c r="E589" s="64"/>
      <c r="F589" s="64"/>
      <c r="G589" s="64"/>
      <c r="H589" s="64"/>
      <c r="I589" s="64"/>
      <c r="J589" s="64"/>
      <c r="K589" s="64"/>
    </row>
    <row r="590" spans="3:11">
      <c r="C590" s="64"/>
      <c r="D590" s="64"/>
      <c r="E590" s="64"/>
      <c r="F590" s="64"/>
      <c r="G590" s="64"/>
      <c r="H590" s="64"/>
      <c r="I590" s="64"/>
      <c r="J590" s="64"/>
      <c r="K590" s="64"/>
    </row>
    <row r="591" spans="3:11">
      <c r="C591" s="64"/>
      <c r="D591" s="64"/>
      <c r="E591" s="64"/>
      <c r="F591" s="64"/>
      <c r="G591" s="64"/>
      <c r="H591" s="64"/>
      <c r="I591" s="64"/>
      <c r="J591" s="64"/>
      <c r="K591" s="64"/>
    </row>
    <row r="592" spans="3:11">
      <c r="C592" s="64"/>
      <c r="D592" s="64"/>
      <c r="E592" s="64"/>
      <c r="F592" s="64"/>
      <c r="G592" s="64"/>
      <c r="H592" s="64"/>
      <c r="I592" s="64"/>
      <c r="J592" s="64"/>
      <c r="K592" s="64"/>
    </row>
    <row r="593" spans="3:11">
      <c r="C593" s="64"/>
      <c r="D593" s="64"/>
      <c r="E593" s="64"/>
      <c r="F593" s="64"/>
      <c r="G593" s="64"/>
      <c r="H593" s="64"/>
      <c r="I593" s="64"/>
      <c r="J593" s="64"/>
      <c r="K593" s="64"/>
    </row>
    <row r="594" spans="3:11">
      <c r="C594" s="64"/>
      <c r="D594" s="64"/>
      <c r="E594" s="64"/>
      <c r="F594" s="64"/>
      <c r="G594" s="64"/>
      <c r="H594" s="64"/>
      <c r="I594" s="64"/>
      <c r="J594" s="64"/>
      <c r="K594" s="64"/>
    </row>
    <row r="595" spans="3:11">
      <c r="C595" s="64"/>
      <c r="D595" s="64"/>
      <c r="E595" s="64"/>
      <c r="F595" s="64"/>
      <c r="G595" s="64"/>
      <c r="H595" s="64"/>
      <c r="I595" s="64"/>
      <c r="J595" s="64"/>
      <c r="K595" s="64"/>
    </row>
    <row r="596" spans="3:11">
      <c r="C596" s="64"/>
      <c r="D596" s="64"/>
      <c r="E596" s="64"/>
      <c r="F596" s="64"/>
      <c r="G596" s="64"/>
      <c r="H596" s="64"/>
      <c r="I596" s="64"/>
      <c r="J596" s="64"/>
      <c r="K596" s="64"/>
    </row>
    <row r="597" spans="3:11">
      <c r="C597" s="64"/>
      <c r="D597" s="64"/>
      <c r="E597" s="64"/>
      <c r="F597" s="64"/>
      <c r="G597" s="64"/>
      <c r="H597" s="64"/>
      <c r="I597" s="64"/>
      <c r="J597" s="64"/>
      <c r="K597" s="64"/>
    </row>
    <row r="598" spans="3:11">
      <c r="C598" s="64"/>
      <c r="D598" s="64"/>
      <c r="E598" s="64"/>
      <c r="F598" s="64"/>
      <c r="G598" s="64"/>
      <c r="H598" s="64"/>
      <c r="I598" s="64"/>
      <c r="J598" s="64"/>
      <c r="K598" s="64"/>
    </row>
    <row r="599" spans="3:11">
      <c r="C599" s="64"/>
      <c r="D599" s="64"/>
      <c r="E599" s="64"/>
      <c r="F599" s="64"/>
      <c r="G599" s="64"/>
      <c r="H599" s="64"/>
      <c r="I599" s="64"/>
      <c r="J599" s="64"/>
      <c r="K599" s="64"/>
    </row>
    <row r="600" spans="3:11">
      <c r="C600" s="64"/>
      <c r="D600" s="64"/>
      <c r="E600" s="64"/>
      <c r="F600" s="64"/>
      <c r="G600" s="64"/>
      <c r="H600" s="64"/>
      <c r="I600" s="64"/>
      <c r="J600" s="64"/>
      <c r="K600" s="64"/>
    </row>
    <row r="601" spans="3:11">
      <c r="C601" s="64"/>
      <c r="D601" s="64"/>
      <c r="E601" s="64"/>
      <c r="F601" s="64"/>
      <c r="G601" s="64"/>
      <c r="H601" s="64"/>
      <c r="I601" s="64"/>
      <c r="J601" s="64"/>
      <c r="K601" s="64"/>
    </row>
    <row r="602" spans="3:11">
      <c r="C602" s="64"/>
      <c r="D602" s="64"/>
      <c r="E602" s="64"/>
      <c r="F602" s="64"/>
      <c r="G602" s="64"/>
      <c r="H602" s="64"/>
      <c r="I602" s="64"/>
      <c r="J602" s="64"/>
      <c r="K602" s="64"/>
    </row>
    <row r="603" spans="3:11">
      <c r="C603" s="64"/>
      <c r="D603" s="64"/>
      <c r="E603" s="64"/>
      <c r="F603" s="64"/>
      <c r="G603" s="64"/>
      <c r="H603" s="64"/>
      <c r="I603" s="64"/>
      <c r="J603" s="64"/>
      <c r="K603" s="64"/>
    </row>
    <row r="604" spans="3:11">
      <c r="C604" s="64"/>
      <c r="D604" s="64"/>
      <c r="E604" s="64"/>
      <c r="F604" s="64"/>
      <c r="G604" s="64"/>
      <c r="H604" s="64"/>
      <c r="I604" s="64"/>
      <c r="J604" s="64"/>
      <c r="K604" s="64"/>
    </row>
    <row r="605" spans="3:11">
      <c r="C605" s="64"/>
      <c r="D605" s="64"/>
      <c r="E605" s="64"/>
      <c r="F605" s="64"/>
      <c r="G605" s="64"/>
      <c r="H605" s="64"/>
      <c r="I605" s="64"/>
      <c r="J605" s="64"/>
      <c r="K605" s="64"/>
    </row>
    <row r="606" spans="3:11">
      <c r="C606" s="64"/>
      <c r="D606" s="64"/>
      <c r="E606" s="64"/>
      <c r="F606" s="64"/>
      <c r="G606" s="64"/>
      <c r="H606" s="64"/>
      <c r="I606" s="64"/>
      <c r="J606" s="64"/>
      <c r="K606" s="64"/>
    </row>
    <row r="607" spans="3:11">
      <c r="C607" s="64"/>
      <c r="D607" s="64"/>
      <c r="E607" s="64"/>
      <c r="F607" s="64"/>
      <c r="G607" s="64"/>
      <c r="H607" s="64"/>
      <c r="I607" s="64"/>
      <c r="J607" s="64"/>
      <c r="K607" s="64"/>
    </row>
    <row r="608" spans="3:11">
      <c r="C608" s="64"/>
      <c r="D608" s="64"/>
      <c r="E608" s="64"/>
      <c r="F608" s="64"/>
      <c r="G608" s="64"/>
      <c r="H608" s="64"/>
      <c r="I608" s="64"/>
      <c r="J608" s="64"/>
      <c r="K608" s="64"/>
    </row>
    <row r="609" spans="3:11">
      <c r="C609" s="64"/>
      <c r="D609" s="64"/>
      <c r="E609" s="64"/>
      <c r="F609" s="64"/>
      <c r="G609" s="64"/>
      <c r="H609" s="64"/>
      <c r="I609" s="64"/>
      <c r="J609" s="64"/>
      <c r="K609" s="64"/>
    </row>
    <row r="610" spans="3:11">
      <c r="C610" s="64"/>
      <c r="D610" s="64"/>
      <c r="E610" s="64"/>
      <c r="F610" s="64"/>
      <c r="G610" s="64"/>
      <c r="H610" s="64"/>
      <c r="I610" s="64"/>
      <c r="J610" s="64"/>
      <c r="K610" s="64"/>
    </row>
    <row r="611" spans="3:11">
      <c r="C611" s="64"/>
      <c r="D611" s="64"/>
      <c r="E611" s="64"/>
      <c r="F611" s="64"/>
      <c r="G611" s="64"/>
      <c r="H611" s="64"/>
      <c r="I611" s="64"/>
      <c r="J611" s="64"/>
      <c r="K611" s="64"/>
    </row>
    <row r="612" spans="3:11">
      <c r="C612" s="64"/>
      <c r="D612" s="64"/>
      <c r="E612" s="64"/>
      <c r="F612" s="64"/>
      <c r="G612" s="64"/>
      <c r="H612" s="64"/>
      <c r="I612" s="64"/>
      <c r="J612" s="64"/>
      <c r="K612" s="64"/>
    </row>
    <row r="613" spans="3:11">
      <c r="C613" s="64"/>
      <c r="D613" s="64"/>
      <c r="E613" s="64"/>
      <c r="F613" s="64"/>
      <c r="G613" s="64"/>
      <c r="H613" s="64"/>
      <c r="I613" s="64"/>
      <c r="J613" s="64"/>
      <c r="K613" s="64"/>
    </row>
    <row r="614" spans="3:11">
      <c r="C614" s="64"/>
      <c r="D614" s="64"/>
      <c r="E614" s="64"/>
      <c r="F614" s="64"/>
      <c r="G614" s="64"/>
      <c r="H614" s="64"/>
      <c r="I614" s="64"/>
      <c r="J614" s="64"/>
      <c r="K614" s="64"/>
    </row>
    <row r="615" spans="3:11">
      <c r="C615" s="64"/>
      <c r="D615" s="64"/>
      <c r="E615" s="64"/>
      <c r="F615" s="64"/>
      <c r="G615" s="64"/>
      <c r="H615" s="64"/>
      <c r="I615" s="64"/>
      <c r="J615" s="64"/>
      <c r="K615" s="64"/>
    </row>
    <row r="616" spans="3:11">
      <c r="C616" s="64"/>
      <c r="D616" s="64"/>
      <c r="E616" s="64"/>
      <c r="F616" s="64"/>
      <c r="G616" s="64"/>
      <c r="H616" s="64"/>
      <c r="I616" s="64"/>
      <c r="J616" s="64"/>
      <c r="K616" s="64"/>
    </row>
    <row r="617" spans="3:11">
      <c r="C617" s="64"/>
      <c r="D617" s="64"/>
      <c r="E617" s="64"/>
      <c r="F617" s="64"/>
      <c r="G617" s="64"/>
      <c r="H617" s="64"/>
      <c r="I617" s="64"/>
      <c r="J617" s="64"/>
      <c r="K617" s="64"/>
    </row>
    <row r="618" spans="3:11">
      <c r="C618" s="64"/>
      <c r="D618" s="64"/>
      <c r="E618" s="64"/>
      <c r="F618" s="64"/>
      <c r="G618" s="64"/>
      <c r="H618" s="64"/>
      <c r="I618" s="64"/>
      <c r="J618" s="64"/>
      <c r="K618" s="64"/>
    </row>
    <row r="619" spans="3:11">
      <c r="C619" s="64"/>
      <c r="D619" s="64"/>
      <c r="E619" s="64"/>
      <c r="F619" s="64"/>
      <c r="G619" s="64"/>
      <c r="H619" s="64"/>
      <c r="I619" s="64"/>
      <c r="J619" s="64"/>
      <c r="K619" s="64"/>
    </row>
    <row r="620" spans="3:11">
      <c r="C620" s="64"/>
      <c r="D620" s="64"/>
      <c r="E620" s="64"/>
      <c r="F620" s="64"/>
      <c r="G620" s="64"/>
      <c r="H620" s="64"/>
      <c r="I620" s="64"/>
      <c r="J620" s="64"/>
      <c r="K620" s="64"/>
    </row>
    <row r="621" spans="3:11">
      <c r="C621" s="64"/>
      <c r="D621" s="64"/>
      <c r="E621" s="64"/>
      <c r="F621" s="64"/>
      <c r="G621" s="64"/>
      <c r="H621" s="64"/>
      <c r="I621" s="64"/>
      <c r="J621" s="64"/>
      <c r="K621" s="64"/>
    </row>
    <row r="622" spans="3:11">
      <c r="C622" s="64"/>
      <c r="D622" s="64"/>
      <c r="E622" s="64"/>
      <c r="F622" s="64"/>
      <c r="G622" s="64"/>
      <c r="H622" s="64"/>
      <c r="I622" s="64"/>
      <c r="J622" s="64"/>
      <c r="K622" s="64"/>
    </row>
    <row r="623" spans="3:11">
      <c r="C623" s="64"/>
      <c r="D623" s="64"/>
      <c r="E623" s="64"/>
      <c r="F623" s="64"/>
      <c r="G623" s="64"/>
      <c r="H623" s="64"/>
      <c r="I623" s="64"/>
      <c r="J623" s="64"/>
      <c r="K623" s="64"/>
    </row>
    <row r="624" spans="3:11">
      <c r="C624" s="64"/>
      <c r="D624" s="64"/>
      <c r="E624" s="64"/>
      <c r="F624" s="64"/>
      <c r="G624" s="64"/>
      <c r="H624" s="64"/>
      <c r="I624" s="64"/>
      <c r="J624" s="64"/>
      <c r="K624" s="64"/>
    </row>
    <row r="625" spans="3:11">
      <c r="C625" s="64"/>
      <c r="D625" s="64"/>
      <c r="E625" s="64"/>
      <c r="F625" s="64"/>
      <c r="G625" s="64"/>
      <c r="H625" s="64"/>
      <c r="I625" s="64"/>
      <c r="J625" s="64"/>
      <c r="K625" s="64"/>
    </row>
    <row r="626" spans="3:11">
      <c r="C626" s="64"/>
      <c r="D626" s="64"/>
      <c r="E626" s="64"/>
      <c r="F626" s="64"/>
      <c r="G626" s="64"/>
      <c r="H626" s="64"/>
      <c r="I626" s="64"/>
      <c r="J626" s="64"/>
      <c r="K626" s="64"/>
    </row>
    <row r="627" spans="3:11">
      <c r="C627" s="64"/>
      <c r="D627" s="64"/>
      <c r="E627" s="64"/>
      <c r="F627" s="64"/>
      <c r="G627" s="64"/>
      <c r="H627" s="64"/>
      <c r="I627" s="64"/>
      <c r="J627" s="64"/>
      <c r="K627" s="64"/>
    </row>
    <row r="628" spans="3:11">
      <c r="C628" s="64"/>
      <c r="D628" s="64"/>
      <c r="E628" s="64"/>
      <c r="F628" s="64"/>
      <c r="G628" s="64"/>
      <c r="H628" s="64"/>
      <c r="I628" s="64"/>
      <c r="J628" s="64"/>
      <c r="K628" s="64"/>
    </row>
    <row r="629" spans="3:11">
      <c r="C629" s="64"/>
      <c r="D629" s="64"/>
      <c r="E629" s="64"/>
      <c r="F629" s="64"/>
      <c r="G629" s="64"/>
      <c r="H629" s="64"/>
      <c r="I629" s="64"/>
      <c r="J629" s="64"/>
      <c r="K629" s="64"/>
    </row>
    <row r="630" spans="3:11">
      <c r="C630" s="64"/>
      <c r="D630" s="64"/>
      <c r="E630" s="64"/>
      <c r="F630" s="64"/>
      <c r="G630" s="64"/>
      <c r="H630" s="64"/>
      <c r="I630" s="64"/>
      <c r="J630" s="64"/>
      <c r="K630" s="64"/>
    </row>
    <row r="631" spans="3:11">
      <c r="C631" s="64"/>
      <c r="D631" s="64"/>
      <c r="E631" s="64"/>
      <c r="F631" s="64"/>
      <c r="G631" s="64"/>
      <c r="H631" s="64"/>
      <c r="I631" s="64"/>
      <c r="J631" s="64"/>
      <c r="K631" s="64"/>
    </row>
    <row r="632" spans="3:11">
      <c r="C632" s="64"/>
      <c r="D632" s="64"/>
      <c r="E632" s="64"/>
      <c r="F632" s="64"/>
      <c r="G632" s="64"/>
      <c r="H632" s="64"/>
      <c r="I632" s="64"/>
      <c r="J632" s="64"/>
      <c r="K632" s="64"/>
    </row>
    <row r="633" spans="3:11">
      <c r="C633" s="64"/>
      <c r="D633" s="64"/>
      <c r="E633" s="64"/>
      <c r="F633" s="64"/>
      <c r="G633" s="64"/>
      <c r="H633" s="64"/>
      <c r="I633" s="64"/>
      <c r="J633" s="64"/>
      <c r="K633" s="64"/>
    </row>
    <row r="634" spans="3:11">
      <c r="C634" s="64"/>
      <c r="D634" s="64"/>
      <c r="E634" s="64"/>
      <c r="F634" s="64"/>
      <c r="G634" s="64"/>
      <c r="H634" s="64"/>
      <c r="I634" s="64"/>
      <c r="J634" s="64"/>
      <c r="K634" s="64"/>
    </row>
    <row r="635" spans="3:11">
      <c r="C635" s="64"/>
      <c r="D635" s="64"/>
      <c r="E635" s="64"/>
      <c r="F635" s="64"/>
      <c r="G635" s="64"/>
      <c r="H635" s="64"/>
      <c r="I635" s="64"/>
      <c r="J635" s="64"/>
      <c r="K635" s="64"/>
    </row>
    <row r="636" spans="3:11">
      <c r="C636" s="64"/>
      <c r="D636" s="64"/>
      <c r="E636" s="64"/>
      <c r="F636" s="64"/>
      <c r="G636" s="64"/>
      <c r="H636" s="64"/>
      <c r="I636" s="64"/>
      <c r="J636" s="64"/>
      <c r="K636" s="64"/>
    </row>
    <row r="637" spans="3:11">
      <c r="C637" s="64"/>
      <c r="D637" s="64"/>
      <c r="E637" s="64"/>
      <c r="F637" s="64"/>
      <c r="G637" s="64"/>
      <c r="H637" s="64"/>
      <c r="I637" s="64"/>
      <c r="J637" s="64"/>
      <c r="K637" s="64"/>
    </row>
    <row r="638" spans="3:11">
      <c r="C638" s="64"/>
      <c r="D638" s="64"/>
      <c r="E638" s="64"/>
      <c r="F638" s="64"/>
      <c r="G638" s="64"/>
      <c r="H638" s="64"/>
      <c r="I638" s="64"/>
      <c r="J638" s="64"/>
      <c r="K638" s="64"/>
    </row>
    <row r="639" spans="3:11">
      <c r="C639" s="64"/>
      <c r="D639" s="64"/>
      <c r="E639" s="64"/>
      <c r="F639" s="64"/>
      <c r="G639" s="64"/>
      <c r="H639" s="64"/>
      <c r="I639" s="64"/>
      <c r="J639" s="64"/>
      <c r="K639" s="64"/>
    </row>
    <row r="640" spans="3:11">
      <c r="C640" s="64"/>
      <c r="D640" s="64"/>
      <c r="E640" s="64"/>
      <c r="F640" s="64"/>
      <c r="G640" s="64"/>
      <c r="H640" s="64"/>
      <c r="I640" s="64"/>
      <c r="J640" s="64"/>
      <c r="K640" s="64"/>
    </row>
    <row r="641" spans="3:11">
      <c r="C641" s="64"/>
      <c r="D641" s="64"/>
      <c r="E641" s="64"/>
      <c r="F641" s="64"/>
      <c r="G641" s="64"/>
      <c r="H641" s="64"/>
      <c r="I641" s="64"/>
      <c r="J641" s="64"/>
      <c r="K641" s="64"/>
    </row>
    <row r="642" spans="3:11">
      <c r="C642" s="64"/>
      <c r="D642" s="64"/>
      <c r="E642" s="64"/>
      <c r="F642" s="64"/>
      <c r="G642" s="64"/>
      <c r="H642" s="64"/>
      <c r="I642" s="64"/>
      <c r="J642" s="64"/>
      <c r="K642" s="64"/>
    </row>
    <row r="643" spans="3:11">
      <c r="C643" s="64"/>
      <c r="D643" s="64"/>
      <c r="E643" s="64"/>
      <c r="F643" s="64"/>
      <c r="G643" s="64"/>
      <c r="H643" s="64"/>
      <c r="I643" s="64"/>
      <c r="J643" s="64"/>
      <c r="K643" s="64"/>
    </row>
    <row r="644" spans="3:11">
      <c r="C644" s="64"/>
      <c r="D644" s="64"/>
      <c r="E644" s="64"/>
      <c r="F644" s="64"/>
      <c r="G644" s="64"/>
      <c r="H644" s="64"/>
      <c r="I644" s="64"/>
      <c r="J644" s="64"/>
      <c r="K644" s="64"/>
    </row>
    <row r="645" spans="3:11">
      <c r="C645" s="64"/>
      <c r="D645" s="64"/>
      <c r="E645" s="64"/>
      <c r="F645" s="64"/>
      <c r="G645" s="64"/>
      <c r="H645" s="64"/>
      <c r="I645" s="64"/>
      <c r="J645" s="64"/>
      <c r="K645" s="64"/>
    </row>
    <row r="646" spans="3:11">
      <c r="C646" s="64"/>
      <c r="D646" s="64"/>
      <c r="E646" s="64"/>
      <c r="F646" s="64"/>
      <c r="G646" s="64"/>
      <c r="H646" s="64"/>
      <c r="I646" s="64"/>
      <c r="J646" s="64"/>
      <c r="K646" s="64"/>
    </row>
    <row r="647" spans="3:11">
      <c r="C647" s="64"/>
      <c r="D647" s="64"/>
      <c r="E647" s="64"/>
      <c r="F647" s="64"/>
      <c r="G647" s="64"/>
      <c r="H647" s="64"/>
      <c r="I647" s="64"/>
      <c r="J647" s="64"/>
      <c r="K647" s="64"/>
    </row>
    <row r="648" spans="3:11">
      <c r="C648" s="64"/>
      <c r="D648" s="64"/>
      <c r="E648" s="64"/>
      <c r="F648" s="64"/>
      <c r="G648" s="64"/>
      <c r="H648" s="64"/>
      <c r="I648" s="64"/>
      <c r="J648" s="64"/>
      <c r="K648" s="64"/>
    </row>
    <row r="649" spans="3:11">
      <c r="C649" s="64"/>
      <c r="D649" s="64"/>
      <c r="E649" s="64"/>
      <c r="F649" s="64"/>
      <c r="G649" s="64"/>
      <c r="H649" s="64"/>
      <c r="I649" s="64"/>
      <c r="J649" s="64"/>
      <c r="K649" s="64"/>
    </row>
    <row r="650" spans="3:11">
      <c r="C650" s="64"/>
      <c r="D650" s="64"/>
      <c r="E650" s="64"/>
      <c r="F650" s="64"/>
      <c r="G650" s="64"/>
      <c r="H650" s="64"/>
      <c r="I650" s="64"/>
      <c r="J650" s="64"/>
      <c r="K650" s="64"/>
    </row>
    <row r="651" spans="3:11">
      <c r="C651" s="64"/>
      <c r="D651" s="64"/>
      <c r="E651" s="64"/>
      <c r="F651" s="64"/>
      <c r="G651" s="64"/>
      <c r="H651" s="64"/>
      <c r="I651" s="64"/>
      <c r="J651" s="64"/>
      <c r="K651" s="64"/>
    </row>
    <row r="652" spans="3:11">
      <c r="C652" s="64"/>
      <c r="D652" s="64"/>
      <c r="E652" s="64"/>
      <c r="F652" s="64"/>
      <c r="G652" s="64"/>
      <c r="H652" s="64"/>
      <c r="I652" s="64"/>
      <c r="J652" s="64"/>
      <c r="K652" s="64"/>
    </row>
    <row r="653" spans="3:11">
      <c r="C653" s="64"/>
      <c r="D653" s="64"/>
      <c r="E653" s="64"/>
      <c r="F653" s="64"/>
      <c r="G653" s="64"/>
      <c r="H653" s="64"/>
      <c r="I653" s="64"/>
      <c r="J653" s="64"/>
      <c r="K653" s="64"/>
    </row>
    <row r="654" spans="3:11">
      <c r="C654" s="64"/>
      <c r="D654" s="64"/>
      <c r="E654" s="64"/>
      <c r="F654" s="64"/>
      <c r="G654" s="64"/>
      <c r="H654" s="64"/>
      <c r="I654" s="64"/>
      <c r="J654" s="64"/>
      <c r="K654" s="64"/>
    </row>
    <row r="655" spans="3:11">
      <c r="C655" s="64"/>
      <c r="D655" s="64"/>
      <c r="E655" s="64"/>
      <c r="F655" s="64"/>
      <c r="G655" s="64"/>
      <c r="H655" s="64"/>
      <c r="I655" s="64"/>
      <c r="J655" s="64"/>
      <c r="K655" s="64"/>
    </row>
    <row r="656" spans="3:11">
      <c r="C656" s="64"/>
      <c r="D656" s="64"/>
      <c r="E656" s="64"/>
      <c r="F656" s="64"/>
      <c r="G656" s="64"/>
      <c r="H656" s="64"/>
      <c r="I656" s="64"/>
      <c r="J656" s="64"/>
      <c r="K656" s="64"/>
    </row>
    <row r="657" spans="3:11">
      <c r="C657" s="64"/>
      <c r="D657" s="64"/>
      <c r="E657" s="64"/>
      <c r="F657" s="64"/>
      <c r="G657" s="64"/>
      <c r="H657" s="64"/>
      <c r="I657" s="64"/>
      <c r="J657" s="64"/>
      <c r="K657" s="64"/>
    </row>
    <row r="658" spans="3:11">
      <c r="C658" s="64"/>
      <c r="D658" s="64"/>
      <c r="E658" s="64"/>
      <c r="F658" s="64"/>
      <c r="G658" s="64"/>
      <c r="H658" s="64"/>
      <c r="I658" s="64"/>
      <c r="J658" s="64"/>
      <c r="K658" s="64"/>
    </row>
    <row r="659" spans="3:11">
      <c r="C659" s="64"/>
      <c r="D659" s="64"/>
      <c r="E659" s="64"/>
      <c r="F659" s="64"/>
      <c r="G659" s="64"/>
      <c r="H659" s="64"/>
      <c r="I659" s="64"/>
      <c r="J659" s="64"/>
      <c r="K659" s="64"/>
    </row>
    <row r="660" spans="3:11">
      <c r="C660" s="64"/>
      <c r="D660" s="64"/>
      <c r="E660" s="64"/>
      <c r="F660" s="64"/>
      <c r="G660" s="64"/>
      <c r="H660" s="64"/>
      <c r="I660" s="64"/>
      <c r="J660" s="64"/>
      <c r="K660" s="64"/>
    </row>
    <row r="661" spans="3:11">
      <c r="C661" s="64"/>
      <c r="D661" s="64"/>
      <c r="E661" s="64"/>
      <c r="F661" s="64"/>
      <c r="G661" s="64"/>
      <c r="H661" s="64"/>
      <c r="I661" s="64"/>
      <c r="J661" s="64"/>
      <c r="K661" s="64"/>
    </row>
    <row r="662" spans="3:11">
      <c r="C662" s="64"/>
      <c r="D662" s="64"/>
      <c r="E662" s="64"/>
      <c r="F662" s="64"/>
      <c r="G662" s="64"/>
      <c r="H662" s="64"/>
      <c r="I662" s="64"/>
      <c r="J662" s="64"/>
      <c r="K662" s="64"/>
    </row>
    <row r="663" spans="3:11">
      <c r="C663" s="64"/>
      <c r="D663" s="64"/>
      <c r="E663" s="64"/>
      <c r="F663" s="64"/>
      <c r="G663" s="64"/>
      <c r="H663" s="64"/>
      <c r="I663" s="64"/>
      <c r="J663" s="64"/>
      <c r="K663" s="64"/>
    </row>
    <row r="664" spans="3:11">
      <c r="C664" s="64"/>
      <c r="D664" s="64"/>
      <c r="E664" s="64"/>
      <c r="F664" s="64"/>
      <c r="G664" s="64"/>
      <c r="H664" s="64"/>
      <c r="I664" s="64"/>
      <c r="J664" s="64"/>
      <c r="K664" s="64"/>
    </row>
    <row r="665" spans="3:11">
      <c r="C665" s="64"/>
      <c r="D665" s="64"/>
      <c r="E665" s="64"/>
      <c r="F665" s="64"/>
      <c r="G665" s="64"/>
      <c r="H665" s="64"/>
      <c r="I665" s="64"/>
      <c r="J665" s="64"/>
      <c r="K665" s="64"/>
    </row>
    <row r="666" spans="3:11">
      <c r="C666" s="64"/>
      <c r="D666" s="64"/>
      <c r="E666" s="64"/>
      <c r="F666" s="64"/>
      <c r="G666" s="64"/>
      <c r="H666" s="64"/>
      <c r="I666" s="64"/>
      <c r="J666" s="64"/>
      <c r="K666" s="64"/>
    </row>
    <row r="667" spans="3:11">
      <c r="C667" s="64"/>
      <c r="D667" s="64"/>
      <c r="E667" s="64"/>
      <c r="F667" s="64"/>
      <c r="G667" s="64"/>
      <c r="H667" s="64"/>
      <c r="I667" s="64"/>
      <c r="J667" s="64"/>
      <c r="K667" s="64"/>
    </row>
    <row r="668" spans="3:11">
      <c r="C668" s="64"/>
      <c r="D668" s="64"/>
      <c r="E668" s="64"/>
      <c r="F668" s="64"/>
      <c r="G668" s="64"/>
      <c r="H668" s="64"/>
      <c r="I668" s="64"/>
      <c r="J668" s="64"/>
      <c r="K668" s="64"/>
    </row>
    <row r="669" spans="3:11">
      <c r="C669" s="64"/>
      <c r="D669" s="64"/>
      <c r="E669" s="64"/>
      <c r="F669" s="64"/>
      <c r="G669" s="64"/>
      <c r="H669" s="64"/>
      <c r="I669" s="64"/>
      <c r="J669" s="64"/>
      <c r="K669" s="64"/>
    </row>
    <row r="670" spans="3:11">
      <c r="C670" s="64"/>
      <c r="D670" s="64"/>
      <c r="E670" s="64"/>
      <c r="F670" s="64"/>
      <c r="G670" s="64"/>
      <c r="H670" s="64"/>
      <c r="I670" s="64"/>
      <c r="J670" s="64"/>
      <c r="K670" s="64"/>
    </row>
    <row r="671" spans="3:11">
      <c r="C671" s="64"/>
      <c r="D671" s="64"/>
      <c r="E671" s="64"/>
      <c r="F671" s="64"/>
      <c r="G671" s="64"/>
      <c r="H671" s="64"/>
      <c r="I671" s="64"/>
      <c r="J671" s="64"/>
      <c r="K671" s="64"/>
    </row>
    <row r="672" spans="3:11">
      <c r="C672" s="64"/>
      <c r="D672" s="64"/>
      <c r="E672" s="64"/>
      <c r="F672" s="64"/>
      <c r="G672" s="64"/>
      <c r="H672" s="64"/>
      <c r="I672" s="64"/>
      <c r="J672" s="64"/>
      <c r="K672" s="64"/>
    </row>
    <row r="673" spans="3:11">
      <c r="C673" s="64"/>
      <c r="D673" s="64"/>
      <c r="E673" s="64"/>
      <c r="F673" s="64"/>
      <c r="G673" s="64"/>
      <c r="H673" s="64"/>
      <c r="I673" s="64"/>
      <c r="J673" s="64"/>
      <c r="K673" s="64"/>
    </row>
    <row r="674" spans="3:11">
      <c r="C674" s="64"/>
      <c r="D674" s="64"/>
      <c r="E674" s="64"/>
      <c r="F674" s="64"/>
      <c r="G674" s="64"/>
      <c r="H674" s="64"/>
      <c r="I674" s="64"/>
      <c r="J674" s="64"/>
      <c r="K674" s="64"/>
    </row>
    <row r="675" spans="3:11">
      <c r="C675" s="64"/>
      <c r="D675" s="64"/>
      <c r="E675" s="64"/>
      <c r="F675" s="64"/>
      <c r="G675" s="64"/>
      <c r="H675" s="64"/>
      <c r="I675" s="64"/>
      <c r="J675" s="64"/>
      <c r="K675" s="64"/>
    </row>
    <row r="676" spans="3:11">
      <c r="C676" s="64"/>
      <c r="D676" s="64"/>
      <c r="E676" s="64"/>
      <c r="F676" s="64"/>
      <c r="G676" s="64"/>
      <c r="H676" s="64"/>
      <c r="I676" s="64"/>
      <c r="J676" s="64"/>
      <c r="K676" s="64"/>
    </row>
    <row r="677" spans="3:11">
      <c r="C677" s="64"/>
      <c r="D677" s="64"/>
      <c r="E677" s="64"/>
      <c r="F677" s="64"/>
      <c r="G677" s="64"/>
      <c r="H677" s="64"/>
      <c r="I677" s="64"/>
      <c r="J677" s="64"/>
      <c r="K677" s="64"/>
    </row>
    <row r="678" spans="3:11">
      <c r="C678" s="64"/>
      <c r="D678" s="64"/>
      <c r="E678" s="64"/>
      <c r="F678" s="64"/>
      <c r="G678" s="64"/>
      <c r="H678" s="64"/>
      <c r="I678" s="64"/>
      <c r="J678" s="64"/>
      <c r="K678" s="64"/>
    </row>
    <row r="679" spans="3:11">
      <c r="C679" s="64"/>
      <c r="D679" s="64"/>
      <c r="E679" s="64"/>
      <c r="F679" s="64"/>
      <c r="G679" s="64"/>
      <c r="H679" s="64"/>
      <c r="I679" s="64"/>
      <c r="J679" s="64"/>
      <c r="K679" s="64"/>
    </row>
    <row r="680" spans="3:11">
      <c r="C680" s="64"/>
      <c r="D680" s="64"/>
      <c r="E680" s="64"/>
      <c r="F680" s="64"/>
      <c r="G680" s="64"/>
      <c r="H680" s="64"/>
      <c r="I680" s="64"/>
      <c r="J680" s="64"/>
      <c r="K680" s="64"/>
    </row>
    <row r="681" spans="3:11">
      <c r="C681" s="64"/>
      <c r="D681" s="64"/>
      <c r="E681" s="64"/>
      <c r="F681" s="64"/>
      <c r="G681" s="64"/>
      <c r="H681" s="64"/>
      <c r="I681" s="64"/>
      <c r="J681" s="64"/>
      <c r="K681" s="64"/>
    </row>
    <row r="682" spans="3:11">
      <c r="C682" s="64"/>
      <c r="D682" s="64"/>
      <c r="E682" s="64"/>
      <c r="F682" s="64"/>
      <c r="G682" s="64"/>
      <c r="H682" s="64"/>
      <c r="I682" s="64"/>
      <c r="J682" s="64"/>
      <c r="K682" s="64"/>
    </row>
    <row r="683" spans="3:11">
      <c r="C683" s="64"/>
      <c r="D683" s="64"/>
      <c r="E683" s="64"/>
      <c r="F683" s="64"/>
      <c r="G683" s="64"/>
      <c r="H683" s="64"/>
      <c r="I683" s="64"/>
      <c r="J683" s="64"/>
      <c r="K683" s="64"/>
    </row>
    <row r="684" spans="3:11">
      <c r="C684" s="64"/>
      <c r="D684" s="64"/>
      <c r="E684" s="64"/>
      <c r="F684" s="64"/>
      <c r="G684" s="64"/>
      <c r="H684" s="64"/>
      <c r="I684" s="64"/>
      <c r="J684" s="64"/>
      <c r="K684" s="64"/>
    </row>
    <row r="685" spans="3:11">
      <c r="C685" s="64"/>
      <c r="D685" s="64"/>
      <c r="E685" s="64"/>
      <c r="F685" s="64"/>
      <c r="G685" s="64"/>
      <c r="H685" s="64"/>
      <c r="I685" s="64"/>
      <c r="J685" s="64"/>
      <c r="K685" s="64"/>
    </row>
    <row r="686" spans="3:11">
      <c r="C686" s="64"/>
      <c r="D686" s="64"/>
      <c r="E686" s="64"/>
      <c r="F686" s="64"/>
      <c r="G686" s="64"/>
      <c r="H686" s="64"/>
      <c r="I686" s="64"/>
      <c r="J686" s="64"/>
      <c r="K686" s="64"/>
    </row>
    <row r="687" spans="3:11">
      <c r="C687" s="64"/>
      <c r="D687" s="64"/>
      <c r="E687" s="64"/>
      <c r="F687" s="64"/>
      <c r="G687" s="64"/>
      <c r="H687" s="64"/>
      <c r="I687" s="64"/>
      <c r="J687" s="64"/>
      <c r="K687" s="64"/>
    </row>
    <row r="688" spans="3:11">
      <c r="C688" s="64"/>
      <c r="D688" s="64"/>
      <c r="E688" s="64"/>
      <c r="F688" s="64"/>
      <c r="G688" s="64"/>
      <c r="H688" s="64"/>
      <c r="I688" s="64"/>
      <c r="J688" s="64"/>
      <c r="K688" s="64"/>
    </row>
    <row r="689" spans="3:11">
      <c r="C689" s="64"/>
      <c r="D689" s="64"/>
      <c r="E689" s="64"/>
      <c r="F689" s="64"/>
      <c r="G689" s="64"/>
      <c r="H689" s="64"/>
      <c r="I689" s="64"/>
      <c r="J689" s="64"/>
      <c r="K689" s="64"/>
    </row>
    <row r="690" spans="3:11">
      <c r="C690" s="64"/>
      <c r="D690" s="64"/>
      <c r="E690" s="64"/>
      <c r="F690" s="64"/>
      <c r="G690" s="64"/>
      <c r="H690" s="64"/>
      <c r="I690" s="64"/>
      <c r="J690" s="64"/>
      <c r="K690" s="64"/>
    </row>
    <row r="691" spans="3:11">
      <c r="C691" s="64"/>
      <c r="D691" s="64"/>
      <c r="E691" s="64"/>
      <c r="F691" s="64"/>
      <c r="G691" s="64"/>
      <c r="H691" s="64"/>
      <c r="I691" s="64"/>
      <c r="J691" s="64"/>
      <c r="K691" s="64"/>
    </row>
    <row r="692" spans="3:11">
      <c r="C692" s="64"/>
      <c r="D692" s="64"/>
      <c r="E692" s="64"/>
      <c r="F692" s="64"/>
      <c r="G692" s="64"/>
      <c r="H692" s="64"/>
      <c r="I692" s="64"/>
      <c r="J692" s="64"/>
      <c r="K692" s="64"/>
    </row>
    <row r="693" spans="3:11">
      <c r="C693" s="64"/>
      <c r="D693" s="64"/>
      <c r="E693" s="64"/>
      <c r="F693" s="64"/>
      <c r="G693" s="64"/>
      <c r="H693" s="64"/>
      <c r="I693" s="64"/>
      <c r="J693" s="64"/>
      <c r="K693" s="64"/>
    </row>
    <row r="694" spans="3:11">
      <c r="C694" s="64"/>
      <c r="D694" s="64"/>
      <c r="E694" s="64"/>
      <c r="F694" s="64"/>
      <c r="G694" s="64"/>
      <c r="H694" s="64"/>
      <c r="I694" s="64"/>
      <c r="J694" s="64"/>
      <c r="K694" s="64"/>
    </row>
    <row r="695" spans="3:11">
      <c r="C695" s="64"/>
      <c r="D695" s="64"/>
      <c r="E695" s="64"/>
      <c r="F695" s="64"/>
      <c r="G695" s="64"/>
      <c r="H695" s="64"/>
      <c r="I695" s="64"/>
      <c r="J695" s="64"/>
      <c r="K695" s="64"/>
    </row>
    <row r="696" spans="3:11">
      <c r="C696" s="64"/>
      <c r="D696" s="64"/>
      <c r="E696" s="64"/>
      <c r="F696" s="64"/>
      <c r="G696" s="64"/>
      <c r="H696" s="64"/>
      <c r="I696" s="64"/>
      <c r="J696" s="64"/>
      <c r="K696" s="64"/>
    </row>
    <row r="697" spans="3:11">
      <c r="C697" s="64"/>
      <c r="D697" s="64"/>
      <c r="E697" s="64"/>
      <c r="F697" s="64"/>
      <c r="G697" s="64"/>
      <c r="H697" s="64"/>
      <c r="I697" s="64"/>
      <c r="J697" s="64"/>
      <c r="K697" s="64"/>
    </row>
    <row r="698" spans="3:11">
      <c r="C698" s="64"/>
      <c r="D698" s="64"/>
      <c r="E698" s="64"/>
      <c r="F698" s="64"/>
      <c r="G698" s="64"/>
      <c r="H698" s="64"/>
      <c r="I698" s="64"/>
      <c r="J698" s="64"/>
      <c r="K698" s="64"/>
    </row>
    <row r="699" spans="3:11">
      <c r="C699" s="64"/>
      <c r="D699" s="64"/>
      <c r="E699" s="64"/>
      <c r="F699" s="64"/>
      <c r="G699" s="64"/>
      <c r="H699" s="64"/>
      <c r="I699" s="64"/>
      <c r="J699" s="64"/>
      <c r="K699" s="64"/>
    </row>
    <row r="700" spans="3:11">
      <c r="C700" s="64"/>
      <c r="D700" s="64"/>
      <c r="E700" s="64"/>
      <c r="F700" s="64"/>
      <c r="G700" s="64"/>
      <c r="H700" s="64"/>
      <c r="I700" s="64"/>
      <c r="J700" s="64"/>
      <c r="K700" s="64"/>
    </row>
    <row r="701" spans="3:11">
      <c r="C701" s="64"/>
      <c r="D701" s="64"/>
      <c r="E701" s="64"/>
      <c r="F701" s="64"/>
      <c r="G701" s="64"/>
      <c r="H701" s="64"/>
      <c r="I701" s="64"/>
      <c r="J701" s="64"/>
      <c r="K701" s="64"/>
    </row>
    <row r="702" spans="3:11">
      <c r="C702" s="64"/>
      <c r="D702" s="64"/>
      <c r="E702" s="64"/>
      <c r="F702" s="64"/>
      <c r="G702" s="64"/>
      <c r="H702" s="64"/>
      <c r="I702" s="64"/>
      <c r="J702" s="64"/>
      <c r="K702" s="64"/>
    </row>
    <row r="703" spans="3:11">
      <c r="C703" s="64"/>
      <c r="D703" s="64"/>
      <c r="E703" s="64"/>
      <c r="F703" s="64"/>
      <c r="G703" s="64"/>
      <c r="H703" s="64"/>
      <c r="I703" s="64"/>
      <c r="J703" s="64"/>
      <c r="K703" s="64"/>
    </row>
    <row r="704" spans="3:11">
      <c r="C704" s="64"/>
      <c r="D704" s="64"/>
      <c r="E704" s="64"/>
      <c r="F704" s="64"/>
      <c r="G704" s="64"/>
      <c r="H704" s="64"/>
      <c r="I704" s="64"/>
      <c r="J704" s="64"/>
      <c r="K704" s="64"/>
    </row>
    <row r="705" spans="3:11">
      <c r="C705" s="64"/>
      <c r="D705" s="64"/>
      <c r="E705" s="64"/>
      <c r="F705" s="64"/>
      <c r="G705" s="64"/>
      <c r="H705" s="64"/>
      <c r="I705" s="64"/>
      <c r="J705" s="64"/>
      <c r="K705" s="64"/>
    </row>
    <row r="706" spans="3:11">
      <c r="C706" s="64"/>
      <c r="D706" s="64"/>
      <c r="E706" s="64"/>
      <c r="F706" s="64"/>
      <c r="G706" s="64"/>
      <c r="H706" s="64"/>
      <c r="I706" s="64"/>
      <c r="J706" s="64"/>
      <c r="K706" s="64"/>
    </row>
    <row r="707" spans="3:11">
      <c r="C707" s="64"/>
      <c r="D707" s="64"/>
      <c r="E707" s="64"/>
      <c r="F707" s="64"/>
      <c r="G707" s="64"/>
      <c r="H707" s="64"/>
      <c r="I707" s="64"/>
      <c r="J707" s="64"/>
      <c r="K707" s="64"/>
    </row>
    <row r="708" spans="3:11">
      <c r="C708" s="64"/>
      <c r="D708" s="64"/>
      <c r="E708" s="64"/>
      <c r="F708" s="64"/>
      <c r="G708" s="64"/>
      <c r="H708" s="64"/>
      <c r="I708" s="64"/>
      <c r="J708" s="64"/>
      <c r="K708" s="64"/>
    </row>
    <row r="709" spans="3:11">
      <c r="C709" s="64"/>
      <c r="D709" s="64"/>
      <c r="E709" s="64"/>
      <c r="F709" s="64"/>
      <c r="G709" s="64"/>
      <c r="H709" s="64"/>
      <c r="I709" s="64"/>
      <c r="J709" s="64"/>
      <c r="K709" s="64"/>
    </row>
    <row r="710" spans="3:11">
      <c r="C710" s="64"/>
      <c r="D710" s="64"/>
      <c r="E710" s="64"/>
      <c r="F710" s="64"/>
      <c r="G710" s="64"/>
      <c r="H710" s="64"/>
      <c r="I710" s="64"/>
      <c r="J710" s="64"/>
      <c r="K710" s="64"/>
    </row>
    <row r="711" spans="3:11">
      <c r="C711" s="64"/>
      <c r="D711" s="64"/>
      <c r="E711" s="64"/>
      <c r="F711" s="64"/>
      <c r="G711" s="64"/>
      <c r="H711" s="64"/>
      <c r="I711" s="64"/>
      <c r="J711" s="64"/>
      <c r="K711" s="64"/>
    </row>
    <row r="712" spans="3:11">
      <c r="C712" s="64"/>
      <c r="D712" s="64"/>
      <c r="E712" s="64"/>
      <c r="F712" s="64"/>
      <c r="G712" s="64"/>
      <c r="H712" s="64"/>
      <c r="I712" s="64"/>
      <c r="J712" s="64"/>
      <c r="K712" s="64"/>
    </row>
    <row r="713" spans="3:11">
      <c r="C713" s="64"/>
      <c r="D713" s="64"/>
      <c r="E713" s="64"/>
      <c r="F713" s="64"/>
      <c r="G713" s="64"/>
      <c r="H713" s="64"/>
      <c r="I713" s="64"/>
      <c r="J713" s="64"/>
      <c r="K713" s="64"/>
    </row>
    <row r="714" spans="3:11">
      <c r="C714" s="64"/>
      <c r="D714" s="64"/>
      <c r="E714" s="64"/>
      <c r="F714" s="64"/>
      <c r="G714" s="64"/>
      <c r="H714" s="64"/>
      <c r="I714" s="64"/>
      <c r="J714" s="64"/>
      <c r="K714" s="64"/>
    </row>
    <row r="715" spans="3:11">
      <c r="C715" s="64"/>
      <c r="D715" s="64"/>
      <c r="E715" s="64"/>
      <c r="F715" s="64"/>
      <c r="G715" s="64"/>
      <c r="H715" s="64"/>
      <c r="I715" s="64"/>
      <c r="J715" s="64"/>
      <c r="K715" s="64"/>
    </row>
    <row r="716" spans="3:11">
      <c r="C716" s="64"/>
      <c r="D716" s="64"/>
      <c r="E716" s="64"/>
      <c r="F716" s="64"/>
      <c r="G716" s="64"/>
      <c r="H716" s="64"/>
      <c r="I716" s="64"/>
      <c r="J716" s="64"/>
      <c r="K716" s="64"/>
    </row>
    <row r="717" spans="3:11">
      <c r="C717" s="64"/>
      <c r="D717" s="64"/>
      <c r="E717" s="64"/>
      <c r="F717" s="64"/>
      <c r="G717" s="64"/>
      <c r="H717" s="64"/>
      <c r="I717" s="64"/>
      <c r="J717" s="64"/>
      <c r="K717" s="64"/>
    </row>
    <row r="718" spans="3:11">
      <c r="C718" s="64"/>
      <c r="D718" s="64"/>
      <c r="E718" s="64"/>
      <c r="F718" s="64"/>
      <c r="G718" s="64"/>
      <c r="H718" s="64"/>
      <c r="I718" s="64"/>
      <c r="J718" s="64"/>
      <c r="K718" s="64"/>
    </row>
    <row r="719" spans="3:11">
      <c r="C719" s="64"/>
      <c r="D719" s="64"/>
      <c r="E719" s="64"/>
      <c r="F719" s="64"/>
      <c r="G719" s="64"/>
      <c r="H719" s="64"/>
      <c r="I719" s="64"/>
      <c r="J719" s="64"/>
      <c r="K719" s="64"/>
    </row>
    <row r="720" spans="3:11">
      <c r="C720" s="64"/>
      <c r="D720" s="64"/>
      <c r="E720" s="64"/>
      <c r="F720" s="64"/>
      <c r="G720" s="64"/>
      <c r="H720" s="64"/>
      <c r="I720" s="64"/>
      <c r="J720" s="64"/>
      <c r="K720" s="64"/>
    </row>
    <row r="721" spans="3:11">
      <c r="C721" s="64"/>
      <c r="D721" s="64"/>
      <c r="E721" s="64"/>
      <c r="F721" s="64"/>
      <c r="G721" s="64"/>
      <c r="H721" s="64"/>
      <c r="I721" s="64"/>
      <c r="J721" s="64"/>
      <c r="K721" s="64"/>
    </row>
    <row r="722" spans="3:11">
      <c r="C722" s="64"/>
      <c r="D722" s="64"/>
      <c r="E722" s="64"/>
      <c r="F722" s="64"/>
      <c r="G722" s="64"/>
      <c r="H722" s="64"/>
      <c r="I722" s="64"/>
      <c r="J722" s="64"/>
      <c r="K722" s="64"/>
    </row>
    <row r="723" spans="3:11">
      <c r="C723" s="64"/>
      <c r="D723" s="64"/>
      <c r="E723" s="64"/>
      <c r="F723" s="64"/>
      <c r="G723" s="64"/>
      <c r="H723" s="64"/>
      <c r="I723" s="64"/>
      <c r="J723" s="64"/>
      <c r="K723" s="64"/>
    </row>
    <row r="724" spans="3:11">
      <c r="C724" s="64"/>
      <c r="D724" s="64"/>
      <c r="E724" s="64"/>
      <c r="F724" s="64"/>
      <c r="G724" s="64"/>
      <c r="H724" s="64"/>
      <c r="I724" s="64"/>
      <c r="J724" s="64"/>
      <c r="K724" s="64"/>
    </row>
    <row r="725" spans="3:11">
      <c r="C725" s="64"/>
      <c r="D725" s="64"/>
      <c r="E725" s="64"/>
      <c r="F725" s="64"/>
      <c r="G725" s="64"/>
      <c r="H725" s="64"/>
      <c r="I725" s="64"/>
      <c r="J725" s="64"/>
      <c r="K725" s="64"/>
    </row>
    <row r="726" spans="3:11">
      <c r="C726" s="64"/>
      <c r="D726" s="64"/>
      <c r="E726" s="64"/>
      <c r="F726" s="64"/>
      <c r="G726" s="64"/>
      <c r="H726" s="64"/>
      <c r="I726" s="64"/>
      <c r="J726" s="64"/>
      <c r="K726" s="64"/>
    </row>
    <row r="727" spans="3:11">
      <c r="C727" s="64"/>
      <c r="D727" s="64"/>
      <c r="E727" s="64"/>
      <c r="F727" s="64"/>
      <c r="G727" s="64"/>
      <c r="H727" s="64"/>
      <c r="I727" s="64"/>
      <c r="J727" s="64"/>
      <c r="K727" s="64"/>
    </row>
    <row r="728" spans="3:11">
      <c r="C728" s="64"/>
      <c r="D728" s="64"/>
      <c r="E728" s="64"/>
      <c r="F728" s="64"/>
      <c r="G728" s="64"/>
      <c r="H728" s="64"/>
      <c r="I728" s="64"/>
      <c r="J728" s="64"/>
      <c r="K728" s="64"/>
    </row>
    <row r="729" spans="3:11">
      <c r="C729" s="64"/>
      <c r="D729" s="64"/>
      <c r="E729" s="64"/>
      <c r="F729" s="64"/>
      <c r="G729" s="64"/>
      <c r="H729" s="64"/>
      <c r="I729" s="64"/>
      <c r="J729" s="64"/>
      <c r="K729" s="64"/>
    </row>
    <row r="730" spans="3:11">
      <c r="C730" s="64"/>
      <c r="D730" s="64"/>
      <c r="E730" s="64"/>
      <c r="F730" s="64"/>
      <c r="G730" s="64"/>
      <c r="H730" s="64"/>
      <c r="I730" s="64"/>
      <c r="J730" s="64"/>
      <c r="K730" s="64"/>
    </row>
    <row r="731" spans="3:11">
      <c r="C731" s="64"/>
      <c r="D731" s="64"/>
      <c r="E731" s="64"/>
      <c r="F731" s="64"/>
      <c r="G731" s="64"/>
      <c r="H731" s="64"/>
      <c r="I731" s="64"/>
      <c r="J731" s="64"/>
      <c r="K731" s="64"/>
    </row>
    <row r="732" spans="3:11">
      <c r="C732" s="64"/>
      <c r="D732" s="64"/>
      <c r="E732" s="64"/>
      <c r="F732" s="64"/>
      <c r="G732" s="64"/>
      <c r="H732" s="64"/>
      <c r="I732" s="64"/>
      <c r="J732" s="64"/>
      <c r="K732" s="64"/>
    </row>
    <row r="733" spans="3:11">
      <c r="C733" s="64"/>
      <c r="D733" s="64"/>
      <c r="E733" s="64"/>
      <c r="F733" s="64"/>
      <c r="G733" s="64"/>
      <c r="H733" s="64"/>
      <c r="I733" s="64"/>
      <c r="J733" s="64"/>
      <c r="K733" s="64"/>
    </row>
    <row r="734" spans="3:11">
      <c r="C734" s="64"/>
      <c r="D734" s="64"/>
      <c r="E734" s="64"/>
      <c r="F734" s="64"/>
      <c r="G734" s="64"/>
      <c r="H734" s="64"/>
      <c r="I734" s="64"/>
      <c r="J734" s="64"/>
      <c r="K734" s="64"/>
    </row>
    <row r="735" spans="3:11">
      <c r="C735" s="64"/>
      <c r="D735" s="64"/>
      <c r="E735" s="64"/>
      <c r="F735" s="64"/>
      <c r="G735" s="64"/>
      <c r="H735" s="64"/>
      <c r="I735" s="64"/>
      <c r="J735" s="64"/>
      <c r="K735" s="64"/>
    </row>
    <row r="736" spans="3:11">
      <c r="C736" s="64"/>
      <c r="D736" s="64"/>
      <c r="E736" s="64"/>
      <c r="F736" s="64"/>
      <c r="G736" s="64"/>
      <c r="H736" s="64"/>
      <c r="I736" s="64"/>
      <c r="J736" s="64"/>
      <c r="K736" s="64"/>
    </row>
    <row r="737" spans="3:11">
      <c r="C737" s="64"/>
      <c r="D737" s="64"/>
      <c r="E737" s="64"/>
      <c r="F737" s="64"/>
      <c r="G737" s="64"/>
      <c r="H737" s="64"/>
      <c r="I737" s="64"/>
      <c r="J737" s="64"/>
      <c r="K737" s="64"/>
    </row>
    <row r="738" spans="3:11">
      <c r="C738" s="64"/>
      <c r="D738" s="64"/>
      <c r="E738" s="64"/>
      <c r="F738" s="64"/>
      <c r="G738" s="64"/>
      <c r="H738" s="64"/>
      <c r="I738" s="64"/>
      <c r="J738" s="64"/>
      <c r="K738" s="64"/>
    </row>
    <row r="739" spans="3:11">
      <c r="C739" s="64"/>
      <c r="D739" s="64"/>
      <c r="E739" s="64"/>
      <c r="F739" s="64"/>
      <c r="G739" s="64"/>
      <c r="H739" s="64"/>
      <c r="I739" s="64"/>
      <c r="J739" s="64"/>
      <c r="K739" s="64"/>
    </row>
    <row r="740" spans="3:11">
      <c r="C740" s="64"/>
      <c r="D740" s="64"/>
      <c r="E740" s="64"/>
      <c r="F740" s="64"/>
      <c r="G740" s="64"/>
      <c r="H740" s="64"/>
      <c r="I740" s="64"/>
      <c r="J740" s="64"/>
      <c r="K740" s="64"/>
    </row>
    <row r="741" spans="3:11">
      <c r="C741" s="64"/>
      <c r="D741" s="64"/>
      <c r="E741" s="64"/>
      <c r="F741" s="64"/>
      <c r="G741" s="64"/>
      <c r="H741" s="64"/>
      <c r="I741" s="64"/>
      <c r="J741" s="64"/>
      <c r="K741" s="64"/>
    </row>
    <row r="742" spans="3:11">
      <c r="C742" s="64"/>
      <c r="D742" s="64"/>
      <c r="E742" s="64"/>
      <c r="F742" s="64"/>
      <c r="G742" s="64"/>
      <c r="H742" s="64"/>
      <c r="I742" s="64"/>
      <c r="J742" s="64"/>
      <c r="K742" s="64"/>
    </row>
    <row r="743" spans="3:11">
      <c r="C743" s="64"/>
      <c r="D743" s="64"/>
      <c r="E743" s="64"/>
      <c r="F743" s="64"/>
      <c r="G743" s="64"/>
      <c r="H743" s="64"/>
      <c r="I743" s="64"/>
      <c r="J743" s="64"/>
      <c r="K743" s="64"/>
    </row>
    <row r="744" spans="3:11">
      <c r="C744" s="64"/>
      <c r="D744" s="64"/>
      <c r="E744" s="64"/>
      <c r="F744" s="64"/>
      <c r="G744" s="64"/>
      <c r="H744" s="64"/>
      <c r="I744" s="64"/>
      <c r="J744" s="64"/>
      <c r="K744" s="64"/>
    </row>
    <row r="745" spans="3:11">
      <c r="C745" s="64"/>
      <c r="D745" s="64"/>
      <c r="E745" s="64"/>
      <c r="F745" s="64"/>
      <c r="G745" s="64"/>
      <c r="H745" s="64"/>
      <c r="I745" s="64"/>
      <c r="J745" s="64"/>
      <c r="K745" s="64"/>
    </row>
    <row r="746" spans="3:11">
      <c r="C746" s="64"/>
      <c r="D746" s="64"/>
      <c r="E746" s="64"/>
      <c r="F746" s="64"/>
      <c r="G746" s="64"/>
      <c r="H746" s="64"/>
      <c r="I746" s="64"/>
      <c r="J746" s="64"/>
      <c r="K746" s="64"/>
    </row>
    <row r="747" spans="3:11">
      <c r="C747" s="64"/>
      <c r="D747" s="64"/>
      <c r="E747" s="64"/>
      <c r="F747" s="64"/>
      <c r="G747" s="64"/>
      <c r="H747" s="64"/>
      <c r="I747" s="64"/>
      <c r="J747" s="64"/>
      <c r="K747" s="64"/>
    </row>
    <row r="748" spans="3:11">
      <c r="C748" s="64"/>
      <c r="D748" s="64"/>
      <c r="E748" s="64"/>
      <c r="F748" s="64"/>
      <c r="G748" s="64"/>
      <c r="H748" s="64"/>
      <c r="I748" s="64"/>
      <c r="J748" s="64"/>
      <c r="K748" s="64"/>
    </row>
    <row r="749" spans="3:11">
      <c r="C749" s="64"/>
      <c r="D749" s="64"/>
      <c r="E749" s="64"/>
      <c r="F749" s="64"/>
      <c r="G749" s="64"/>
      <c r="H749" s="64"/>
      <c r="I749" s="64"/>
      <c r="J749" s="64"/>
      <c r="K749" s="64"/>
    </row>
    <row r="750" spans="3:11">
      <c r="C750" s="64"/>
      <c r="D750" s="64"/>
      <c r="E750" s="64"/>
      <c r="F750" s="64"/>
      <c r="G750" s="64"/>
      <c r="H750" s="64"/>
      <c r="I750" s="64"/>
      <c r="J750" s="64"/>
      <c r="K750" s="64"/>
    </row>
    <row r="751" spans="3:11">
      <c r="C751" s="64"/>
      <c r="D751" s="64"/>
      <c r="E751" s="64"/>
      <c r="F751" s="64"/>
      <c r="G751" s="64"/>
      <c r="H751" s="64"/>
      <c r="I751" s="64"/>
      <c r="J751" s="64"/>
      <c r="K751" s="64"/>
    </row>
    <row r="752" spans="3:11">
      <c r="C752" s="64"/>
      <c r="D752" s="64"/>
      <c r="E752" s="64"/>
      <c r="F752" s="64"/>
      <c r="G752" s="64"/>
      <c r="H752" s="64"/>
      <c r="I752" s="64"/>
      <c r="J752" s="64"/>
      <c r="K752" s="64"/>
    </row>
    <row r="753" spans="3:11">
      <c r="C753" s="64"/>
      <c r="D753" s="64"/>
      <c r="E753" s="64"/>
      <c r="F753" s="64"/>
      <c r="G753" s="64"/>
      <c r="H753" s="64"/>
      <c r="I753" s="64"/>
      <c r="J753" s="64"/>
      <c r="K753" s="64"/>
    </row>
    <row r="754" spans="3:11">
      <c r="C754" s="64"/>
      <c r="D754" s="64"/>
      <c r="E754" s="64"/>
      <c r="F754" s="64"/>
      <c r="G754" s="64"/>
      <c r="H754" s="64"/>
      <c r="I754" s="64"/>
      <c r="J754" s="64"/>
      <c r="K754" s="64"/>
    </row>
    <row r="755" spans="3:11">
      <c r="C755" s="64"/>
      <c r="D755" s="64"/>
      <c r="E755" s="64"/>
      <c r="F755" s="64"/>
      <c r="G755" s="64"/>
      <c r="H755" s="64"/>
      <c r="I755" s="64"/>
      <c r="J755" s="64"/>
      <c r="K755" s="64"/>
    </row>
    <row r="756" spans="3:11">
      <c r="C756" s="64"/>
      <c r="D756" s="64"/>
      <c r="E756" s="64"/>
      <c r="F756" s="64"/>
      <c r="G756" s="64"/>
      <c r="H756" s="64"/>
      <c r="I756" s="64"/>
      <c r="J756" s="64"/>
      <c r="K756" s="64"/>
    </row>
    <row r="757" spans="3:11">
      <c r="C757" s="64"/>
      <c r="D757" s="64"/>
      <c r="E757" s="64"/>
      <c r="F757" s="64"/>
      <c r="G757" s="64"/>
      <c r="H757" s="64"/>
      <c r="I757" s="64"/>
      <c r="J757" s="64"/>
      <c r="K757" s="64"/>
    </row>
    <row r="758" spans="3:11">
      <c r="C758" s="64"/>
      <c r="D758" s="64"/>
      <c r="E758" s="64"/>
      <c r="F758" s="64"/>
      <c r="G758" s="64"/>
      <c r="H758" s="64"/>
      <c r="I758" s="64"/>
      <c r="J758" s="64"/>
      <c r="K758" s="64"/>
    </row>
    <row r="759" spans="3:11">
      <c r="C759" s="64"/>
      <c r="D759" s="64"/>
      <c r="E759" s="64"/>
      <c r="F759" s="64"/>
      <c r="G759" s="64"/>
      <c r="H759" s="64"/>
      <c r="I759" s="64"/>
      <c r="J759" s="64"/>
      <c r="K759" s="64"/>
    </row>
    <row r="760" spans="3:11">
      <c r="C760" s="64"/>
      <c r="D760" s="64"/>
      <c r="E760" s="64"/>
      <c r="F760" s="64"/>
      <c r="G760" s="64"/>
      <c r="H760" s="64"/>
      <c r="I760" s="64"/>
      <c r="J760" s="64"/>
      <c r="K760" s="64"/>
    </row>
    <row r="761" spans="3:11">
      <c r="C761" s="64"/>
      <c r="D761" s="64"/>
      <c r="E761" s="64"/>
      <c r="F761" s="64"/>
      <c r="G761" s="64"/>
      <c r="H761" s="64"/>
      <c r="I761" s="64"/>
      <c r="J761" s="64"/>
      <c r="K761" s="64"/>
    </row>
    <row r="762" spans="3:11">
      <c r="C762" s="64"/>
      <c r="D762" s="64"/>
      <c r="E762" s="64"/>
      <c r="F762" s="64"/>
      <c r="G762" s="64"/>
      <c r="H762" s="64"/>
      <c r="I762" s="64"/>
      <c r="J762" s="64"/>
      <c r="K762" s="64"/>
    </row>
    <row r="763" spans="3:11">
      <c r="C763" s="64"/>
      <c r="D763" s="64"/>
      <c r="E763" s="64"/>
      <c r="F763" s="64"/>
      <c r="G763" s="64"/>
      <c r="H763" s="64"/>
      <c r="I763" s="64"/>
      <c r="J763" s="64"/>
      <c r="K763" s="64"/>
    </row>
    <row r="764" spans="3:11">
      <c r="C764" s="64"/>
      <c r="D764" s="64"/>
      <c r="E764" s="64"/>
      <c r="F764" s="64"/>
      <c r="G764" s="64"/>
      <c r="H764" s="64"/>
      <c r="I764" s="64"/>
      <c r="J764" s="64"/>
      <c r="K764" s="64"/>
    </row>
    <row r="765" spans="3:11">
      <c r="C765" s="64"/>
      <c r="D765" s="64"/>
      <c r="E765" s="64"/>
      <c r="F765" s="64"/>
      <c r="G765" s="64"/>
      <c r="H765" s="64"/>
      <c r="I765" s="64"/>
      <c r="J765" s="64"/>
      <c r="K765" s="64"/>
    </row>
    <row r="766" spans="3:11">
      <c r="C766" s="64"/>
      <c r="D766" s="64"/>
      <c r="E766" s="64"/>
      <c r="F766" s="64"/>
      <c r="G766" s="64"/>
      <c r="H766" s="64"/>
      <c r="I766" s="64"/>
      <c r="J766" s="64"/>
      <c r="K766" s="64"/>
    </row>
    <row r="767" spans="3:11">
      <c r="C767" s="64"/>
      <c r="D767" s="64"/>
      <c r="E767" s="64"/>
      <c r="F767" s="64"/>
      <c r="G767" s="64"/>
      <c r="H767" s="64"/>
      <c r="I767" s="64"/>
      <c r="J767" s="64"/>
      <c r="K767" s="64"/>
    </row>
    <row r="768" spans="3:11">
      <c r="C768" s="64"/>
      <c r="D768" s="64"/>
      <c r="E768" s="64"/>
      <c r="F768" s="64"/>
      <c r="G768" s="64"/>
      <c r="H768" s="64"/>
      <c r="I768" s="64"/>
      <c r="J768" s="64"/>
      <c r="K768" s="64"/>
    </row>
    <row r="769" spans="3:11">
      <c r="C769" s="64"/>
      <c r="D769" s="64"/>
      <c r="E769" s="64"/>
      <c r="F769" s="64"/>
      <c r="G769" s="64"/>
      <c r="H769" s="64"/>
      <c r="I769" s="64"/>
      <c r="J769" s="64"/>
      <c r="K769" s="64"/>
    </row>
    <row r="770" spans="3:11">
      <c r="C770" s="64"/>
      <c r="D770" s="64"/>
      <c r="E770" s="64"/>
      <c r="F770" s="64"/>
      <c r="G770" s="64"/>
      <c r="H770" s="64"/>
      <c r="I770" s="64"/>
      <c r="J770" s="64"/>
      <c r="K770" s="64"/>
    </row>
    <row r="771" spans="3:11">
      <c r="C771" s="64"/>
      <c r="D771" s="64"/>
      <c r="E771" s="64"/>
      <c r="F771" s="64"/>
      <c r="G771" s="64"/>
      <c r="H771" s="64"/>
      <c r="I771" s="64"/>
      <c r="J771" s="64"/>
      <c r="K771" s="64"/>
    </row>
    <row r="772" spans="3:11">
      <c r="C772" s="64"/>
      <c r="D772" s="64"/>
      <c r="E772" s="64"/>
      <c r="F772" s="64"/>
      <c r="G772" s="64"/>
      <c r="H772" s="64"/>
      <c r="I772" s="64"/>
      <c r="J772" s="64"/>
      <c r="K772" s="64"/>
    </row>
    <row r="773" spans="3:11">
      <c r="C773" s="64"/>
      <c r="D773" s="64"/>
      <c r="E773" s="64"/>
      <c r="F773" s="64"/>
      <c r="G773" s="64"/>
      <c r="H773" s="64"/>
      <c r="I773" s="64"/>
      <c r="J773" s="64"/>
      <c r="K773" s="64"/>
    </row>
    <row r="774" spans="3:11">
      <c r="C774" s="64"/>
      <c r="D774" s="64"/>
      <c r="E774" s="64"/>
      <c r="F774" s="64"/>
      <c r="G774" s="64"/>
      <c r="H774" s="64"/>
      <c r="I774" s="64"/>
      <c r="J774" s="64"/>
      <c r="K774" s="64"/>
    </row>
    <row r="775" spans="3:11">
      <c r="C775" s="64"/>
      <c r="D775" s="64"/>
      <c r="E775" s="64"/>
      <c r="F775" s="64"/>
      <c r="G775" s="64"/>
      <c r="H775" s="64"/>
      <c r="I775" s="64"/>
      <c r="J775" s="64"/>
      <c r="K775" s="64"/>
    </row>
    <row r="776" spans="3:11">
      <c r="C776" s="64"/>
      <c r="D776" s="64"/>
      <c r="E776" s="64"/>
      <c r="F776" s="64"/>
      <c r="G776" s="64"/>
      <c r="H776" s="64"/>
      <c r="I776" s="64"/>
      <c r="J776" s="64"/>
      <c r="K776" s="64"/>
    </row>
    <row r="777" spans="3:11">
      <c r="C777" s="64"/>
      <c r="D777" s="64"/>
      <c r="E777" s="64"/>
      <c r="F777" s="64"/>
      <c r="G777" s="64"/>
      <c r="H777" s="64"/>
      <c r="I777" s="64"/>
      <c r="J777" s="64"/>
      <c r="K777" s="64"/>
    </row>
    <row r="778" spans="3:11">
      <c r="C778" s="64"/>
      <c r="D778" s="64"/>
      <c r="E778" s="64"/>
      <c r="F778" s="64"/>
      <c r="G778" s="64"/>
      <c r="H778" s="64"/>
      <c r="I778" s="64"/>
      <c r="J778" s="64"/>
      <c r="K778" s="64"/>
    </row>
    <row r="779" spans="3:11">
      <c r="C779" s="64"/>
      <c r="D779" s="64"/>
      <c r="E779" s="64"/>
      <c r="F779" s="64"/>
      <c r="G779" s="64"/>
      <c r="H779" s="64"/>
      <c r="I779" s="64"/>
      <c r="J779" s="64"/>
      <c r="K779" s="64"/>
    </row>
    <row r="780" spans="3:11">
      <c r="C780" s="64"/>
      <c r="D780" s="64"/>
      <c r="E780" s="64"/>
      <c r="F780" s="64"/>
      <c r="G780" s="64"/>
      <c r="H780" s="64"/>
      <c r="I780" s="64"/>
      <c r="J780" s="64"/>
      <c r="K780" s="64"/>
    </row>
    <row r="781" spans="3:11">
      <c r="C781" s="64"/>
      <c r="D781" s="64"/>
      <c r="E781" s="64"/>
      <c r="F781" s="64"/>
      <c r="G781" s="64"/>
      <c r="H781" s="64"/>
      <c r="I781" s="64"/>
      <c r="J781" s="64"/>
      <c r="K781" s="64"/>
    </row>
    <row r="782" spans="3:11">
      <c r="C782" s="64"/>
      <c r="D782" s="64"/>
      <c r="E782" s="64"/>
      <c r="F782" s="64"/>
      <c r="G782" s="64"/>
      <c r="H782" s="64"/>
      <c r="I782" s="64"/>
      <c r="J782" s="64"/>
      <c r="K782" s="64"/>
    </row>
    <row r="783" spans="3:11">
      <c r="C783" s="64"/>
      <c r="D783" s="64"/>
      <c r="E783" s="64"/>
      <c r="F783" s="64"/>
      <c r="G783" s="64"/>
      <c r="H783" s="64"/>
      <c r="I783" s="64"/>
      <c r="J783" s="64"/>
      <c r="K783" s="64"/>
    </row>
    <row r="784" spans="3:11">
      <c r="C784" s="64"/>
      <c r="D784" s="64"/>
      <c r="E784" s="64"/>
      <c r="F784" s="64"/>
      <c r="G784" s="64"/>
      <c r="H784" s="64"/>
      <c r="I784" s="64"/>
      <c r="J784" s="64"/>
      <c r="K784" s="64"/>
    </row>
    <row r="785" spans="3:11">
      <c r="C785" s="64"/>
      <c r="D785" s="64"/>
      <c r="E785" s="64"/>
      <c r="F785" s="64"/>
      <c r="G785" s="64"/>
      <c r="H785" s="64"/>
      <c r="I785" s="64"/>
      <c r="J785" s="64"/>
      <c r="K785" s="64"/>
    </row>
    <row r="786" spans="3:11">
      <c r="C786" s="64"/>
      <c r="D786" s="64"/>
      <c r="E786" s="64"/>
      <c r="F786" s="64"/>
      <c r="G786" s="64"/>
      <c r="H786" s="64"/>
      <c r="I786" s="64"/>
      <c r="J786" s="64"/>
      <c r="K786" s="64"/>
    </row>
    <row r="787" spans="3:11">
      <c r="C787" s="64"/>
      <c r="D787" s="64"/>
      <c r="E787" s="64"/>
      <c r="F787" s="64"/>
      <c r="G787" s="64"/>
      <c r="H787" s="64"/>
      <c r="I787" s="64"/>
      <c r="J787" s="64"/>
      <c r="K787" s="64"/>
    </row>
    <row r="788" spans="3:11">
      <c r="C788" s="64"/>
      <c r="D788" s="64"/>
      <c r="E788" s="64"/>
      <c r="F788" s="64"/>
      <c r="G788" s="64"/>
      <c r="H788" s="64"/>
      <c r="I788" s="64"/>
      <c r="J788" s="64"/>
      <c r="K788" s="64"/>
    </row>
    <row r="789" spans="3:11">
      <c r="C789" s="64"/>
      <c r="D789" s="64"/>
      <c r="E789" s="64"/>
      <c r="F789" s="64"/>
      <c r="G789" s="64"/>
      <c r="H789" s="64"/>
      <c r="I789" s="64"/>
      <c r="J789" s="64"/>
      <c r="K789" s="64"/>
    </row>
    <row r="790" spans="3:11">
      <c r="C790" s="64"/>
      <c r="D790" s="64"/>
      <c r="E790" s="64"/>
      <c r="F790" s="64"/>
      <c r="G790" s="64"/>
      <c r="H790" s="64"/>
      <c r="I790" s="64"/>
      <c r="J790" s="64"/>
      <c r="K790" s="64"/>
    </row>
    <row r="791" spans="3:11">
      <c r="C791" s="64"/>
      <c r="D791" s="64"/>
      <c r="E791" s="64"/>
      <c r="F791" s="64"/>
      <c r="G791" s="64"/>
      <c r="H791" s="64"/>
      <c r="I791" s="64"/>
      <c r="J791" s="64"/>
      <c r="K791" s="64"/>
    </row>
    <row r="792" spans="3:11">
      <c r="C792" s="64"/>
      <c r="D792" s="64"/>
      <c r="E792" s="64"/>
      <c r="F792" s="64"/>
      <c r="G792" s="64"/>
      <c r="H792" s="64"/>
      <c r="I792" s="64"/>
      <c r="J792" s="64"/>
      <c r="K792" s="64"/>
    </row>
    <row r="793" spans="3:11">
      <c r="C793" s="64"/>
      <c r="D793" s="64"/>
      <c r="E793" s="64"/>
      <c r="F793" s="64"/>
      <c r="G793" s="64"/>
      <c r="H793" s="64"/>
      <c r="I793" s="64"/>
      <c r="J793" s="64"/>
      <c r="K793" s="64"/>
    </row>
    <row r="794" spans="3:11">
      <c r="C794" s="64"/>
      <c r="D794" s="64"/>
      <c r="E794" s="64"/>
      <c r="F794" s="64"/>
      <c r="G794" s="64"/>
      <c r="H794" s="64"/>
      <c r="I794" s="64"/>
      <c r="J794" s="64"/>
      <c r="K794" s="64"/>
    </row>
    <row r="795" spans="3:11">
      <c r="C795" s="64"/>
      <c r="D795" s="64"/>
      <c r="E795" s="64"/>
      <c r="F795" s="64"/>
      <c r="G795" s="64"/>
      <c r="H795" s="64"/>
      <c r="I795" s="64"/>
      <c r="J795" s="64"/>
      <c r="K795" s="64"/>
    </row>
    <row r="796" spans="3:11">
      <c r="C796" s="64"/>
      <c r="D796" s="64"/>
      <c r="E796" s="64"/>
      <c r="F796" s="64"/>
      <c r="G796" s="64"/>
      <c r="H796" s="64"/>
      <c r="I796" s="64"/>
      <c r="J796" s="64"/>
      <c r="K796" s="64"/>
    </row>
    <row r="797" spans="3:11">
      <c r="C797" s="64"/>
      <c r="D797" s="64"/>
      <c r="E797" s="64"/>
      <c r="F797" s="64"/>
      <c r="G797" s="64"/>
      <c r="H797" s="64"/>
      <c r="I797" s="64"/>
      <c r="J797" s="64"/>
      <c r="K797" s="64"/>
    </row>
    <row r="798" spans="3:11">
      <c r="C798" s="64"/>
      <c r="D798" s="64"/>
      <c r="E798" s="64"/>
      <c r="F798" s="64"/>
      <c r="G798" s="64"/>
      <c r="H798" s="64"/>
      <c r="I798" s="64"/>
      <c r="J798" s="64"/>
      <c r="K798" s="64"/>
    </row>
    <row r="799" spans="3:11">
      <c r="C799" s="64"/>
      <c r="D799" s="64"/>
      <c r="E799" s="64"/>
      <c r="F799" s="64"/>
      <c r="G799" s="64"/>
      <c r="H799" s="64"/>
      <c r="I799" s="64"/>
      <c r="J799" s="64"/>
      <c r="K799" s="64"/>
    </row>
    <row r="800" spans="3:11">
      <c r="C800" s="64"/>
      <c r="D800" s="64"/>
      <c r="E800" s="64"/>
      <c r="F800" s="64"/>
      <c r="G800" s="64"/>
      <c r="H800" s="64"/>
      <c r="I800" s="64"/>
      <c r="J800" s="64"/>
      <c r="K800" s="64"/>
    </row>
    <row r="801" spans="3:11">
      <c r="C801" s="64"/>
      <c r="D801" s="64"/>
      <c r="E801" s="64"/>
      <c r="F801" s="64"/>
      <c r="G801" s="64"/>
      <c r="H801" s="64"/>
      <c r="I801" s="64"/>
      <c r="J801" s="64"/>
      <c r="K801" s="64"/>
    </row>
    <row r="802" spans="3:11">
      <c r="C802" s="64"/>
      <c r="D802" s="64"/>
      <c r="E802" s="64"/>
      <c r="F802" s="64"/>
      <c r="G802" s="64"/>
      <c r="H802" s="64"/>
      <c r="I802" s="64"/>
      <c r="J802" s="64"/>
      <c r="K802" s="64"/>
    </row>
    <row r="803" spans="3:11">
      <c r="C803" s="64"/>
      <c r="D803" s="64"/>
      <c r="E803" s="64"/>
      <c r="F803" s="64"/>
      <c r="G803" s="64"/>
      <c r="H803" s="64"/>
      <c r="I803" s="64"/>
      <c r="J803" s="64"/>
      <c r="K803" s="64"/>
    </row>
    <row r="804" spans="3:11">
      <c r="C804" s="64"/>
      <c r="D804" s="64"/>
      <c r="E804" s="64"/>
      <c r="F804" s="64"/>
      <c r="G804" s="64"/>
      <c r="H804" s="64"/>
      <c r="I804" s="64"/>
      <c r="J804" s="64"/>
      <c r="K804" s="64"/>
    </row>
    <row r="805" spans="3:11">
      <c r="C805" s="64"/>
      <c r="D805" s="64"/>
      <c r="E805" s="64"/>
      <c r="F805" s="64"/>
      <c r="G805" s="64"/>
      <c r="H805" s="64"/>
      <c r="I805" s="64"/>
      <c r="J805" s="64"/>
      <c r="K805" s="64"/>
    </row>
    <row r="806" spans="3:11">
      <c r="C806" s="64"/>
      <c r="D806" s="64"/>
      <c r="E806" s="64"/>
      <c r="F806" s="64"/>
      <c r="G806" s="64"/>
      <c r="H806" s="64"/>
      <c r="I806" s="64"/>
      <c r="J806" s="64"/>
      <c r="K806" s="64"/>
    </row>
    <row r="807" spans="3:11">
      <c r="C807" s="64"/>
      <c r="D807" s="64"/>
      <c r="E807" s="64"/>
      <c r="F807" s="64"/>
      <c r="G807" s="64"/>
      <c r="H807" s="64"/>
      <c r="I807" s="64"/>
      <c r="J807" s="64"/>
      <c r="K807" s="64"/>
    </row>
    <row r="808" spans="3:11">
      <c r="C808" s="64"/>
      <c r="D808" s="64"/>
      <c r="E808" s="64"/>
      <c r="F808" s="64"/>
      <c r="G808" s="64"/>
      <c r="H808" s="64"/>
      <c r="I808" s="64"/>
      <c r="J808" s="64"/>
      <c r="K808" s="64"/>
    </row>
    <row r="809" spans="3:11">
      <c r="C809" s="64"/>
      <c r="D809" s="64"/>
      <c r="E809" s="64"/>
      <c r="F809" s="64"/>
      <c r="G809" s="64"/>
      <c r="H809" s="64"/>
      <c r="I809" s="64"/>
      <c r="J809" s="64"/>
      <c r="K809" s="64"/>
    </row>
    <row r="810" spans="3:11">
      <c r="C810" s="64"/>
      <c r="D810" s="64"/>
      <c r="E810" s="64"/>
      <c r="F810" s="64"/>
      <c r="G810" s="64"/>
      <c r="H810" s="64"/>
      <c r="I810" s="64"/>
      <c r="J810" s="64"/>
      <c r="K810" s="64"/>
    </row>
    <row r="811" spans="3:11">
      <c r="C811" s="64"/>
      <c r="D811" s="64"/>
      <c r="E811" s="64"/>
      <c r="F811" s="64"/>
      <c r="G811" s="64"/>
      <c r="H811" s="64"/>
      <c r="I811" s="64"/>
      <c r="J811" s="64"/>
      <c r="K811" s="64"/>
    </row>
    <row r="812" spans="3:11">
      <c r="C812" s="64"/>
      <c r="D812" s="64"/>
      <c r="E812" s="64"/>
      <c r="F812" s="64"/>
      <c r="G812" s="64"/>
      <c r="H812" s="64"/>
      <c r="I812" s="64"/>
      <c r="J812" s="64"/>
      <c r="K812" s="64"/>
    </row>
    <row r="813" spans="3:11">
      <c r="C813" s="64"/>
      <c r="D813" s="64"/>
      <c r="E813" s="64"/>
      <c r="F813" s="64"/>
      <c r="G813" s="64"/>
      <c r="H813" s="64"/>
      <c r="I813" s="64"/>
      <c r="J813" s="64"/>
      <c r="K813" s="64"/>
    </row>
    <row r="814" spans="3:11">
      <c r="C814" s="64"/>
      <c r="D814" s="64"/>
      <c r="E814" s="64"/>
      <c r="F814" s="64"/>
      <c r="G814" s="64"/>
      <c r="H814" s="64"/>
      <c r="I814" s="64"/>
      <c r="J814" s="64"/>
      <c r="K814" s="64"/>
    </row>
    <row r="815" spans="3:11">
      <c r="C815" s="64"/>
      <c r="D815" s="64"/>
      <c r="E815" s="64"/>
      <c r="F815" s="64"/>
      <c r="G815" s="64"/>
      <c r="H815" s="64"/>
      <c r="I815" s="64"/>
      <c r="J815" s="64"/>
      <c r="K815" s="64"/>
    </row>
    <row r="816" spans="3:11">
      <c r="C816" s="64"/>
      <c r="D816" s="64"/>
      <c r="E816" s="64"/>
      <c r="F816" s="64"/>
      <c r="G816" s="64"/>
      <c r="H816" s="64"/>
      <c r="I816" s="64"/>
      <c r="J816" s="64"/>
      <c r="K816" s="64"/>
    </row>
    <row r="817" spans="3:11">
      <c r="C817" s="64"/>
      <c r="D817" s="64"/>
      <c r="E817" s="64"/>
      <c r="F817" s="64"/>
      <c r="G817" s="64"/>
      <c r="H817" s="64"/>
      <c r="I817" s="64"/>
      <c r="J817" s="64"/>
      <c r="K817" s="64"/>
    </row>
    <row r="818" spans="3:11">
      <c r="C818" s="64"/>
      <c r="D818" s="64"/>
      <c r="E818" s="64"/>
      <c r="F818" s="64"/>
      <c r="G818" s="64"/>
      <c r="H818" s="64"/>
      <c r="I818" s="64"/>
      <c r="J818" s="64"/>
      <c r="K818" s="64"/>
    </row>
    <row r="819" spans="3:11">
      <c r="C819" s="64"/>
      <c r="D819" s="64"/>
      <c r="E819" s="64"/>
      <c r="F819" s="64"/>
      <c r="G819" s="64"/>
      <c r="H819" s="64"/>
      <c r="I819" s="64"/>
      <c r="J819" s="64"/>
      <c r="K819" s="64"/>
    </row>
    <row r="820" spans="3:11">
      <c r="C820" s="64"/>
      <c r="D820" s="64"/>
      <c r="E820" s="64"/>
      <c r="F820" s="64"/>
      <c r="G820" s="64"/>
      <c r="H820" s="64"/>
      <c r="I820" s="64"/>
      <c r="J820" s="64"/>
      <c r="K820" s="64"/>
    </row>
    <row r="821" spans="3:11">
      <c r="C821" s="64"/>
      <c r="D821" s="64"/>
      <c r="E821" s="64"/>
      <c r="F821" s="64"/>
      <c r="G821" s="64"/>
      <c r="H821" s="64"/>
      <c r="I821" s="64"/>
      <c r="J821" s="64"/>
      <c r="K821" s="64"/>
    </row>
    <row r="822" spans="3:11">
      <c r="C822" s="64"/>
      <c r="D822" s="64"/>
      <c r="E822" s="64"/>
      <c r="F822" s="64"/>
      <c r="G822" s="64"/>
      <c r="H822" s="64"/>
      <c r="I822" s="64"/>
      <c r="J822" s="64"/>
      <c r="K822" s="64"/>
    </row>
    <row r="823" spans="3:11">
      <c r="C823" s="64"/>
      <c r="D823" s="64"/>
      <c r="E823" s="64"/>
      <c r="F823" s="64"/>
      <c r="G823" s="64"/>
      <c r="H823" s="64"/>
      <c r="I823" s="64"/>
      <c r="J823" s="64"/>
      <c r="K823" s="64"/>
    </row>
    <row r="824" spans="3:11">
      <c r="C824" s="64"/>
      <c r="D824" s="64"/>
      <c r="E824" s="64"/>
      <c r="F824" s="64"/>
      <c r="G824" s="64"/>
      <c r="H824" s="64"/>
      <c r="I824" s="64"/>
      <c r="J824" s="64"/>
      <c r="K824" s="64"/>
    </row>
    <row r="825" spans="3:11">
      <c r="C825" s="64"/>
      <c r="D825" s="64"/>
      <c r="E825" s="64"/>
      <c r="F825" s="64"/>
      <c r="G825" s="64"/>
      <c r="H825" s="64"/>
      <c r="I825" s="64"/>
      <c r="J825" s="64"/>
      <c r="K825" s="64"/>
    </row>
    <row r="826" spans="3:11">
      <c r="C826" s="64"/>
      <c r="D826" s="64"/>
      <c r="E826" s="64"/>
      <c r="F826" s="64"/>
      <c r="G826" s="64"/>
      <c r="H826" s="64"/>
      <c r="I826" s="64"/>
      <c r="J826" s="64"/>
      <c r="K826" s="64"/>
    </row>
    <row r="827" spans="3:11">
      <c r="C827" s="64"/>
      <c r="D827" s="64"/>
      <c r="E827" s="64"/>
      <c r="F827" s="64"/>
      <c r="G827" s="64"/>
      <c r="H827" s="64"/>
      <c r="I827" s="64"/>
      <c r="J827" s="64"/>
      <c r="K827" s="64"/>
    </row>
    <row r="828" spans="3:11">
      <c r="C828" s="64"/>
      <c r="D828" s="64"/>
      <c r="E828" s="64"/>
      <c r="F828" s="64"/>
      <c r="G828" s="64"/>
      <c r="H828" s="64"/>
      <c r="I828" s="64"/>
      <c r="J828" s="64"/>
      <c r="K828" s="64"/>
    </row>
    <row r="829" spans="3:11">
      <c r="C829" s="64"/>
      <c r="D829" s="64"/>
      <c r="E829" s="64"/>
      <c r="F829" s="64"/>
      <c r="G829" s="64"/>
      <c r="H829" s="64"/>
      <c r="I829" s="64"/>
      <c r="J829" s="64"/>
      <c r="K829" s="64"/>
    </row>
    <row r="830" spans="3:11">
      <c r="C830" s="64"/>
      <c r="D830" s="64"/>
      <c r="E830" s="64"/>
      <c r="F830" s="64"/>
      <c r="G830" s="64"/>
      <c r="H830" s="64"/>
      <c r="I830" s="64"/>
      <c r="J830" s="64"/>
      <c r="K830" s="64"/>
    </row>
    <row r="831" spans="3:11">
      <c r="C831" s="64"/>
      <c r="D831" s="64"/>
      <c r="E831" s="64"/>
      <c r="F831" s="64"/>
      <c r="G831" s="64"/>
      <c r="H831" s="64"/>
      <c r="I831" s="64"/>
      <c r="J831" s="64"/>
      <c r="K831" s="64"/>
    </row>
    <row r="832" spans="3:11">
      <c r="C832" s="64"/>
      <c r="D832" s="64"/>
      <c r="E832" s="64"/>
      <c r="F832" s="64"/>
      <c r="G832" s="64"/>
      <c r="H832" s="64"/>
      <c r="I832" s="64"/>
      <c r="J832" s="64"/>
      <c r="K832" s="64"/>
    </row>
    <row r="833" spans="3:11">
      <c r="C833" s="64"/>
      <c r="D833" s="64"/>
      <c r="E833" s="64"/>
      <c r="F833" s="64"/>
      <c r="G833" s="64"/>
      <c r="H833" s="64"/>
      <c r="I833" s="64"/>
      <c r="J833" s="64"/>
      <c r="K833" s="64"/>
    </row>
    <row r="834" spans="3:11">
      <c r="C834" s="64"/>
      <c r="D834" s="64"/>
      <c r="E834" s="64"/>
      <c r="F834" s="64"/>
      <c r="G834" s="64"/>
      <c r="H834" s="64"/>
      <c r="I834" s="64"/>
      <c r="J834" s="64"/>
      <c r="K834" s="64"/>
    </row>
    <row r="835" spans="3:11">
      <c r="C835" s="64"/>
      <c r="D835" s="64"/>
      <c r="E835" s="64"/>
      <c r="F835" s="64"/>
      <c r="G835" s="64"/>
      <c r="H835" s="64"/>
      <c r="I835" s="64"/>
      <c r="J835" s="64"/>
      <c r="K835" s="64"/>
    </row>
    <row r="836" spans="3:11">
      <c r="C836" s="64"/>
      <c r="D836" s="64"/>
      <c r="E836" s="64"/>
      <c r="F836" s="64"/>
      <c r="G836" s="64"/>
      <c r="H836" s="64"/>
      <c r="I836" s="64"/>
      <c r="J836" s="64"/>
      <c r="K836" s="64"/>
    </row>
    <row r="837" spans="3:11">
      <c r="C837" s="64"/>
      <c r="D837" s="64"/>
      <c r="E837" s="64"/>
      <c r="F837" s="64"/>
      <c r="G837" s="64"/>
      <c r="H837" s="64"/>
      <c r="I837" s="64"/>
      <c r="J837" s="64"/>
      <c r="K837" s="64"/>
    </row>
    <row r="838" spans="3:11">
      <c r="C838" s="64"/>
      <c r="D838" s="64"/>
      <c r="E838" s="64"/>
      <c r="F838" s="64"/>
      <c r="G838" s="64"/>
      <c r="H838" s="64"/>
      <c r="I838" s="64"/>
      <c r="J838" s="64"/>
      <c r="K838" s="64"/>
    </row>
    <row r="839" spans="3:11">
      <c r="C839" s="64"/>
      <c r="D839" s="64"/>
      <c r="E839" s="64"/>
      <c r="F839" s="64"/>
      <c r="G839" s="64"/>
      <c r="H839" s="64"/>
      <c r="I839" s="64"/>
      <c r="J839" s="64"/>
      <c r="K839" s="64"/>
    </row>
    <row r="840" spans="3:11">
      <c r="C840" s="64"/>
      <c r="D840" s="64"/>
      <c r="E840" s="64"/>
      <c r="F840" s="64"/>
      <c r="G840" s="64"/>
      <c r="H840" s="64"/>
      <c r="I840" s="64"/>
      <c r="J840" s="64"/>
      <c r="K840" s="64"/>
    </row>
    <row r="841" spans="3:11">
      <c r="C841" s="64"/>
      <c r="D841" s="64"/>
      <c r="E841" s="64"/>
      <c r="F841" s="64"/>
      <c r="G841" s="64"/>
      <c r="H841" s="64"/>
      <c r="I841" s="64"/>
      <c r="J841" s="64"/>
      <c r="K841" s="64"/>
    </row>
    <row r="842" spans="3:11">
      <c r="C842" s="64"/>
      <c r="D842" s="64"/>
      <c r="E842" s="64"/>
      <c r="F842" s="64"/>
      <c r="G842" s="64"/>
      <c r="H842" s="64"/>
      <c r="I842" s="64"/>
      <c r="J842" s="64"/>
      <c r="K842" s="64"/>
    </row>
    <row r="843" spans="3:11">
      <c r="C843" s="64"/>
      <c r="D843" s="64"/>
      <c r="E843" s="64"/>
      <c r="F843" s="64"/>
      <c r="G843" s="64"/>
      <c r="H843" s="64"/>
      <c r="I843" s="64"/>
      <c r="J843" s="64"/>
      <c r="K843" s="64"/>
    </row>
    <row r="844" spans="3:11">
      <c r="C844" s="64"/>
      <c r="D844" s="64"/>
      <c r="E844" s="64"/>
      <c r="F844" s="64"/>
      <c r="G844" s="64"/>
      <c r="H844" s="64"/>
      <c r="I844" s="64"/>
      <c r="J844" s="64"/>
      <c r="K844" s="64"/>
    </row>
    <row r="845" spans="3:11">
      <c r="C845" s="64"/>
      <c r="D845" s="64"/>
      <c r="E845" s="64"/>
      <c r="F845" s="64"/>
      <c r="G845" s="64"/>
      <c r="H845" s="64"/>
      <c r="I845" s="64"/>
      <c r="J845" s="64"/>
      <c r="K845" s="64"/>
    </row>
    <row r="846" spans="3:11">
      <c r="C846" s="64"/>
      <c r="D846" s="64"/>
      <c r="E846" s="64"/>
      <c r="F846" s="64"/>
      <c r="G846" s="64"/>
      <c r="H846" s="64"/>
      <c r="I846" s="64"/>
      <c r="J846" s="64"/>
      <c r="K846" s="64"/>
    </row>
    <row r="847" spans="3:11">
      <c r="C847" s="64"/>
      <c r="D847" s="64"/>
      <c r="E847" s="64"/>
      <c r="F847" s="64"/>
      <c r="G847" s="64"/>
      <c r="H847" s="64"/>
      <c r="I847" s="64"/>
      <c r="J847" s="64"/>
      <c r="K847" s="64"/>
    </row>
    <row r="848" spans="3:11">
      <c r="C848" s="64"/>
      <c r="D848" s="64"/>
      <c r="E848" s="64"/>
      <c r="F848" s="64"/>
      <c r="G848" s="64"/>
      <c r="H848" s="64"/>
      <c r="I848" s="64"/>
      <c r="J848" s="64"/>
      <c r="K848" s="64"/>
    </row>
    <row r="849" spans="3:11">
      <c r="C849" s="64"/>
      <c r="D849" s="64"/>
      <c r="E849" s="64"/>
      <c r="F849" s="64"/>
      <c r="G849" s="64"/>
      <c r="H849" s="64"/>
      <c r="I849" s="64"/>
      <c r="J849" s="64"/>
      <c r="K849" s="64"/>
    </row>
    <row r="850" spans="3:11">
      <c r="C850" s="64"/>
      <c r="D850" s="64"/>
      <c r="E850" s="64"/>
      <c r="F850" s="64"/>
      <c r="G850" s="64"/>
      <c r="H850" s="64"/>
      <c r="I850" s="64"/>
      <c r="J850" s="64"/>
      <c r="K850" s="64"/>
    </row>
    <row r="851" spans="3:11">
      <c r="C851" s="64"/>
      <c r="D851" s="64"/>
      <c r="E851" s="64"/>
      <c r="F851" s="64"/>
      <c r="G851" s="64"/>
      <c r="H851" s="64"/>
      <c r="I851" s="64"/>
      <c r="J851" s="64"/>
      <c r="K851" s="64"/>
    </row>
    <row r="852" spans="3:11">
      <c r="C852" s="64"/>
      <c r="D852" s="64"/>
      <c r="E852" s="64"/>
      <c r="F852" s="64"/>
      <c r="G852" s="64"/>
      <c r="H852" s="64"/>
      <c r="I852" s="64"/>
      <c r="J852" s="64"/>
      <c r="K852" s="64"/>
    </row>
    <row r="853" spans="3:11">
      <c r="C853" s="64"/>
      <c r="D853" s="64"/>
      <c r="E853" s="64"/>
      <c r="F853" s="64"/>
      <c r="G853" s="64"/>
      <c r="H853" s="64"/>
      <c r="I853" s="64"/>
      <c r="J853" s="64"/>
      <c r="K853" s="64"/>
    </row>
    <row r="854" spans="3:11">
      <c r="C854" s="64"/>
      <c r="D854" s="64"/>
      <c r="E854" s="64"/>
      <c r="F854" s="64"/>
      <c r="G854" s="64"/>
      <c r="H854" s="64"/>
      <c r="I854" s="64"/>
      <c r="J854" s="64"/>
      <c r="K854" s="64"/>
    </row>
    <row r="855" spans="3:11">
      <c r="C855" s="64"/>
      <c r="D855" s="64"/>
      <c r="E855" s="64"/>
      <c r="F855" s="64"/>
      <c r="G855" s="64"/>
      <c r="H855" s="64"/>
      <c r="I855" s="64"/>
      <c r="J855" s="64"/>
      <c r="K855" s="64"/>
    </row>
    <row r="856" spans="3:11">
      <c r="C856" s="64"/>
      <c r="D856" s="64"/>
      <c r="E856" s="64"/>
      <c r="F856" s="64"/>
      <c r="G856" s="64"/>
      <c r="H856" s="64"/>
      <c r="I856" s="64"/>
      <c r="J856" s="64"/>
      <c r="K856" s="64"/>
    </row>
    <row r="857" spans="3:11">
      <c r="C857" s="64"/>
      <c r="D857" s="64"/>
      <c r="E857" s="64"/>
      <c r="F857" s="64"/>
      <c r="G857" s="64"/>
      <c r="H857" s="64"/>
      <c r="I857" s="64"/>
      <c r="J857" s="64"/>
      <c r="K857" s="64"/>
    </row>
    <row r="858" spans="3:11">
      <c r="C858" s="64"/>
      <c r="D858" s="64"/>
      <c r="E858" s="64"/>
      <c r="F858" s="64"/>
      <c r="G858" s="64"/>
      <c r="H858" s="64"/>
      <c r="I858" s="64"/>
      <c r="J858" s="64"/>
      <c r="K858" s="64"/>
    </row>
    <row r="859" spans="3:11">
      <c r="C859" s="64"/>
      <c r="D859" s="64"/>
      <c r="E859" s="64"/>
      <c r="F859" s="64"/>
      <c r="G859" s="64"/>
      <c r="H859" s="64"/>
      <c r="I859" s="64"/>
      <c r="J859" s="64"/>
      <c r="K859" s="64"/>
    </row>
    <row r="860" spans="3:11">
      <c r="C860" s="64"/>
      <c r="D860" s="64"/>
      <c r="E860" s="64"/>
      <c r="F860" s="64"/>
      <c r="G860" s="64"/>
      <c r="H860" s="64"/>
      <c r="I860" s="64"/>
      <c r="J860" s="64"/>
      <c r="K860" s="64"/>
    </row>
    <row r="861" spans="3:11">
      <c r="C861" s="64"/>
      <c r="D861" s="64"/>
      <c r="E861" s="64"/>
      <c r="F861" s="64"/>
      <c r="G861" s="64"/>
      <c r="H861" s="64"/>
      <c r="I861" s="64"/>
      <c r="J861" s="64"/>
      <c r="K861" s="64"/>
    </row>
    <row r="862" spans="3:11">
      <c r="C862" s="64"/>
      <c r="D862" s="64"/>
      <c r="E862" s="64"/>
      <c r="F862" s="64"/>
      <c r="G862" s="64"/>
      <c r="H862" s="64"/>
      <c r="I862" s="64"/>
      <c r="J862" s="64"/>
      <c r="K862" s="64"/>
    </row>
    <row r="863" spans="3:11">
      <c r="C863" s="64"/>
      <c r="D863" s="64"/>
      <c r="E863" s="64"/>
      <c r="F863" s="64"/>
      <c r="G863" s="64"/>
      <c r="H863" s="64"/>
      <c r="I863" s="64"/>
      <c r="J863" s="64"/>
      <c r="K863" s="64"/>
    </row>
    <row r="864" spans="3:11">
      <c r="C864" s="64"/>
      <c r="D864" s="64"/>
      <c r="E864" s="64"/>
      <c r="F864" s="64"/>
      <c r="G864" s="64"/>
      <c r="H864" s="64"/>
      <c r="I864" s="64"/>
      <c r="J864" s="64"/>
      <c r="K864" s="64"/>
    </row>
    <row r="865" spans="3:11">
      <c r="C865" s="64"/>
      <c r="D865" s="64"/>
      <c r="E865" s="64"/>
      <c r="F865" s="64"/>
      <c r="G865" s="64"/>
      <c r="H865" s="64"/>
      <c r="I865" s="64"/>
      <c r="J865" s="64"/>
      <c r="K865" s="64"/>
    </row>
    <row r="866" spans="3:11">
      <c r="C866" s="64"/>
      <c r="D866" s="64"/>
      <c r="E866" s="64"/>
      <c r="F866" s="64"/>
      <c r="G866" s="64"/>
      <c r="H866" s="64"/>
      <c r="I866" s="64"/>
      <c r="J866" s="64"/>
      <c r="K866" s="64"/>
    </row>
    <row r="867" spans="3:11">
      <c r="C867" s="64"/>
      <c r="D867" s="64"/>
      <c r="E867" s="64"/>
      <c r="F867" s="64"/>
      <c r="G867" s="64"/>
      <c r="H867" s="64"/>
      <c r="I867" s="64"/>
      <c r="J867" s="64"/>
      <c r="K867" s="64"/>
    </row>
    <row r="868" spans="3:11">
      <c r="C868" s="64"/>
      <c r="D868" s="64"/>
      <c r="E868" s="64"/>
      <c r="F868" s="64"/>
      <c r="G868" s="64"/>
      <c r="H868" s="64"/>
      <c r="I868" s="64"/>
      <c r="J868" s="64"/>
      <c r="K868" s="64"/>
    </row>
    <row r="869" spans="3:11">
      <c r="C869" s="64"/>
      <c r="D869" s="64"/>
      <c r="E869" s="64"/>
      <c r="F869" s="64"/>
      <c r="G869" s="64"/>
      <c r="H869" s="64"/>
      <c r="I869" s="64"/>
      <c r="J869" s="64"/>
      <c r="K869" s="64"/>
    </row>
    <row r="870" spans="3:11">
      <c r="C870" s="64"/>
      <c r="D870" s="64"/>
      <c r="E870" s="64"/>
      <c r="F870" s="64"/>
      <c r="G870" s="64"/>
      <c r="H870" s="64"/>
      <c r="I870" s="64"/>
      <c r="J870" s="64"/>
      <c r="K870" s="64"/>
    </row>
    <row r="871" spans="3:11">
      <c r="C871" s="64"/>
      <c r="D871" s="64"/>
      <c r="E871" s="64"/>
      <c r="F871" s="64"/>
      <c r="G871" s="64"/>
      <c r="H871" s="64"/>
      <c r="I871" s="64"/>
      <c r="J871" s="64"/>
      <c r="K871" s="64"/>
    </row>
    <row r="872" spans="3:11">
      <c r="C872" s="64"/>
      <c r="D872" s="64"/>
      <c r="E872" s="64"/>
      <c r="F872" s="64"/>
      <c r="G872" s="64"/>
      <c r="H872" s="64"/>
      <c r="I872" s="64"/>
      <c r="J872" s="64"/>
      <c r="K872" s="64"/>
    </row>
    <row r="873" spans="3:11">
      <c r="C873" s="64"/>
      <c r="D873" s="64"/>
      <c r="E873" s="64"/>
      <c r="F873" s="64"/>
      <c r="G873" s="64"/>
      <c r="H873" s="64"/>
      <c r="I873" s="64"/>
      <c r="J873" s="64"/>
      <c r="K873" s="64"/>
    </row>
    <row r="874" spans="3:11">
      <c r="C874" s="64"/>
      <c r="D874" s="64"/>
      <c r="E874" s="64"/>
      <c r="F874" s="64"/>
      <c r="G874" s="64"/>
      <c r="H874" s="64"/>
      <c r="I874" s="64"/>
      <c r="J874" s="64"/>
      <c r="K874" s="64"/>
    </row>
    <row r="875" spans="3:11">
      <c r="C875" s="64"/>
      <c r="D875" s="64"/>
      <c r="E875" s="64"/>
      <c r="F875" s="64"/>
      <c r="G875" s="64"/>
      <c r="H875" s="64"/>
      <c r="I875" s="64"/>
      <c r="J875" s="64"/>
      <c r="K875" s="64"/>
    </row>
    <row r="876" spans="3:11">
      <c r="C876" s="64"/>
      <c r="D876" s="64"/>
      <c r="E876" s="64"/>
      <c r="F876" s="64"/>
      <c r="G876" s="64"/>
      <c r="H876" s="64"/>
      <c r="I876" s="64"/>
      <c r="J876" s="64"/>
      <c r="K876" s="64"/>
    </row>
    <row r="877" spans="3:11">
      <c r="C877" s="64"/>
      <c r="D877" s="64"/>
      <c r="E877" s="64"/>
      <c r="F877" s="64"/>
      <c r="G877" s="64"/>
      <c r="H877" s="64"/>
      <c r="I877" s="64"/>
      <c r="J877" s="64"/>
      <c r="K877" s="64"/>
    </row>
    <row r="878" spans="3:11">
      <c r="C878" s="64"/>
      <c r="D878" s="64"/>
      <c r="E878" s="64"/>
      <c r="F878" s="64"/>
      <c r="G878" s="64"/>
      <c r="H878" s="64"/>
      <c r="I878" s="64"/>
      <c r="J878" s="64"/>
      <c r="K878" s="64"/>
    </row>
    <row r="879" spans="3:11">
      <c r="C879" s="64"/>
      <c r="D879" s="64"/>
      <c r="E879" s="64"/>
      <c r="F879" s="64"/>
      <c r="G879" s="64"/>
      <c r="H879" s="64"/>
      <c r="I879" s="64"/>
      <c r="J879" s="64"/>
      <c r="K879" s="64"/>
    </row>
    <row r="880" spans="3:11">
      <c r="C880" s="64"/>
      <c r="D880" s="64"/>
      <c r="E880" s="64"/>
      <c r="F880" s="64"/>
      <c r="G880" s="64"/>
      <c r="H880" s="64"/>
      <c r="I880" s="64"/>
      <c r="J880" s="64"/>
      <c r="K880" s="64"/>
    </row>
    <row r="881" spans="3:11">
      <c r="C881" s="64"/>
      <c r="D881" s="64"/>
      <c r="E881" s="64"/>
      <c r="F881" s="64"/>
      <c r="G881" s="64"/>
      <c r="H881" s="64"/>
      <c r="I881" s="64"/>
      <c r="J881" s="64"/>
      <c r="K881" s="64"/>
    </row>
    <row r="882" spans="3:11">
      <c r="C882" s="64"/>
      <c r="D882" s="64"/>
      <c r="E882" s="64"/>
      <c r="F882" s="64"/>
      <c r="G882" s="64"/>
      <c r="H882" s="64"/>
      <c r="I882" s="64"/>
      <c r="J882" s="64"/>
      <c r="K882" s="64"/>
    </row>
    <row r="883" spans="3:11">
      <c r="C883" s="64"/>
      <c r="D883" s="64"/>
      <c r="E883" s="64"/>
      <c r="F883" s="64"/>
      <c r="G883" s="64"/>
      <c r="H883" s="64"/>
      <c r="I883" s="64"/>
      <c r="J883" s="64"/>
      <c r="K883" s="64"/>
    </row>
    <row r="884" spans="3:11">
      <c r="C884" s="64"/>
      <c r="D884" s="64"/>
      <c r="E884" s="64"/>
      <c r="F884" s="64"/>
      <c r="G884" s="64"/>
      <c r="H884" s="64"/>
      <c r="I884" s="64"/>
      <c r="J884" s="64"/>
      <c r="K884" s="64"/>
    </row>
    <row r="885" spans="3:11">
      <c r="C885" s="64"/>
      <c r="D885" s="64"/>
      <c r="E885" s="64"/>
      <c r="F885" s="64"/>
      <c r="G885" s="64"/>
      <c r="H885" s="64"/>
      <c r="I885" s="64"/>
      <c r="J885" s="64"/>
      <c r="K885" s="64"/>
    </row>
    <row r="886" spans="3:11">
      <c r="C886" s="64"/>
      <c r="D886" s="64"/>
      <c r="E886" s="64"/>
      <c r="F886" s="64"/>
      <c r="G886" s="64"/>
      <c r="H886" s="64"/>
      <c r="I886" s="64"/>
      <c r="J886" s="64"/>
      <c r="K886" s="64"/>
    </row>
    <row r="887" spans="3:11">
      <c r="C887" s="64"/>
      <c r="D887" s="64"/>
      <c r="E887" s="64"/>
      <c r="F887" s="64"/>
      <c r="G887" s="64"/>
      <c r="H887" s="64"/>
      <c r="I887" s="64"/>
      <c r="J887" s="64"/>
      <c r="K887" s="64"/>
    </row>
    <row r="888" spans="3:11">
      <c r="C888" s="64"/>
      <c r="D888" s="64"/>
      <c r="E888" s="64"/>
      <c r="F888" s="64"/>
      <c r="G888" s="64"/>
      <c r="H888" s="64"/>
      <c r="I888" s="64"/>
      <c r="J888" s="64"/>
      <c r="K888" s="64"/>
    </row>
    <row r="889" spans="3:11">
      <c r="C889" s="64"/>
      <c r="D889" s="64"/>
      <c r="E889" s="64"/>
      <c r="F889" s="64"/>
      <c r="G889" s="64"/>
      <c r="H889" s="64"/>
      <c r="I889" s="64"/>
      <c r="J889" s="64"/>
      <c r="K889" s="64"/>
    </row>
    <row r="890" spans="3:11">
      <c r="C890" s="64"/>
      <c r="D890" s="64"/>
      <c r="E890" s="64"/>
      <c r="F890" s="64"/>
      <c r="G890" s="64"/>
      <c r="H890" s="64"/>
      <c r="I890" s="64"/>
      <c r="J890" s="64"/>
      <c r="K890" s="64"/>
    </row>
    <row r="891" spans="3:11">
      <c r="C891" s="64"/>
      <c r="D891" s="64"/>
      <c r="E891" s="64"/>
      <c r="F891" s="64"/>
      <c r="G891" s="64"/>
      <c r="H891" s="64"/>
      <c r="I891" s="64"/>
      <c r="J891" s="64"/>
      <c r="K891" s="64"/>
    </row>
    <row r="892" spans="3:11">
      <c r="C892" s="64"/>
      <c r="D892" s="64"/>
      <c r="E892" s="64"/>
      <c r="F892" s="64"/>
      <c r="G892" s="64"/>
      <c r="H892" s="64"/>
      <c r="I892" s="64"/>
      <c r="J892" s="64"/>
      <c r="K892" s="64"/>
    </row>
    <row r="893" spans="3:11">
      <c r="C893" s="64"/>
      <c r="D893" s="64"/>
      <c r="E893" s="64"/>
      <c r="F893" s="64"/>
      <c r="G893" s="64"/>
      <c r="H893" s="64"/>
      <c r="I893" s="64"/>
      <c r="J893" s="64"/>
      <c r="K893" s="64"/>
    </row>
    <row r="894" spans="3:11">
      <c r="C894" s="64"/>
      <c r="D894" s="64"/>
      <c r="E894" s="64"/>
      <c r="F894" s="64"/>
      <c r="G894" s="64"/>
      <c r="H894" s="64"/>
      <c r="I894" s="64"/>
      <c r="J894" s="64"/>
      <c r="K894" s="64"/>
    </row>
    <row r="895" spans="3:11">
      <c r="C895" s="64"/>
      <c r="D895" s="64"/>
      <c r="E895" s="64"/>
      <c r="F895" s="64"/>
      <c r="G895" s="64"/>
      <c r="H895" s="64"/>
      <c r="I895" s="64"/>
      <c r="J895" s="64"/>
      <c r="K895" s="64"/>
    </row>
    <row r="896" spans="3:11">
      <c r="C896" s="64"/>
      <c r="D896" s="64"/>
      <c r="E896" s="64"/>
      <c r="F896" s="64"/>
      <c r="G896" s="64"/>
      <c r="H896" s="64"/>
      <c r="I896" s="64"/>
      <c r="J896" s="64"/>
      <c r="K896" s="64"/>
    </row>
    <row r="897" spans="3:11">
      <c r="C897" s="64"/>
      <c r="D897" s="64"/>
      <c r="E897" s="64"/>
      <c r="F897" s="64"/>
      <c r="G897" s="64"/>
      <c r="H897" s="64"/>
      <c r="I897" s="64"/>
      <c r="J897" s="64"/>
      <c r="K897" s="64"/>
    </row>
    <row r="898" spans="3:11">
      <c r="C898" s="64"/>
      <c r="D898" s="64"/>
      <c r="E898" s="64"/>
      <c r="F898" s="64"/>
      <c r="G898" s="64"/>
      <c r="H898" s="64"/>
      <c r="I898" s="64"/>
      <c r="J898" s="64"/>
      <c r="K898" s="64"/>
    </row>
    <row r="899" spans="3:11">
      <c r="C899" s="64"/>
      <c r="D899" s="64"/>
      <c r="E899" s="64"/>
      <c r="F899" s="64"/>
      <c r="G899" s="64"/>
      <c r="H899" s="64"/>
      <c r="I899" s="64"/>
      <c r="J899" s="64"/>
      <c r="K899" s="64"/>
    </row>
    <row r="900" spans="3:11">
      <c r="C900" s="64"/>
      <c r="D900" s="64"/>
      <c r="E900" s="64"/>
      <c r="F900" s="64"/>
      <c r="G900" s="64"/>
      <c r="H900" s="64"/>
      <c r="I900" s="64"/>
      <c r="J900" s="64"/>
      <c r="K900" s="64"/>
    </row>
    <row r="901" spans="3:11">
      <c r="C901" s="64"/>
      <c r="D901" s="64"/>
      <c r="E901" s="64"/>
      <c r="F901" s="64"/>
      <c r="G901" s="64"/>
      <c r="H901" s="64"/>
      <c r="I901" s="64"/>
      <c r="J901" s="64"/>
      <c r="K901" s="64"/>
    </row>
    <row r="902" spans="3:11">
      <c r="C902" s="64"/>
      <c r="D902" s="64"/>
      <c r="E902" s="64"/>
      <c r="F902" s="64"/>
      <c r="G902" s="64"/>
      <c r="H902" s="64"/>
      <c r="I902" s="64"/>
      <c r="J902" s="64"/>
      <c r="K902" s="64"/>
    </row>
    <row r="903" spans="3:11">
      <c r="C903" s="64"/>
      <c r="D903" s="64"/>
      <c r="E903" s="64"/>
      <c r="F903" s="64"/>
      <c r="G903" s="64"/>
      <c r="H903" s="64"/>
      <c r="I903" s="64"/>
      <c r="J903" s="64"/>
      <c r="K903" s="64"/>
    </row>
    <row r="904" spans="3:11">
      <c r="C904" s="64"/>
      <c r="D904" s="64"/>
      <c r="E904" s="64"/>
      <c r="F904" s="64"/>
      <c r="G904" s="64"/>
      <c r="H904" s="64"/>
      <c r="I904" s="64"/>
      <c r="J904" s="64"/>
      <c r="K904" s="64"/>
    </row>
    <row r="905" spans="3:11">
      <c r="C905" s="64"/>
      <c r="D905" s="64"/>
      <c r="E905" s="64"/>
      <c r="F905" s="64"/>
      <c r="G905" s="64"/>
      <c r="H905" s="64"/>
      <c r="I905" s="64"/>
      <c r="J905" s="64"/>
      <c r="K905" s="64"/>
    </row>
    <row r="906" spans="3:11">
      <c r="C906" s="64"/>
      <c r="D906" s="64"/>
      <c r="E906" s="64"/>
      <c r="F906" s="64"/>
      <c r="G906" s="64"/>
      <c r="H906" s="64"/>
      <c r="I906" s="64"/>
      <c r="J906" s="64"/>
      <c r="K906" s="64"/>
    </row>
    <row r="907" spans="3:11">
      <c r="C907" s="64"/>
      <c r="D907" s="64"/>
      <c r="E907" s="64"/>
      <c r="F907" s="64"/>
      <c r="G907" s="64"/>
      <c r="H907" s="64"/>
      <c r="I907" s="64"/>
      <c r="J907" s="64"/>
      <c r="K907" s="64"/>
    </row>
    <row r="908" spans="3:11">
      <c r="C908" s="64"/>
      <c r="D908" s="64"/>
      <c r="E908" s="64"/>
      <c r="F908" s="64"/>
      <c r="G908" s="64"/>
      <c r="H908" s="64"/>
      <c r="I908" s="64"/>
      <c r="J908" s="64"/>
      <c r="K908" s="64"/>
    </row>
    <row r="909" spans="3:11">
      <c r="C909" s="64"/>
      <c r="D909" s="64"/>
      <c r="E909" s="64"/>
      <c r="F909" s="64"/>
      <c r="G909" s="64"/>
      <c r="H909" s="64"/>
      <c r="I909" s="64"/>
      <c r="J909" s="64"/>
      <c r="K909" s="64"/>
    </row>
    <row r="910" spans="3:11">
      <c r="C910" s="64"/>
      <c r="D910" s="64"/>
      <c r="E910" s="64"/>
      <c r="F910" s="64"/>
      <c r="G910" s="64"/>
      <c r="H910" s="64"/>
      <c r="I910" s="64"/>
      <c r="J910" s="64"/>
      <c r="K910" s="64"/>
    </row>
    <row r="911" spans="3:11">
      <c r="C911" s="64"/>
      <c r="D911" s="64"/>
      <c r="E911" s="64"/>
      <c r="F911" s="64"/>
      <c r="G911" s="64"/>
      <c r="H911" s="64"/>
      <c r="I911" s="64"/>
      <c r="J911" s="64"/>
      <c r="K911" s="64"/>
    </row>
    <row r="912" spans="3:11">
      <c r="C912" s="64"/>
      <c r="D912" s="64"/>
      <c r="E912" s="64"/>
      <c r="F912" s="64"/>
      <c r="G912" s="64"/>
      <c r="H912" s="64"/>
      <c r="I912" s="64"/>
      <c r="J912" s="64"/>
      <c r="K912" s="64"/>
    </row>
    <row r="913" spans="3:11">
      <c r="C913" s="64"/>
      <c r="D913" s="64"/>
      <c r="E913" s="64"/>
      <c r="F913" s="64"/>
      <c r="G913" s="64"/>
      <c r="H913" s="64"/>
      <c r="I913" s="64"/>
      <c r="J913" s="64"/>
      <c r="K913" s="64"/>
    </row>
    <row r="914" spans="3:11">
      <c r="C914" s="64"/>
      <c r="D914" s="64"/>
      <c r="E914" s="64"/>
      <c r="F914" s="64"/>
      <c r="G914" s="64"/>
      <c r="H914" s="64"/>
      <c r="I914" s="64"/>
      <c r="J914" s="64"/>
      <c r="K914" s="64"/>
    </row>
    <row r="915" spans="3:11">
      <c r="C915" s="64"/>
      <c r="D915" s="64"/>
      <c r="E915" s="64"/>
      <c r="F915" s="64"/>
      <c r="G915" s="64"/>
      <c r="H915" s="64"/>
      <c r="I915" s="64"/>
      <c r="J915" s="64"/>
      <c r="K915" s="64"/>
    </row>
    <row r="916" spans="3:11">
      <c r="C916" s="64"/>
      <c r="D916" s="64"/>
      <c r="E916" s="64"/>
      <c r="F916" s="64"/>
      <c r="G916" s="64"/>
      <c r="H916" s="64"/>
      <c r="I916" s="64"/>
      <c r="J916" s="64"/>
      <c r="K916" s="64"/>
    </row>
    <row r="917" spans="3:11">
      <c r="C917" s="64"/>
      <c r="D917" s="64"/>
      <c r="E917" s="64"/>
      <c r="F917" s="64"/>
      <c r="G917" s="64"/>
      <c r="H917" s="64"/>
      <c r="I917" s="64"/>
      <c r="J917" s="64"/>
      <c r="K917" s="64"/>
    </row>
    <row r="918" spans="3:11">
      <c r="C918" s="64"/>
      <c r="D918" s="64"/>
      <c r="E918" s="64"/>
      <c r="F918" s="64"/>
      <c r="G918" s="64"/>
      <c r="H918" s="64"/>
      <c r="I918" s="64"/>
      <c r="J918" s="64"/>
      <c r="K918" s="64"/>
    </row>
    <row r="919" spans="3:11">
      <c r="C919" s="64"/>
      <c r="D919" s="64"/>
      <c r="E919" s="64"/>
      <c r="F919" s="64"/>
      <c r="G919" s="64"/>
      <c r="H919" s="64"/>
      <c r="I919" s="64"/>
      <c r="J919" s="64"/>
      <c r="K919" s="64"/>
    </row>
    <row r="920" spans="3:11">
      <c r="C920" s="64"/>
      <c r="D920" s="64"/>
      <c r="E920" s="64"/>
      <c r="F920" s="64"/>
      <c r="G920" s="64"/>
      <c r="H920" s="64"/>
      <c r="I920" s="64"/>
      <c r="J920" s="64"/>
      <c r="K920" s="64"/>
    </row>
    <row r="921" spans="3:11">
      <c r="C921" s="64"/>
      <c r="D921" s="64"/>
      <c r="E921" s="64"/>
      <c r="F921" s="64"/>
      <c r="G921" s="64"/>
      <c r="H921" s="64"/>
      <c r="I921" s="64"/>
      <c r="J921" s="64"/>
      <c r="K921" s="64"/>
    </row>
    <row r="922" spans="3:11">
      <c r="C922" s="64"/>
      <c r="D922" s="64"/>
      <c r="E922" s="64"/>
      <c r="F922" s="64"/>
      <c r="G922" s="64"/>
      <c r="H922" s="64"/>
      <c r="I922" s="64"/>
      <c r="J922" s="64"/>
      <c r="K922" s="64"/>
    </row>
    <row r="923" spans="3:11">
      <c r="C923" s="64"/>
      <c r="D923" s="64"/>
      <c r="E923" s="64"/>
      <c r="F923" s="64"/>
      <c r="G923" s="64"/>
      <c r="H923" s="64"/>
      <c r="I923" s="64"/>
      <c r="J923" s="64"/>
      <c r="K923" s="64"/>
    </row>
    <row r="924" spans="3:11">
      <c r="C924" s="64"/>
      <c r="D924" s="64"/>
      <c r="E924" s="64"/>
      <c r="F924" s="64"/>
      <c r="G924" s="64"/>
      <c r="H924" s="64"/>
      <c r="I924" s="64"/>
      <c r="J924" s="64"/>
      <c r="K924" s="64"/>
    </row>
    <row r="925" spans="3:11">
      <c r="C925" s="64"/>
      <c r="D925" s="64"/>
      <c r="E925" s="64"/>
      <c r="F925" s="64"/>
      <c r="G925" s="64"/>
      <c r="H925" s="64"/>
      <c r="I925" s="64"/>
      <c r="J925" s="64"/>
      <c r="K925" s="64"/>
    </row>
    <row r="926" spans="3:11">
      <c r="C926" s="64"/>
      <c r="D926" s="64"/>
      <c r="E926" s="64"/>
      <c r="F926" s="64"/>
      <c r="G926" s="64"/>
      <c r="H926" s="64"/>
      <c r="I926" s="64"/>
      <c r="J926" s="64"/>
      <c r="K926" s="64"/>
    </row>
    <row r="927" spans="3:11">
      <c r="C927" s="64"/>
      <c r="D927" s="64"/>
      <c r="E927" s="64"/>
      <c r="F927" s="64"/>
      <c r="G927" s="64"/>
      <c r="H927" s="64"/>
      <c r="I927" s="64"/>
      <c r="J927" s="64"/>
      <c r="K927" s="64"/>
    </row>
    <row r="928" spans="3:11">
      <c r="C928" s="64"/>
      <c r="D928" s="64"/>
      <c r="E928" s="64"/>
      <c r="F928" s="64"/>
      <c r="G928" s="64"/>
      <c r="H928" s="64"/>
      <c r="I928" s="64"/>
      <c r="J928" s="64"/>
      <c r="K928" s="64"/>
    </row>
    <row r="929" spans="3:11">
      <c r="C929" s="64"/>
      <c r="D929" s="64"/>
      <c r="E929" s="64"/>
      <c r="F929" s="64"/>
      <c r="G929" s="64"/>
      <c r="H929" s="64"/>
      <c r="I929" s="64"/>
      <c r="J929" s="64"/>
      <c r="K929" s="64"/>
    </row>
    <row r="930" spans="3:11">
      <c r="C930" s="64"/>
      <c r="D930" s="64"/>
      <c r="E930" s="64"/>
      <c r="F930" s="64"/>
      <c r="G930" s="64"/>
      <c r="H930" s="64"/>
      <c r="I930" s="64"/>
      <c r="J930" s="64"/>
      <c r="K930" s="64"/>
    </row>
    <row r="931" spans="3:11">
      <c r="C931" s="64"/>
      <c r="D931" s="64"/>
      <c r="E931" s="64"/>
      <c r="F931" s="64"/>
      <c r="G931" s="64"/>
      <c r="H931" s="64"/>
      <c r="I931" s="64"/>
      <c r="J931" s="64"/>
      <c r="K931" s="64"/>
    </row>
    <row r="932" spans="3:11">
      <c r="C932" s="64"/>
      <c r="D932" s="64"/>
      <c r="E932" s="64"/>
      <c r="F932" s="64"/>
      <c r="G932" s="64"/>
      <c r="H932" s="64"/>
      <c r="I932" s="64"/>
      <c r="J932" s="64"/>
      <c r="K932" s="64"/>
    </row>
    <row r="933" spans="3:11">
      <c r="C933" s="64"/>
      <c r="D933" s="64"/>
      <c r="E933" s="64"/>
      <c r="F933" s="64"/>
      <c r="G933" s="64"/>
      <c r="H933" s="64"/>
      <c r="I933" s="64"/>
      <c r="J933" s="64"/>
      <c r="K933" s="64"/>
    </row>
    <row r="934" spans="3:11">
      <c r="C934" s="64"/>
      <c r="D934" s="64"/>
      <c r="E934" s="64"/>
      <c r="F934" s="64"/>
      <c r="G934" s="64"/>
      <c r="H934" s="64"/>
      <c r="I934" s="64"/>
      <c r="J934" s="64"/>
      <c r="K934" s="64"/>
    </row>
    <row r="935" spans="3:11">
      <c r="C935" s="64"/>
      <c r="D935" s="64"/>
      <c r="E935" s="64"/>
      <c r="F935" s="64"/>
      <c r="G935" s="64"/>
      <c r="H935" s="64"/>
      <c r="I935" s="64"/>
      <c r="J935" s="64"/>
      <c r="K935" s="64"/>
    </row>
    <row r="936" spans="3:11">
      <c r="C936" s="64"/>
      <c r="D936" s="64"/>
      <c r="E936" s="64"/>
      <c r="F936" s="64"/>
      <c r="G936" s="64"/>
      <c r="H936" s="64"/>
      <c r="I936" s="64"/>
      <c r="J936" s="64"/>
      <c r="K936" s="64"/>
    </row>
    <row r="937" spans="3:11">
      <c r="C937" s="64"/>
      <c r="D937" s="64"/>
      <c r="E937" s="64"/>
      <c r="F937" s="64"/>
      <c r="G937" s="64"/>
      <c r="H937" s="64"/>
      <c r="I937" s="64"/>
      <c r="J937" s="64"/>
      <c r="K937" s="64"/>
    </row>
    <row r="938" spans="3:11">
      <c r="C938" s="64"/>
      <c r="D938" s="64"/>
      <c r="E938" s="64"/>
      <c r="F938" s="64"/>
      <c r="G938" s="64"/>
      <c r="H938" s="64"/>
      <c r="I938" s="64"/>
      <c r="J938" s="64"/>
      <c r="K938" s="64"/>
    </row>
    <row r="939" spans="3:11">
      <c r="C939" s="64"/>
      <c r="D939" s="64"/>
      <c r="E939" s="64"/>
      <c r="F939" s="64"/>
      <c r="G939" s="64"/>
      <c r="H939" s="64"/>
      <c r="I939" s="64"/>
      <c r="J939" s="64"/>
      <c r="K939" s="64"/>
    </row>
    <row r="940" spans="3:11">
      <c r="C940" s="64"/>
      <c r="D940" s="64"/>
      <c r="E940" s="64"/>
      <c r="F940" s="64"/>
      <c r="G940" s="64"/>
      <c r="H940" s="64"/>
      <c r="I940" s="64"/>
      <c r="J940" s="64"/>
      <c r="K940" s="64"/>
    </row>
    <row r="941" spans="3:11">
      <c r="C941" s="64"/>
      <c r="D941" s="64"/>
      <c r="E941" s="64"/>
      <c r="F941" s="64"/>
      <c r="G941" s="64"/>
      <c r="H941" s="64"/>
      <c r="I941" s="64"/>
      <c r="J941" s="64"/>
      <c r="K941" s="64"/>
    </row>
    <row r="942" spans="3:11">
      <c r="C942" s="64"/>
      <c r="D942" s="64"/>
      <c r="E942" s="64"/>
      <c r="F942" s="64"/>
      <c r="G942" s="64"/>
      <c r="H942" s="64"/>
      <c r="I942" s="64"/>
      <c r="J942" s="64"/>
      <c r="K942" s="64"/>
    </row>
    <row r="943" spans="3:11">
      <c r="C943" s="64"/>
      <c r="D943" s="64"/>
      <c r="E943" s="64"/>
      <c r="F943" s="64"/>
      <c r="G943" s="64"/>
      <c r="H943" s="64"/>
      <c r="I943" s="64"/>
      <c r="J943" s="64"/>
      <c r="K943" s="64"/>
    </row>
    <row r="944" spans="3:11">
      <c r="C944" s="64"/>
      <c r="D944" s="64"/>
      <c r="E944" s="64"/>
      <c r="F944" s="64"/>
      <c r="G944" s="64"/>
      <c r="H944" s="64"/>
      <c r="I944" s="64"/>
      <c r="J944" s="64"/>
      <c r="K944" s="64"/>
    </row>
    <row r="945" spans="3:11">
      <c r="C945" s="64"/>
      <c r="D945" s="64"/>
      <c r="E945" s="64"/>
      <c r="F945" s="64"/>
      <c r="G945" s="64"/>
      <c r="H945" s="64"/>
      <c r="I945" s="64"/>
      <c r="J945" s="64"/>
      <c r="K945" s="64"/>
    </row>
    <row r="946" spans="3:11">
      <c r="C946" s="64"/>
      <c r="D946" s="64"/>
      <c r="E946" s="64"/>
      <c r="F946" s="64"/>
      <c r="G946" s="64"/>
      <c r="H946" s="64"/>
      <c r="I946" s="64"/>
      <c r="J946" s="64"/>
      <c r="K946" s="64"/>
    </row>
    <row r="947" spans="3:11">
      <c r="C947" s="64"/>
      <c r="D947" s="64"/>
      <c r="E947" s="64"/>
      <c r="F947" s="64"/>
      <c r="G947" s="64"/>
      <c r="H947" s="64"/>
      <c r="I947" s="64"/>
      <c r="J947" s="64"/>
      <c r="K947" s="64"/>
    </row>
    <row r="948" spans="3:11">
      <c r="C948" s="64"/>
      <c r="D948" s="64"/>
      <c r="E948" s="64"/>
      <c r="F948" s="64"/>
      <c r="G948" s="64"/>
      <c r="H948" s="64"/>
      <c r="I948" s="64"/>
      <c r="J948" s="64"/>
      <c r="K948" s="64"/>
    </row>
    <row r="949" spans="3:11">
      <c r="C949" s="64"/>
      <c r="D949" s="64"/>
      <c r="E949" s="64"/>
      <c r="F949" s="64"/>
      <c r="G949" s="64"/>
      <c r="H949" s="64"/>
      <c r="I949" s="64"/>
      <c r="J949" s="64"/>
      <c r="K949" s="64"/>
    </row>
    <row r="950" spans="3:11">
      <c r="C950" s="64"/>
      <c r="D950" s="64"/>
      <c r="E950" s="64"/>
      <c r="F950" s="64"/>
      <c r="G950" s="64"/>
      <c r="H950" s="64"/>
      <c r="I950" s="64"/>
      <c r="J950" s="64"/>
      <c r="K950" s="64"/>
    </row>
    <row r="951" spans="3:11">
      <c r="C951" s="64"/>
      <c r="D951" s="64"/>
      <c r="E951" s="64"/>
      <c r="F951" s="64"/>
      <c r="G951" s="64"/>
      <c r="H951" s="64"/>
      <c r="I951" s="64"/>
      <c r="J951" s="64"/>
      <c r="K951" s="64"/>
    </row>
    <row r="952" spans="3:11">
      <c r="C952" s="64"/>
      <c r="D952" s="64"/>
      <c r="E952" s="64"/>
      <c r="F952" s="64"/>
      <c r="G952" s="64"/>
      <c r="H952" s="64"/>
      <c r="I952" s="64"/>
      <c r="J952" s="64"/>
      <c r="K952" s="64"/>
    </row>
    <row r="953" spans="3:11">
      <c r="C953" s="64"/>
      <c r="D953" s="64"/>
      <c r="E953" s="64"/>
      <c r="F953" s="64"/>
      <c r="G953" s="64"/>
      <c r="H953" s="64"/>
      <c r="I953" s="64"/>
      <c r="J953" s="64"/>
      <c r="K953" s="64"/>
    </row>
    <row r="954" spans="3:11">
      <c r="C954" s="64"/>
      <c r="D954" s="64"/>
      <c r="E954" s="64"/>
      <c r="F954" s="64"/>
      <c r="G954" s="64"/>
      <c r="H954" s="64"/>
      <c r="I954" s="64"/>
      <c r="J954" s="64"/>
      <c r="K954" s="64"/>
    </row>
    <row r="955" spans="3:11">
      <c r="C955" s="64"/>
      <c r="D955" s="64"/>
      <c r="E955" s="64"/>
      <c r="F955" s="64"/>
      <c r="G955" s="64"/>
      <c r="H955" s="64"/>
      <c r="I955" s="64"/>
      <c r="J955" s="64"/>
      <c r="K955" s="64"/>
    </row>
    <row r="956" spans="3:11">
      <c r="C956" s="64"/>
      <c r="D956" s="64"/>
      <c r="E956" s="64"/>
      <c r="F956" s="64"/>
      <c r="G956" s="64"/>
      <c r="H956" s="64"/>
      <c r="I956" s="64"/>
      <c r="J956" s="64"/>
      <c r="K956" s="64"/>
    </row>
    <row r="957" spans="3:11">
      <c r="C957" s="64"/>
      <c r="D957" s="64"/>
      <c r="E957" s="64"/>
      <c r="F957" s="64"/>
      <c r="G957" s="64"/>
      <c r="H957" s="64"/>
      <c r="I957" s="64"/>
      <c r="J957" s="64"/>
      <c r="K957" s="64"/>
    </row>
    <row r="958" spans="3:11">
      <c r="C958" s="64"/>
      <c r="D958" s="64"/>
      <c r="E958" s="64"/>
      <c r="F958" s="64"/>
      <c r="G958" s="64"/>
      <c r="H958" s="64"/>
      <c r="I958" s="64"/>
      <c r="J958" s="64"/>
      <c r="K958" s="64"/>
    </row>
    <row r="959" spans="3:11">
      <c r="C959" s="64"/>
      <c r="D959" s="64"/>
      <c r="E959" s="64"/>
      <c r="F959" s="64"/>
      <c r="G959" s="64"/>
      <c r="H959" s="64"/>
      <c r="I959" s="64"/>
      <c r="J959" s="64"/>
      <c r="K959" s="64"/>
    </row>
    <row r="960" spans="3:11">
      <c r="C960" s="64"/>
      <c r="D960" s="64"/>
      <c r="E960" s="64"/>
      <c r="F960" s="64"/>
      <c r="G960" s="64"/>
      <c r="H960" s="64"/>
      <c r="I960" s="64"/>
      <c r="J960" s="64"/>
      <c r="K960" s="64"/>
    </row>
    <row r="961" spans="3:11">
      <c r="C961" s="64"/>
      <c r="D961" s="64"/>
      <c r="E961" s="64"/>
      <c r="F961" s="64"/>
      <c r="G961" s="64"/>
      <c r="H961" s="64"/>
      <c r="I961" s="64"/>
      <c r="J961" s="64"/>
      <c r="K961" s="64"/>
    </row>
    <row r="962" spans="3:11">
      <c r="C962" s="64"/>
      <c r="D962" s="64"/>
      <c r="E962" s="64"/>
      <c r="F962" s="64"/>
      <c r="G962" s="64"/>
      <c r="H962" s="64"/>
      <c r="I962" s="64"/>
      <c r="J962" s="64"/>
      <c r="K962" s="64"/>
    </row>
    <row r="963" spans="3:11">
      <c r="C963" s="64"/>
      <c r="D963" s="64"/>
      <c r="E963" s="64"/>
      <c r="F963" s="64"/>
      <c r="G963" s="64"/>
      <c r="H963" s="64"/>
      <c r="I963" s="64"/>
      <c r="J963" s="64"/>
      <c r="K963" s="64"/>
    </row>
    <row r="964" spans="3:11">
      <c r="C964" s="64"/>
      <c r="D964" s="64"/>
      <c r="E964" s="64"/>
      <c r="F964" s="64"/>
      <c r="G964" s="64"/>
      <c r="H964" s="64"/>
      <c r="I964" s="64"/>
      <c r="J964" s="64"/>
      <c r="K964" s="64"/>
    </row>
    <row r="965" spans="3:11">
      <c r="C965" s="64"/>
      <c r="D965" s="64"/>
      <c r="E965" s="64"/>
      <c r="F965" s="64"/>
      <c r="G965" s="64"/>
      <c r="H965" s="64"/>
      <c r="I965" s="64"/>
      <c r="J965" s="64"/>
      <c r="K965" s="64"/>
    </row>
    <row r="966" spans="3:11">
      <c r="C966" s="64"/>
      <c r="D966" s="64"/>
      <c r="E966" s="64"/>
      <c r="F966" s="64"/>
      <c r="G966" s="64"/>
      <c r="H966" s="64"/>
      <c r="I966" s="64"/>
      <c r="J966" s="64"/>
      <c r="K966" s="64"/>
    </row>
    <row r="967" spans="3:11">
      <c r="C967" s="64"/>
      <c r="D967" s="64"/>
      <c r="E967" s="64"/>
      <c r="F967" s="64"/>
      <c r="G967" s="64"/>
      <c r="H967" s="64"/>
      <c r="I967" s="64"/>
      <c r="J967" s="64"/>
      <c r="K967" s="64"/>
    </row>
    <row r="968" spans="3:11">
      <c r="C968" s="64"/>
      <c r="D968" s="64"/>
      <c r="E968" s="64"/>
      <c r="F968" s="64"/>
      <c r="G968" s="64"/>
      <c r="H968" s="64"/>
      <c r="I968" s="64"/>
      <c r="J968" s="64"/>
      <c r="K968" s="64"/>
    </row>
    <row r="969" spans="3:11">
      <c r="C969" s="64"/>
      <c r="D969" s="64"/>
      <c r="E969" s="64"/>
      <c r="F969" s="64"/>
      <c r="G969" s="64"/>
      <c r="H969" s="64"/>
      <c r="I969" s="64"/>
      <c r="J969" s="64"/>
      <c r="K969" s="64"/>
    </row>
    <row r="970" spans="3:11">
      <c r="C970" s="64"/>
      <c r="D970" s="64"/>
      <c r="E970" s="64"/>
      <c r="F970" s="64"/>
      <c r="G970" s="64"/>
      <c r="H970" s="64"/>
      <c r="I970" s="64"/>
      <c r="J970" s="64"/>
      <c r="K970" s="64"/>
    </row>
    <row r="971" spans="3:11">
      <c r="C971" s="64"/>
      <c r="D971" s="64"/>
      <c r="E971" s="64"/>
      <c r="F971" s="64"/>
      <c r="G971" s="64"/>
      <c r="H971" s="64"/>
      <c r="I971" s="64"/>
      <c r="J971" s="64"/>
      <c r="K971" s="64"/>
    </row>
    <row r="972" spans="3:11">
      <c r="C972" s="64"/>
      <c r="D972" s="64"/>
      <c r="E972" s="64"/>
      <c r="F972" s="64"/>
      <c r="G972" s="64"/>
      <c r="H972" s="64"/>
      <c r="I972" s="64"/>
      <c r="J972" s="64"/>
      <c r="K972" s="64"/>
    </row>
    <row r="973" spans="3:11">
      <c r="C973" s="64"/>
      <c r="D973" s="64"/>
      <c r="E973" s="64"/>
      <c r="F973" s="64"/>
      <c r="G973" s="64"/>
      <c r="H973" s="64"/>
      <c r="I973" s="64"/>
      <c r="J973" s="64"/>
      <c r="K973" s="64"/>
    </row>
    <row r="974" spans="3:11">
      <c r="C974" s="64"/>
      <c r="D974" s="64"/>
      <c r="E974" s="64"/>
      <c r="F974" s="64"/>
      <c r="G974" s="64"/>
      <c r="H974" s="64"/>
      <c r="I974" s="64"/>
      <c r="J974" s="64"/>
      <c r="K974" s="64"/>
    </row>
    <row r="975" spans="3:11">
      <c r="C975" s="64"/>
      <c r="D975" s="64"/>
      <c r="E975" s="64"/>
      <c r="F975" s="64"/>
      <c r="G975" s="64"/>
      <c r="H975" s="64"/>
      <c r="I975" s="64"/>
      <c r="J975" s="64"/>
      <c r="K975" s="64"/>
    </row>
    <row r="976" spans="3:11">
      <c r="C976" s="64"/>
      <c r="D976" s="64"/>
      <c r="E976" s="64"/>
      <c r="F976" s="64"/>
      <c r="G976" s="64"/>
      <c r="H976" s="64"/>
      <c r="I976" s="64"/>
      <c r="J976" s="64"/>
      <c r="K976" s="64"/>
    </row>
    <row r="977" spans="3:11">
      <c r="C977" s="64"/>
      <c r="D977" s="64"/>
      <c r="E977" s="64"/>
      <c r="F977" s="64"/>
      <c r="G977" s="64"/>
      <c r="H977" s="64"/>
      <c r="I977" s="64"/>
      <c r="J977" s="64"/>
      <c r="K977" s="64"/>
    </row>
    <row r="978" spans="3:11">
      <c r="C978" s="64"/>
      <c r="D978" s="64"/>
      <c r="E978" s="64"/>
      <c r="F978" s="64"/>
      <c r="G978" s="64"/>
      <c r="H978" s="64"/>
      <c r="I978" s="64"/>
      <c r="J978" s="64"/>
      <c r="K978" s="64"/>
    </row>
    <row r="979" spans="3:11">
      <c r="C979" s="64"/>
      <c r="D979" s="64"/>
      <c r="E979" s="64"/>
      <c r="F979" s="64"/>
      <c r="G979" s="64"/>
      <c r="H979" s="64"/>
      <c r="I979" s="64"/>
      <c r="J979" s="64"/>
      <c r="K979" s="64"/>
    </row>
    <row r="980" spans="3:11">
      <c r="C980" s="64"/>
      <c r="D980" s="64"/>
      <c r="E980" s="64"/>
      <c r="F980" s="64"/>
      <c r="G980" s="64"/>
      <c r="H980" s="64"/>
      <c r="I980" s="64"/>
      <c r="J980" s="64"/>
      <c r="K980" s="64"/>
    </row>
    <row r="981" spans="3:11">
      <c r="C981" s="64"/>
      <c r="D981" s="64"/>
      <c r="E981" s="64"/>
      <c r="F981" s="64"/>
      <c r="G981" s="64"/>
      <c r="H981" s="64"/>
      <c r="I981" s="64"/>
      <c r="J981" s="64"/>
      <c r="K981" s="64"/>
    </row>
    <row r="982" spans="3:11">
      <c r="C982" s="64"/>
      <c r="D982" s="64"/>
      <c r="E982" s="64"/>
      <c r="F982" s="64"/>
      <c r="G982" s="64"/>
      <c r="H982" s="64"/>
      <c r="I982" s="64"/>
      <c r="J982" s="64"/>
      <c r="K982" s="64"/>
    </row>
    <row r="983" spans="3:11">
      <c r="C983" s="64"/>
      <c r="D983" s="64"/>
      <c r="E983" s="64"/>
      <c r="F983" s="64"/>
      <c r="G983" s="64"/>
      <c r="H983" s="64"/>
      <c r="I983" s="64"/>
      <c r="J983" s="64"/>
      <c r="K983" s="64"/>
    </row>
    <row r="984" spans="3:11">
      <c r="C984" s="64"/>
      <c r="D984" s="64"/>
      <c r="E984" s="64"/>
      <c r="F984" s="64"/>
      <c r="G984" s="64"/>
      <c r="H984" s="64"/>
      <c r="I984" s="64"/>
      <c r="J984" s="64"/>
      <c r="K984" s="64"/>
    </row>
    <row r="985" spans="3:11">
      <c r="C985" s="64"/>
      <c r="D985" s="64"/>
      <c r="E985" s="64"/>
      <c r="F985" s="64"/>
      <c r="G985" s="64"/>
      <c r="H985" s="64"/>
      <c r="I985" s="64"/>
      <c r="J985" s="64"/>
      <c r="K985" s="64"/>
    </row>
    <row r="986" spans="3:11">
      <c r="C986" s="64"/>
      <c r="D986" s="64"/>
      <c r="E986" s="64"/>
      <c r="F986" s="64"/>
      <c r="G986" s="64"/>
      <c r="H986" s="64"/>
      <c r="I986" s="64"/>
      <c r="J986" s="64"/>
      <c r="K986" s="64"/>
    </row>
    <row r="987" spans="3:11">
      <c r="C987" s="64"/>
      <c r="D987" s="64"/>
      <c r="E987" s="64"/>
      <c r="F987" s="64"/>
      <c r="G987" s="64"/>
      <c r="H987" s="64"/>
      <c r="I987" s="64"/>
      <c r="J987" s="64"/>
      <c r="K987" s="64"/>
    </row>
    <row r="988" spans="3:11">
      <c r="C988" s="64"/>
      <c r="D988" s="64"/>
      <c r="E988" s="64"/>
      <c r="F988" s="64"/>
      <c r="G988" s="64"/>
      <c r="H988" s="64"/>
      <c r="I988" s="64"/>
      <c r="J988" s="64"/>
      <c r="K988" s="64"/>
    </row>
    <row r="989" spans="3:11">
      <c r="C989" s="64"/>
      <c r="D989" s="64"/>
      <c r="E989" s="64"/>
      <c r="F989" s="64"/>
      <c r="G989" s="64"/>
      <c r="H989" s="64"/>
      <c r="I989" s="64"/>
      <c r="J989" s="64"/>
      <c r="K989" s="64"/>
    </row>
    <row r="990" spans="3:11">
      <c r="C990" s="64"/>
      <c r="D990" s="64"/>
      <c r="E990" s="64"/>
      <c r="F990" s="64"/>
      <c r="G990" s="64"/>
      <c r="H990" s="64"/>
      <c r="I990" s="64"/>
      <c r="J990" s="64"/>
      <c r="K990" s="64"/>
    </row>
    <row r="991" spans="3:11">
      <c r="C991" s="64"/>
      <c r="D991" s="64"/>
      <c r="E991" s="64"/>
      <c r="F991" s="64"/>
      <c r="G991" s="64"/>
      <c r="H991" s="64"/>
      <c r="I991" s="64"/>
      <c r="J991" s="64"/>
      <c r="K991" s="64"/>
    </row>
    <row r="992" spans="3:11">
      <c r="C992" s="64"/>
      <c r="D992" s="64"/>
      <c r="E992" s="64"/>
      <c r="F992" s="64"/>
      <c r="G992" s="64"/>
      <c r="H992" s="64"/>
      <c r="I992" s="64"/>
      <c r="J992" s="64"/>
      <c r="K992" s="64"/>
    </row>
    <row r="993" spans="3:11">
      <c r="C993" s="64"/>
      <c r="D993" s="64"/>
      <c r="E993" s="64"/>
      <c r="F993" s="64"/>
      <c r="G993" s="64"/>
      <c r="H993" s="64"/>
      <c r="I993" s="64"/>
      <c r="J993" s="64"/>
      <c r="K993" s="64"/>
    </row>
    <row r="994" spans="3:11">
      <c r="C994" s="64"/>
      <c r="D994" s="64"/>
      <c r="E994" s="64"/>
      <c r="F994" s="64"/>
      <c r="G994" s="64"/>
      <c r="H994" s="64"/>
      <c r="I994" s="64"/>
      <c r="J994" s="64"/>
      <c r="K994" s="64"/>
    </row>
    <row r="995" spans="3:11">
      <c r="C995" s="64"/>
      <c r="D995" s="64"/>
      <c r="E995" s="64"/>
      <c r="F995" s="64"/>
      <c r="G995" s="64"/>
      <c r="H995" s="64"/>
      <c r="I995" s="64"/>
      <c r="J995" s="64"/>
      <c r="K995" s="64"/>
    </row>
    <row r="996" spans="3:11">
      <c r="C996" s="64"/>
      <c r="D996" s="64"/>
      <c r="E996" s="64"/>
      <c r="F996" s="64"/>
      <c r="G996" s="64"/>
      <c r="H996" s="64"/>
      <c r="I996" s="64"/>
      <c r="J996" s="64"/>
      <c r="K996" s="64"/>
    </row>
    <row r="997" spans="3:11">
      <c r="C997" s="64"/>
      <c r="D997" s="64"/>
      <c r="E997" s="64"/>
      <c r="F997" s="64"/>
      <c r="G997" s="64"/>
      <c r="H997" s="64"/>
      <c r="I997" s="64"/>
      <c r="J997" s="64"/>
      <c r="K997" s="64"/>
    </row>
    <row r="998" spans="3:11">
      <c r="C998" s="64"/>
      <c r="D998" s="64"/>
      <c r="E998" s="64"/>
      <c r="F998" s="64"/>
      <c r="G998" s="64"/>
      <c r="H998" s="64"/>
      <c r="I998" s="64"/>
      <c r="J998" s="64"/>
      <c r="K998" s="64"/>
    </row>
    <row r="999" spans="3:11">
      <c r="C999" s="64"/>
      <c r="D999" s="64"/>
      <c r="E999" s="64"/>
      <c r="F999" s="64"/>
      <c r="G999" s="64"/>
      <c r="H999" s="64"/>
      <c r="I999" s="64"/>
      <c r="J999" s="64"/>
      <c r="K999" s="64"/>
    </row>
    <row r="1000" spans="3:11">
      <c r="C1000" s="64"/>
      <c r="D1000" s="64"/>
      <c r="E1000" s="64"/>
      <c r="F1000" s="64"/>
      <c r="G1000" s="64"/>
      <c r="H1000" s="64"/>
      <c r="I1000" s="64"/>
      <c r="J1000" s="64"/>
      <c r="K1000" s="64"/>
    </row>
    <row r="1001" spans="3:11">
      <c r="C1001" s="64"/>
      <c r="D1001" s="64"/>
      <c r="E1001" s="64"/>
      <c r="F1001" s="64"/>
      <c r="G1001" s="64"/>
      <c r="H1001" s="64"/>
      <c r="I1001" s="64"/>
      <c r="J1001" s="64"/>
      <c r="K1001" s="64"/>
    </row>
    <row r="1002" spans="3:11">
      <c r="C1002" s="64"/>
      <c r="D1002" s="64"/>
      <c r="E1002" s="64"/>
      <c r="F1002" s="64"/>
      <c r="G1002" s="64"/>
      <c r="H1002" s="64"/>
      <c r="I1002" s="64"/>
      <c r="J1002" s="64"/>
      <c r="K1002" s="64"/>
    </row>
    <row r="1003" spans="3:11">
      <c r="C1003" s="64"/>
      <c r="D1003" s="64"/>
      <c r="E1003" s="64"/>
      <c r="F1003" s="64"/>
      <c r="G1003" s="64"/>
      <c r="H1003" s="64"/>
      <c r="I1003" s="64"/>
      <c r="J1003" s="64"/>
      <c r="K1003" s="64"/>
    </row>
    <row r="1004" spans="3:11">
      <c r="C1004" s="64"/>
      <c r="D1004" s="64"/>
      <c r="E1004" s="64"/>
      <c r="F1004" s="64"/>
      <c r="G1004" s="64"/>
      <c r="H1004" s="64"/>
      <c r="I1004" s="64"/>
      <c r="J1004" s="64"/>
      <c r="K1004" s="64"/>
    </row>
    <row r="1005" spans="3:11">
      <c r="C1005" s="64"/>
      <c r="D1005" s="64"/>
      <c r="E1005" s="64"/>
      <c r="F1005" s="64"/>
      <c r="G1005" s="64"/>
      <c r="H1005" s="64"/>
      <c r="I1005" s="64"/>
      <c r="J1005" s="64"/>
      <c r="K1005" s="64"/>
    </row>
    <row r="1006" spans="3:11">
      <c r="C1006" s="64"/>
      <c r="D1006" s="64"/>
      <c r="E1006" s="64"/>
      <c r="F1006" s="64"/>
      <c r="G1006" s="64"/>
      <c r="H1006" s="64"/>
      <c r="I1006" s="64"/>
      <c r="J1006" s="64"/>
      <c r="K1006" s="64"/>
    </row>
    <row r="1007" spans="3:11">
      <c r="C1007" s="64"/>
      <c r="D1007" s="64"/>
      <c r="E1007" s="64"/>
      <c r="F1007" s="64"/>
      <c r="G1007" s="64"/>
      <c r="H1007" s="64"/>
      <c r="I1007" s="64"/>
      <c r="J1007" s="64"/>
      <c r="K1007" s="64"/>
    </row>
    <row r="1008" spans="3:11">
      <c r="C1008" s="64"/>
      <c r="D1008" s="64"/>
      <c r="E1008" s="64"/>
      <c r="F1008" s="64"/>
      <c r="G1008" s="64"/>
      <c r="H1008" s="64"/>
      <c r="I1008" s="64"/>
      <c r="J1008" s="64"/>
      <c r="K1008" s="64"/>
    </row>
    <row r="1009" spans="3:11">
      <c r="C1009" s="64"/>
      <c r="D1009" s="64"/>
      <c r="E1009" s="64"/>
      <c r="F1009" s="64"/>
      <c r="G1009" s="64"/>
      <c r="H1009" s="64"/>
      <c r="I1009" s="64"/>
      <c r="J1009" s="64"/>
      <c r="K1009" s="64"/>
    </row>
    <row r="1010" spans="3:11">
      <c r="C1010" s="64"/>
      <c r="D1010" s="64"/>
      <c r="E1010" s="64"/>
      <c r="F1010" s="64"/>
      <c r="G1010" s="64"/>
      <c r="H1010" s="64"/>
      <c r="I1010" s="64"/>
      <c r="J1010" s="64"/>
      <c r="K1010" s="64"/>
    </row>
    <row r="1011" spans="3:11">
      <c r="C1011" s="64"/>
      <c r="D1011" s="64"/>
      <c r="E1011" s="64"/>
      <c r="F1011" s="64"/>
      <c r="G1011" s="64"/>
      <c r="H1011" s="64"/>
      <c r="I1011" s="64"/>
      <c r="J1011" s="64"/>
      <c r="K1011" s="64"/>
    </row>
    <row r="1012" spans="3:11">
      <c r="C1012" s="64"/>
      <c r="D1012" s="64"/>
      <c r="E1012" s="64"/>
      <c r="F1012" s="64"/>
      <c r="G1012" s="64"/>
      <c r="H1012" s="64"/>
      <c r="I1012" s="64"/>
      <c r="J1012" s="64"/>
      <c r="K1012" s="64"/>
    </row>
    <row r="1013" spans="3:11">
      <c r="C1013" s="64"/>
      <c r="D1013" s="64"/>
      <c r="E1013" s="64"/>
      <c r="F1013" s="64"/>
      <c r="G1013" s="64"/>
      <c r="H1013" s="64"/>
      <c r="I1013" s="64"/>
      <c r="J1013" s="64"/>
      <c r="K1013" s="64"/>
    </row>
    <row r="1014" spans="3:11">
      <c r="C1014" s="64"/>
      <c r="D1014" s="64"/>
      <c r="E1014" s="64"/>
      <c r="F1014" s="64"/>
      <c r="G1014" s="64"/>
      <c r="H1014" s="64"/>
      <c r="I1014" s="64"/>
      <c r="J1014" s="64"/>
      <c r="K1014" s="64"/>
    </row>
    <row r="1015" spans="3:11">
      <c r="C1015" s="64"/>
      <c r="D1015" s="64"/>
      <c r="E1015" s="64"/>
      <c r="F1015" s="64"/>
      <c r="G1015" s="64"/>
      <c r="H1015" s="64"/>
      <c r="I1015" s="64"/>
      <c r="J1015" s="64"/>
      <c r="K1015" s="64"/>
    </row>
    <row r="1016" spans="3:11">
      <c r="C1016" s="64"/>
      <c r="D1016" s="64"/>
      <c r="E1016" s="64"/>
      <c r="F1016" s="64"/>
      <c r="G1016" s="64"/>
      <c r="H1016" s="64"/>
      <c r="I1016" s="64"/>
      <c r="J1016" s="64"/>
      <c r="K1016" s="64"/>
    </row>
    <row r="1017" spans="3:11">
      <c r="C1017" s="64"/>
      <c r="D1017" s="64"/>
      <c r="E1017" s="64"/>
      <c r="F1017" s="64"/>
      <c r="G1017" s="64"/>
      <c r="H1017" s="64"/>
      <c r="I1017" s="64"/>
      <c r="J1017" s="64"/>
      <c r="K1017" s="64"/>
    </row>
    <row r="1018" spans="3:11">
      <c r="C1018" s="64"/>
      <c r="D1018" s="64"/>
      <c r="E1018" s="64"/>
      <c r="F1018" s="64"/>
      <c r="G1018" s="64"/>
      <c r="H1018" s="64"/>
      <c r="I1018" s="64"/>
      <c r="J1018" s="64"/>
      <c r="K1018" s="64"/>
    </row>
    <row r="1019" spans="3:11">
      <c r="C1019" s="64"/>
      <c r="D1019" s="64"/>
      <c r="E1019" s="64"/>
      <c r="F1019" s="64"/>
      <c r="G1019" s="64"/>
      <c r="H1019" s="64"/>
      <c r="I1019" s="64"/>
      <c r="J1019" s="64"/>
      <c r="K1019" s="64"/>
    </row>
    <row r="1020" spans="3:11">
      <c r="C1020" s="64"/>
      <c r="D1020" s="64"/>
      <c r="E1020" s="64"/>
      <c r="F1020" s="64"/>
      <c r="G1020" s="64"/>
      <c r="H1020" s="64"/>
      <c r="I1020" s="64"/>
      <c r="J1020" s="64"/>
      <c r="K1020" s="64"/>
    </row>
    <row r="1021" spans="3:11">
      <c r="C1021" s="64"/>
      <c r="D1021" s="64"/>
      <c r="E1021" s="64"/>
      <c r="F1021" s="64"/>
      <c r="G1021" s="64"/>
      <c r="H1021" s="64"/>
      <c r="I1021" s="64"/>
      <c r="J1021" s="64"/>
      <c r="K1021" s="64"/>
    </row>
    <row r="1022" spans="3:11">
      <c r="C1022" s="64"/>
      <c r="D1022" s="64"/>
      <c r="E1022" s="64"/>
      <c r="F1022" s="64"/>
      <c r="G1022" s="64"/>
      <c r="H1022" s="64"/>
      <c r="I1022" s="64"/>
      <c r="J1022" s="64"/>
      <c r="K1022" s="64"/>
    </row>
    <row r="1023" spans="3:11">
      <c r="C1023" s="64"/>
      <c r="D1023" s="64"/>
      <c r="E1023" s="64"/>
      <c r="F1023" s="64"/>
      <c r="G1023" s="64"/>
      <c r="H1023" s="64"/>
      <c r="I1023" s="64"/>
      <c r="J1023" s="64"/>
      <c r="K1023" s="64"/>
    </row>
    <row r="1024" spans="3:11">
      <c r="C1024" s="64"/>
      <c r="D1024" s="64"/>
      <c r="E1024" s="64"/>
      <c r="F1024" s="64"/>
      <c r="G1024" s="64"/>
      <c r="H1024" s="64"/>
      <c r="I1024" s="64"/>
      <c r="J1024" s="64"/>
      <c r="K1024" s="64"/>
    </row>
    <row r="1025" spans="3:11">
      <c r="C1025" s="64"/>
      <c r="D1025" s="64"/>
      <c r="E1025" s="64"/>
      <c r="F1025" s="64"/>
      <c r="G1025" s="64"/>
      <c r="H1025" s="64"/>
      <c r="I1025" s="64"/>
      <c r="J1025" s="64"/>
      <c r="K1025" s="64"/>
    </row>
    <row r="1026" spans="3:11">
      <c r="C1026" s="64"/>
      <c r="D1026" s="64"/>
      <c r="E1026" s="64"/>
      <c r="F1026" s="64"/>
      <c r="G1026" s="64"/>
      <c r="H1026" s="64"/>
      <c r="I1026" s="64"/>
      <c r="J1026" s="64"/>
      <c r="K1026" s="64"/>
    </row>
    <row r="1027" spans="3:11">
      <c r="C1027" s="64"/>
      <c r="D1027" s="64"/>
      <c r="E1027" s="64"/>
      <c r="F1027" s="64"/>
      <c r="G1027" s="64"/>
      <c r="H1027" s="64"/>
      <c r="I1027" s="64"/>
      <c r="J1027" s="64"/>
      <c r="K1027" s="64"/>
    </row>
    <row r="1028" spans="3:11">
      <c r="C1028" s="64"/>
      <c r="D1028" s="64"/>
      <c r="E1028" s="64"/>
      <c r="F1028" s="64"/>
      <c r="G1028" s="64"/>
      <c r="H1028" s="64"/>
      <c r="I1028" s="64"/>
      <c r="J1028" s="64"/>
      <c r="K1028" s="64"/>
    </row>
    <row r="1029" spans="3:11">
      <c r="C1029" s="64"/>
      <c r="D1029" s="64"/>
      <c r="E1029" s="64"/>
      <c r="F1029" s="64"/>
      <c r="G1029" s="64"/>
      <c r="H1029" s="64"/>
      <c r="I1029" s="64"/>
      <c r="J1029" s="64"/>
      <c r="K1029" s="64"/>
    </row>
    <row r="1030" spans="3:11">
      <c r="C1030" s="64"/>
      <c r="D1030" s="64"/>
      <c r="E1030" s="64"/>
      <c r="F1030" s="64"/>
      <c r="G1030" s="64"/>
      <c r="H1030" s="64"/>
      <c r="I1030" s="64"/>
      <c r="J1030" s="64"/>
      <c r="K1030" s="64"/>
    </row>
    <row r="1031" spans="3:11">
      <c r="C1031" s="64"/>
      <c r="D1031" s="64"/>
      <c r="E1031" s="64"/>
      <c r="F1031" s="64"/>
      <c r="G1031" s="64"/>
      <c r="H1031" s="64"/>
      <c r="I1031" s="64"/>
      <c r="J1031" s="64"/>
      <c r="K1031" s="64"/>
    </row>
    <row r="1032" spans="3:11">
      <c r="C1032" s="64"/>
      <c r="D1032" s="64"/>
      <c r="E1032" s="64"/>
      <c r="F1032" s="64"/>
      <c r="G1032" s="64"/>
      <c r="H1032" s="64"/>
      <c r="I1032" s="64"/>
      <c r="J1032" s="64"/>
      <c r="K1032" s="64"/>
    </row>
    <row r="1033" spans="3:11">
      <c r="C1033" s="64"/>
      <c r="D1033" s="64"/>
      <c r="E1033" s="64"/>
      <c r="F1033" s="64"/>
      <c r="G1033" s="64"/>
      <c r="H1033" s="64"/>
      <c r="I1033" s="64"/>
      <c r="J1033" s="64"/>
      <c r="K1033" s="64"/>
    </row>
    <row r="1034" spans="3:11">
      <c r="C1034" s="64"/>
      <c r="D1034" s="64"/>
      <c r="E1034" s="64"/>
      <c r="F1034" s="64"/>
      <c r="G1034" s="64"/>
      <c r="H1034" s="64"/>
      <c r="I1034" s="64"/>
      <c r="J1034" s="64"/>
      <c r="K1034" s="64"/>
    </row>
    <row r="1035" spans="3:11">
      <c r="C1035" s="64"/>
      <c r="D1035" s="64"/>
      <c r="E1035" s="64"/>
      <c r="F1035" s="64"/>
      <c r="G1035" s="64"/>
      <c r="H1035" s="64"/>
      <c r="I1035" s="64"/>
      <c r="J1035" s="64"/>
      <c r="K1035" s="64"/>
    </row>
    <row r="1036" spans="3:11">
      <c r="C1036" s="64"/>
      <c r="D1036" s="64"/>
      <c r="E1036" s="64"/>
      <c r="F1036" s="64"/>
      <c r="G1036" s="64"/>
      <c r="H1036" s="64"/>
      <c r="I1036" s="64"/>
      <c r="J1036" s="64"/>
      <c r="K1036" s="64"/>
    </row>
    <row r="1037" spans="3:11">
      <c r="C1037" s="64"/>
      <c r="D1037" s="64"/>
      <c r="E1037" s="64"/>
      <c r="F1037" s="64"/>
      <c r="G1037" s="64"/>
      <c r="H1037" s="64"/>
      <c r="I1037" s="64"/>
      <c r="J1037" s="64"/>
      <c r="K1037" s="64"/>
    </row>
    <row r="1038" spans="3:11">
      <c r="C1038" s="64"/>
      <c r="D1038" s="64"/>
      <c r="E1038" s="64"/>
      <c r="F1038" s="64"/>
      <c r="G1038" s="64"/>
      <c r="H1038" s="64"/>
      <c r="I1038" s="64"/>
      <c r="J1038" s="64"/>
      <c r="K1038" s="64"/>
    </row>
    <row r="1039" spans="3:11">
      <c r="C1039" s="64"/>
      <c r="D1039" s="64"/>
      <c r="E1039" s="64"/>
      <c r="F1039" s="64"/>
      <c r="G1039" s="64"/>
      <c r="H1039" s="64"/>
      <c r="I1039" s="64"/>
      <c r="J1039" s="64"/>
      <c r="K1039" s="64"/>
    </row>
    <row r="1040" spans="3:11">
      <c r="C1040" s="64"/>
      <c r="D1040" s="64"/>
      <c r="E1040" s="64"/>
      <c r="F1040" s="64"/>
      <c r="G1040" s="64"/>
      <c r="H1040" s="64"/>
      <c r="I1040" s="64"/>
      <c r="J1040" s="64"/>
      <c r="K1040" s="64"/>
    </row>
    <row r="1041" spans="3:11">
      <c r="C1041" s="64"/>
      <c r="D1041" s="64"/>
      <c r="E1041" s="64"/>
      <c r="F1041" s="64"/>
      <c r="G1041" s="64"/>
      <c r="H1041" s="64"/>
      <c r="I1041" s="64"/>
      <c r="J1041" s="64"/>
      <c r="K1041" s="64"/>
    </row>
    <row r="1042" spans="3:11">
      <c r="C1042" s="64"/>
      <c r="D1042" s="64"/>
      <c r="E1042" s="64"/>
      <c r="F1042" s="64"/>
      <c r="G1042" s="64"/>
      <c r="H1042" s="64"/>
      <c r="I1042" s="64"/>
      <c r="J1042" s="64"/>
      <c r="K1042" s="64"/>
    </row>
    <row r="1043" spans="3:11">
      <c r="C1043" s="64"/>
      <c r="D1043" s="64"/>
      <c r="E1043" s="64"/>
      <c r="F1043" s="64"/>
      <c r="G1043" s="64"/>
      <c r="H1043" s="64"/>
      <c r="I1043" s="64"/>
      <c r="J1043" s="64"/>
      <c r="K1043" s="64"/>
    </row>
    <row r="1044" spans="3:11">
      <c r="C1044" s="64"/>
      <c r="D1044" s="64"/>
      <c r="E1044" s="64"/>
      <c r="F1044" s="64"/>
      <c r="G1044" s="64"/>
      <c r="H1044" s="64"/>
      <c r="I1044" s="64"/>
      <c r="J1044" s="64"/>
      <c r="K1044" s="64"/>
    </row>
    <row r="1045" spans="3:11">
      <c r="C1045" s="64"/>
      <c r="D1045" s="64"/>
      <c r="E1045" s="64"/>
      <c r="F1045" s="64"/>
      <c r="G1045" s="64"/>
      <c r="H1045" s="64"/>
      <c r="I1045" s="64"/>
      <c r="J1045" s="64"/>
      <c r="K1045" s="64"/>
    </row>
    <row r="1046" spans="3:11">
      <c r="C1046" s="64"/>
      <c r="D1046" s="64"/>
      <c r="E1046" s="64"/>
      <c r="F1046" s="64"/>
      <c r="G1046" s="64"/>
      <c r="H1046" s="64"/>
      <c r="I1046" s="64"/>
      <c r="J1046" s="64"/>
      <c r="K1046" s="64"/>
    </row>
    <row r="1047" spans="3:11">
      <c r="C1047" s="64"/>
      <c r="D1047" s="64"/>
      <c r="E1047" s="64"/>
      <c r="F1047" s="64"/>
      <c r="G1047" s="64"/>
      <c r="H1047" s="64"/>
      <c r="I1047" s="64"/>
      <c r="J1047" s="64"/>
      <c r="K1047" s="64"/>
    </row>
    <row r="1048" spans="3:11">
      <c r="C1048" s="64"/>
      <c r="D1048" s="64"/>
      <c r="E1048" s="64"/>
      <c r="F1048" s="64"/>
      <c r="G1048" s="64"/>
      <c r="H1048" s="64"/>
      <c r="I1048" s="64"/>
      <c r="J1048" s="64"/>
      <c r="K1048" s="64"/>
    </row>
    <row r="1049" spans="3:11">
      <c r="C1049" s="64"/>
      <c r="D1049" s="64"/>
      <c r="E1049" s="64"/>
      <c r="F1049" s="64"/>
      <c r="G1049" s="64"/>
      <c r="H1049" s="64"/>
      <c r="I1049" s="64"/>
      <c r="J1049" s="64"/>
      <c r="K1049" s="64"/>
    </row>
    <row r="1050" spans="3:11">
      <c r="C1050" s="64"/>
      <c r="D1050" s="64"/>
      <c r="E1050" s="64"/>
      <c r="F1050" s="64"/>
      <c r="G1050" s="64"/>
      <c r="H1050" s="64"/>
      <c r="I1050" s="64"/>
      <c r="J1050" s="64"/>
      <c r="K1050" s="64"/>
    </row>
    <row r="1051" spans="3:11">
      <c r="C1051" s="64"/>
      <c r="D1051" s="64"/>
      <c r="E1051" s="64"/>
      <c r="F1051" s="64"/>
      <c r="G1051" s="64"/>
      <c r="H1051" s="64"/>
      <c r="I1051" s="64"/>
      <c r="J1051" s="64"/>
      <c r="K1051" s="64"/>
    </row>
    <row r="1052" spans="3:11">
      <c r="C1052" s="64"/>
      <c r="D1052" s="64"/>
      <c r="E1052" s="64"/>
      <c r="F1052" s="64"/>
      <c r="G1052" s="64"/>
      <c r="H1052" s="64"/>
      <c r="I1052" s="64"/>
      <c r="J1052" s="64"/>
      <c r="K1052" s="64"/>
    </row>
    <row r="1053" spans="3:11">
      <c r="C1053" s="64"/>
      <c r="D1053" s="64"/>
      <c r="E1053" s="64"/>
      <c r="F1053" s="64"/>
      <c r="G1053" s="64"/>
      <c r="H1053" s="64"/>
      <c r="I1053" s="64"/>
      <c r="J1053" s="64"/>
      <c r="K1053" s="64"/>
    </row>
    <row r="1054" spans="3:11">
      <c r="C1054" s="64"/>
      <c r="D1054" s="64"/>
      <c r="E1054" s="64"/>
      <c r="F1054" s="64"/>
      <c r="G1054" s="64"/>
      <c r="H1054" s="64"/>
      <c r="I1054" s="64"/>
      <c r="J1054" s="64"/>
      <c r="K1054" s="64"/>
    </row>
    <row r="1055" spans="3:11">
      <c r="C1055" s="64"/>
      <c r="D1055" s="64"/>
      <c r="E1055" s="64"/>
      <c r="F1055" s="64"/>
      <c r="G1055" s="64"/>
      <c r="H1055" s="64"/>
      <c r="I1055" s="64"/>
      <c r="J1055" s="64"/>
      <c r="K1055" s="64"/>
    </row>
    <row r="1056" spans="3:11">
      <c r="C1056" s="64"/>
      <c r="D1056" s="64"/>
      <c r="E1056" s="64"/>
      <c r="F1056" s="64"/>
      <c r="G1056" s="64"/>
      <c r="H1056" s="64"/>
      <c r="I1056" s="64"/>
      <c r="J1056" s="64"/>
      <c r="K1056" s="64"/>
    </row>
    <row r="1057" spans="3:11">
      <c r="C1057" s="64"/>
      <c r="D1057" s="64"/>
      <c r="E1057" s="64"/>
      <c r="F1057" s="64"/>
      <c r="G1057" s="64"/>
      <c r="H1057" s="64"/>
      <c r="I1057" s="64"/>
      <c r="J1057" s="64"/>
      <c r="K1057" s="64"/>
    </row>
    <row r="1058" spans="3:11">
      <c r="C1058" s="64"/>
      <c r="D1058" s="64"/>
      <c r="E1058" s="64"/>
      <c r="F1058" s="64"/>
      <c r="G1058" s="64"/>
      <c r="H1058" s="64"/>
      <c r="I1058" s="64"/>
      <c r="J1058" s="64"/>
      <c r="K1058" s="64"/>
    </row>
    <row r="1059" spans="3:11">
      <c r="C1059" s="64"/>
      <c r="D1059" s="64"/>
      <c r="E1059" s="64"/>
      <c r="F1059" s="64"/>
      <c r="G1059" s="64"/>
      <c r="H1059" s="64"/>
      <c r="I1059" s="64"/>
      <c r="J1059" s="64"/>
      <c r="K1059" s="64"/>
    </row>
    <row r="1060" spans="3:11">
      <c r="C1060" s="64"/>
      <c r="D1060" s="64"/>
      <c r="E1060" s="64"/>
      <c r="F1060" s="64"/>
      <c r="G1060" s="64"/>
      <c r="H1060" s="64"/>
      <c r="I1060" s="64"/>
      <c r="J1060" s="64"/>
      <c r="K1060" s="64"/>
    </row>
    <row r="1061" spans="3:11">
      <c r="C1061" s="64"/>
      <c r="D1061" s="64"/>
      <c r="E1061" s="64"/>
      <c r="F1061" s="64"/>
      <c r="G1061" s="64"/>
      <c r="H1061" s="64"/>
      <c r="I1061" s="64"/>
      <c r="J1061" s="64"/>
      <c r="K1061" s="64"/>
    </row>
    <row r="1062" spans="3:11">
      <c r="C1062" s="64"/>
      <c r="D1062" s="64"/>
      <c r="E1062" s="64"/>
      <c r="F1062" s="64"/>
      <c r="G1062" s="64"/>
      <c r="H1062" s="64"/>
      <c r="I1062" s="64"/>
      <c r="J1062" s="64"/>
      <c r="K1062" s="64"/>
    </row>
    <row r="1063" spans="3:11">
      <c r="C1063" s="64"/>
      <c r="D1063" s="64"/>
      <c r="E1063" s="64"/>
      <c r="F1063" s="64"/>
      <c r="G1063" s="64"/>
      <c r="H1063" s="64"/>
      <c r="I1063" s="64"/>
      <c r="J1063" s="64"/>
      <c r="K1063" s="64"/>
    </row>
    <row r="1064" spans="3:11">
      <c r="C1064" s="64"/>
      <c r="D1064" s="64"/>
      <c r="E1064" s="64"/>
      <c r="F1064" s="64"/>
      <c r="G1064" s="64"/>
      <c r="H1064" s="64"/>
      <c r="I1064" s="64"/>
      <c r="J1064" s="64"/>
      <c r="K1064" s="64"/>
    </row>
    <row r="1065" spans="3:11">
      <c r="C1065" s="64"/>
      <c r="D1065" s="64"/>
      <c r="E1065" s="64"/>
      <c r="F1065" s="64"/>
      <c r="G1065" s="64"/>
      <c r="H1065" s="64"/>
      <c r="I1065" s="64"/>
      <c r="J1065" s="64"/>
      <c r="K1065" s="64"/>
    </row>
    <row r="1066" spans="3:11">
      <c r="C1066" s="64"/>
      <c r="D1066" s="64"/>
      <c r="E1066" s="64"/>
      <c r="F1066" s="64"/>
      <c r="G1066" s="64"/>
      <c r="H1066" s="64"/>
      <c r="I1066" s="64"/>
      <c r="J1066" s="64"/>
      <c r="K1066" s="64"/>
    </row>
    <row r="1067" spans="3:11">
      <c r="C1067" s="64"/>
      <c r="D1067" s="64"/>
      <c r="E1067" s="64"/>
      <c r="F1067" s="64"/>
      <c r="G1067" s="64"/>
      <c r="H1067" s="64"/>
      <c r="I1067" s="64"/>
      <c r="J1067" s="64"/>
      <c r="K1067" s="64"/>
    </row>
    <row r="1068" spans="3:11">
      <c r="C1068" s="64"/>
      <c r="D1068" s="64"/>
      <c r="E1068" s="64"/>
      <c r="F1068" s="64"/>
      <c r="G1068" s="64"/>
      <c r="H1068" s="64"/>
      <c r="I1068" s="64"/>
      <c r="J1068" s="64"/>
      <c r="K1068" s="64"/>
    </row>
    <row r="1069" spans="3:11">
      <c r="C1069" s="64"/>
      <c r="D1069" s="64"/>
      <c r="E1069" s="64"/>
      <c r="F1069" s="64"/>
      <c r="G1069" s="64"/>
      <c r="H1069" s="64"/>
      <c r="I1069" s="64"/>
      <c r="J1069" s="64"/>
      <c r="K1069" s="64"/>
    </row>
    <row r="1070" spans="3:11">
      <c r="C1070" s="64"/>
      <c r="D1070" s="64"/>
      <c r="E1070" s="64"/>
      <c r="F1070" s="64"/>
      <c r="G1070" s="64"/>
      <c r="H1070" s="64"/>
      <c r="I1070" s="64"/>
      <c r="J1070" s="64"/>
      <c r="K1070" s="64"/>
    </row>
    <row r="1071" spans="3:11">
      <c r="C1071" s="64"/>
      <c r="D1071" s="64"/>
      <c r="E1071" s="64"/>
      <c r="F1071" s="64"/>
      <c r="G1071" s="64"/>
      <c r="H1071" s="64"/>
      <c r="I1071" s="64"/>
      <c r="J1071" s="64"/>
      <c r="K1071" s="64"/>
    </row>
    <row r="1072" spans="3:11">
      <c r="C1072" s="64"/>
      <c r="D1072" s="64"/>
      <c r="E1072" s="64"/>
      <c r="F1072" s="64"/>
      <c r="G1072" s="64"/>
      <c r="H1072" s="64"/>
      <c r="I1072" s="64"/>
      <c r="J1072" s="64"/>
      <c r="K1072" s="64"/>
    </row>
    <row r="1073" spans="3:11">
      <c r="C1073" s="64"/>
      <c r="D1073" s="64"/>
      <c r="E1073" s="64"/>
      <c r="F1073" s="64"/>
      <c r="G1073" s="64"/>
      <c r="H1073" s="64"/>
      <c r="I1073" s="64"/>
      <c r="J1073" s="64"/>
      <c r="K1073" s="64"/>
    </row>
    <row r="1074" spans="3:11">
      <c r="C1074" s="64"/>
      <c r="D1074" s="64"/>
      <c r="E1074" s="64"/>
      <c r="F1074" s="64"/>
      <c r="G1074" s="64"/>
      <c r="H1074" s="64"/>
      <c r="I1074" s="64"/>
      <c r="J1074" s="64"/>
      <c r="K1074" s="64"/>
    </row>
    <row r="1075" spans="3:11">
      <c r="C1075" s="64"/>
      <c r="D1075" s="64"/>
      <c r="E1075" s="64"/>
      <c r="F1075" s="64"/>
      <c r="G1075" s="64"/>
      <c r="H1075" s="64"/>
      <c r="I1075" s="64"/>
      <c r="J1075" s="64"/>
      <c r="K1075" s="64"/>
    </row>
    <row r="1076" spans="3:11">
      <c r="C1076" s="64"/>
      <c r="D1076" s="64"/>
      <c r="E1076" s="64"/>
      <c r="F1076" s="64"/>
      <c r="G1076" s="64"/>
      <c r="H1076" s="64"/>
      <c r="I1076" s="64"/>
      <c r="J1076" s="64"/>
      <c r="K1076" s="64"/>
    </row>
    <row r="1077" spans="3:11">
      <c r="C1077" s="64"/>
      <c r="D1077" s="64"/>
      <c r="E1077" s="64"/>
      <c r="F1077" s="64"/>
      <c r="G1077" s="64"/>
      <c r="H1077" s="64"/>
      <c r="I1077" s="64"/>
      <c r="J1077" s="64"/>
      <c r="K1077" s="64"/>
    </row>
    <row r="1078" spans="3:11">
      <c r="C1078" s="64"/>
      <c r="D1078" s="64"/>
      <c r="E1078" s="64"/>
      <c r="F1078" s="64"/>
      <c r="G1078" s="64"/>
      <c r="H1078" s="64"/>
      <c r="I1078" s="64"/>
      <c r="J1078" s="64"/>
      <c r="K1078" s="64"/>
    </row>
    <row r="1079" spans="3:11">
      <c r="C1079" s="64"/>
      <c r="D1079" s="64"/>
      <c r="E1079" s="64"/>
      <c r="F1079" s="64"/>
      <c r="G1079" s="64"/>
      <c r="H1079" s="64"/>
      <c r="I1079" s="64"/>
      <c r="J1079" s="64"/>
      <c r="K1079" s="64"/>
    </row>
    <row r="1080" spans="3:11">
      <c r="C1080" s="64"/>
      <c r="D1080" s="64"/>
      <c r="E1080" s="64"/>
      <c r="F1080" s="64"/>
      <c r="G1080" s="64"/>
      <c r="H1080" s="64"/>
      <c r="I1080" s="64"/>
      <c r="J1080" s="64"/>
      <c r="K1080" s="64"/>
    </row>
    <row r="1081" spans="3:11">
      <c r="C1081" s="64"/>
      <c r="D1081" s="64"/>
      <c r="E1081" s="64"/>
      <c r="F1081" s="64"/>
      <c r="G1081" s="64"/>
      <c r="H1081" s="64"/>
      <c r="I1081" s="64"/>
      <c r="J1081" s="64"/>
      <c r="K1081" s="64"/>
    </row>
    <row r="1082" spans="3:11">
      <c r="C1082" s="64"/>
      <c r="D1082" s="64"/>
      <c r="E1082" s="64"/>
      <c r="F1082" s="64"/>
      <c r="G1082" s="64"/>
      <c r="H1082" s="64"/>
      <c r="I1082" s="64"/>
      <c r="J1082" s="64"/>
      <c r="K1082" s="64"/>
    </row>
    <row r="1083" spans="3:11">
      <c r="C1083" s="64"/>
      <c r="D1083" s="64"/>
      <c r="E1083" s="64"/>
      <c r="F1083" s="64"/>
      <c r="G1083" s="64"/>
      <c r="H1083" s="64"/>
      <c r="I1083" s="64"/>
      <c r="J1083" s="64"/>
      <c r="K1083" s="64"/>
    </row>
    <row r="1084" spans="3:11">
      <c r="C1084" s="64"/>
      <c r="D1084" s="64"/>
      <c r="E1084" s="64"/>
      <c r="F1084" s="64"/>
      <c r="G1084" s="64"/>
      <c r="H1084" s="64"/>
      <c r="I1084" s="64"/>
      <c r="J1084" s="64"/>
      <c r="K1084" s="64"/>
    </row>
    <row r="1085" spans="3:11">
      <c r="C1085" s="64"/>
      <c r="D1085" s="64"/>
      <c r="E1085" s="64"/>
      <c r="F1085" s="64"/>
      <c r="G1085" s="64"/>
      <c r="H1085" s="64"/>
      <c r="I1085" s="64"/>
      <c r="J1085" s="64"/>
      <c r="K1085" s="64"/>
    </row>
    <row r="1086" spans="3:11">
      <c r="C1086" s="64"/>
      <c r="D1086" s="64"/>
      <c r="E1086" s="64"/>
      <c r="F1086" s="64"/>
      <c r="G1086" s="64"/>
      <c r="H1086" s="64"/>
      <c r="I1086" s="64"/>
      <c r="J1086" s="64"/>
      <c r="K1086" s="64"/>
    </row>
    <row r="1087" spans="3:11">
      <c r="C1087" s="64"/>
      <c r="D1087" s="64"/>
      <c r="E1087" s="64"/>
      <c r="F1087" s="64"/>
      <c r="G1087" s="64"/>
      <c r="H1087" s="64"/>
      <c r="I1087" s="64"/>
      <c r="J1087" s="64"/>
      <c r="K1087" s="64"/>
    </row>
    <row r="1088" spans="3:11">
      <c r="C1088" s="64"/>
      <c r="D1088" s="64"/>
      <c r="E1088" s="64"/>
      <c r="F1088" s="64"/>
      <c r="G1088" s="64"/>
      <c r="H1088" s="64"/>
      <c r="I1088" s="64"/>
      <c r="J1088" s="64"/>
      <c r="K1088" s="64"/>
    </row>
    <row r="1089" spans="3:11">
      <c r="C1089" s="64"/>
      <c r="D1089" s="64"/>
      <c r="E1089" s="64"/>
      <c r="F1089" s="64"/>
      <c r="G1089" s="64"/>
      <c r="H1089" s="64"/>
      <c r="I1089" s="64"/>
      <c r="J1089" s="64"/>
      <c r="K1089" s="64"/>
    </row>
    <row r="1090" spans="3:11">
      <c r="C1090" s="64"/>
      <c r="D1090" s="64"/>
      <c r="E1090" s="64"/>
      <c r="F1090" s="64"/>
      <c r="G1090" s="64"/>
      <c r="H1090" s="64"/>
      <c r="I1090" s="64"/>
      <c r="J1090" s="64"/>
      <c r="K1090" s="64"/>
    </row>
    <row r="1091" spans="3:11">
      <c r="C1091" s="64"/>
      <c r="D1091" s="64"/>
      <c r="E1091" s="64"/>
      <c r="F1091" s="64"/>
      <c r="G1091" s="64"/>
      <c r="H1091" s="64"/>
      <c r="I1091" s="64"/>
      <c r="J1091" s="64"/>
      <c r="K1091" s="64"/>
    </row>
    <row r="1092" spans="3:11">
      <c r="C1092" s="64"/>
      <c r="D1092" s="64"/>
      <c r="E1092" s="64"/>
      <c r="F1092" s="64"/>
      <c r="G1092" s="64"/>
      <c r="H1092" s="64"/>
      <c r="I1092" s="64"/>
      <c r="J1092" s="64"/>
      <c r="K1092" s="64"/>
    </row>
    <row r="1093" spans="3:11">
      <c r="C1093" s="64"/>
      <c r="D1093" s="64"/>
      <c r="E1093" s="64"/>
      <c r="F1093" s="64"/>
      <c r="G1093" s="64"/>
      <c r="H1093" s="64"/>
      <c r="I1093" s="64"/>
      <c r="J1093" s="64"/>
      <c r="K1093" s="64"/>
    </row>
    <row r="1094" spans="3:11">
      <c r="C1094" s="64"/>
      <c r="D1094" s="64"/>
      <c r="E1094" s="64"/>
      <c r="F1094" s="64"/>
      <c r="G1094" s="64"/>
      <c r="H1094" s="64"/>
      <c r="I1094" s="64"/>
      <c r="J1094" s="64"/>
      <c r="K1094" s="64"/>
    </row>
    <row r="1095" spans="3:11">
      <c r="C1095" s="64"/>
      <c r="D1095" s="64"/>
      <c r="E1095" s="64"/>
      <c r="F1095" s="64"/>
      <c r="G1095" s="64"/>
      <c r="H1095" s="64"/>
      <c r="I1095" s="64"/>
      <c r="J1095" s="64"/>
      <c r="K1095" s="64"/>
    </row>
    <row r="1096" spans="3:11">
      <c r="C1096" s="64"/>
      <c r="D1096" s="64"/>
      <c r="E1096" s="64"/>
      <c r="F1096" s="64"/>
      <c r="G1096" s="64"/>
      <c r="H1096" s="64"/>
      <c r="I1096" s="64"/>
      <c r="J1096" s="64"/>
      <c r="K1096" s="64"/>
    </row>
    <row r="1097" spans="3:11">
      <c r="C1097" s="64"/>
      <c r="D1097" s="64"/>
      <c r="E1097" s="64"/>
      <c r="F1097" s="64"/>
      <c r="G1097" s="64"/>
      <c r="H1097" s="64"/>
      <c r="I1097" s="64"/>
      <c r="J1097" s="64"/>
      <c r="K1097" s="64"/>
    </row>
    <row r="1098" spans="3:11">
      <c r="C1098" s="64"/>
      <c r="D1098" s="64"/>
      <c r="E1098" s="64"/>
      <c r="F1098" s="64"/>
      <c r="G1098" s="64"/>
      <c r="H1098" s="64"/>
      <c r="I1098" s="64"/>
      <c r="J1098" s="64"/>
      <c r="K1098" s="64"/>
    </row>
    <row r="1099" spans="3:11">
      <c r="C1099" s="64"/>
      <c r="D1099" s="64"/>
      <c r="E1099" s="64"/>
      <c r="F1099" s="64"/>
      <c r="G1099" s="64"/>
      <c r="H1099" s="64"/>
      <c r="I1099" s="64"/>
      <c r="J1099" s="64"/>
      <c r="K1099" s="64"/>
    </row>
    <row r="1100" spans="3:11">
      <c r="C1100" s="64"/>
      <c r="D1100" s="64"/>
      <c r="E1100" s="64"/>
      <c r="F1100" s="64"/>
      <c r="G1100" s="64"/>
      <c r="H1100" s="64"/>
      <c r="I1100" s="64"/>
      <c r="J1100" s="64"/>
      <c r="K1100" s="64"/>
    </row>
    <row r="1101" spans="3:11">
      <c r="C1101" s="64"/>
      <c r="D1101" s="64"/>
      <c r="E1101" s="64"/>
      <c r="F1101" s="64"/>
      <c r="G1101" s="64"/>
      <c r="H1101" s="64"/>
      <c r="I1101" s="64"/>
      <c r="J1101" s="64"/>
      <c r="K1101" s="64"/>
    </row>
    <row r="1102" spans="3:11">
      <c r="C1102" s="64"/>
      <c r="D1102" s="64"/>
      <c r="E1102" s="64"/>
      <c r="F1102" s="64"/>
      <c r="G1102" s="64"/>
      <c r="H1102" s="64"/>
      <c r="I1102" s="64"/>
      <c r="J1102" s="64"/>
      <c r="K1102" s="64"/>
    </row>
    <row r="1103" spans="3:11">
      <c r="C1103" s="64"/>
      <c r="D1103" s="64"/>
      <c r="E1103" s="64"/>
      <c r="F1103" s="64"/>
      <c r="G1103" s="64"/>
      <c r="H1103" s="64"/>
      <c r="I1103" s="64"/>
      <c r="J1103" s="64"/>
      <c r="K1103" s="64"/>
    </row>
    <row r="1104" spans="3:11">
      <c r="C1104" s="64"/>
      <c r="D1104" s="64"/>
      <c r="E1104" s="64"/>
      <c r="F1104" s="64"/>
      <c r="G1104" s="64"/>
      <c r="H1104" s="64"/>
      <c r="I1104" s="64"/>
      <c r="J1104" s="64"/>
      <c r="K1104" s="64"/>
    </row>
    <row r="1105" spans="3:11">
      <c r="C1105" s="64"/>
      <c r="D1105" s="64"/>
      <c r="E1105" s="64"/>
      <c r="F1105" s="64"/>
      <c r="G1105" s="64"/>
      <c r="H1105" s="64"/>
      <c r="I1105" s="64"/>
      <c r="J1105" s="64"/>
      <c r="K1105" s="64"/>
    </row>
    <row r="1106" spans="3:11">
      <c r="C1106" s="64"/>
      <c r="D1106" s="64"/>
      <c r="E1106" s="64"/>
      <c r="F1106" s="64"/>
      <c r="G1106" s="64"/>
      <c r="H1106" s="64"/>
      <c r="I1106" s="64"/>
      <c r="J1106" s="64"/>
      <c r="K1106" s="64"/>
    </row>
    <row r="1107" spans="3:11">
      <c r="C1107" s="64"/>
      <c r="D1107" s="64"/>
      <c r="E1107" s="64"/>
      <c r="F1107" s="64"/>
      <c r="G1107" s="64"/>
      <c r="H1107" s="64"/>
      <c r="I1107" s="64"/>
      <c r="J1107" s="64"/>
      <c r="K1107" s="64"/>
    </row>
    <row r="1108" spans="3:11">
      <c r="C1108" s="64"/>
      <c r="D1108" s="64"/>
      <c r="E1108" s="64"/>
      <c r="F1108" s="64"/>
      <c r="G1108" s="64"/>
      <c r="H1108" s="64"/>
      <c r="I1108" s="64"/>
      <c r="J1108" s="64"/>
      <c r="K1108" s="64"/>
    </row>
    <row r="1109" spans="3:11">
      <c r="C1109" s="64"/>
      <c r="D1109" s="64"/>
      <c r="E1109" s="64"/>
      <c r="F1109" s="64"/>
      <c r="G1109" s="64"/>
      <c r="H1109" s="64"/>
      <c r="I1109" s="64"/>
      <c r="J1109" s="64"/>
      <c r="K1109" s="64"/>
    </row>
    <row r="1110" spans="3:11">
      <c r="C1110" s="64"/>
      <c r="D1110" s="64"/>
      <c r="E1110" s="64"/>
      <c r="F1110" s="64"/>
      <c r="G1110" s="64"/>
      <c r="H1110" s="64"/>
      <c r="I1110" s="64"/>
      <c r="J1110" s="64"/>
      <c r="K1110" s="64"/>
    </row>
    <row r="1111" spans="3:11">
      <c r="C1111" s="64"/>
      <c r="D1111" s="64"/>
      <c r="E1111" s="64"/>
      <c r="F1111" s="64"/>
      <c r="G1111" s="64"/>
      <c r="H1111" s="64"/>
      <c r="I1111" s="64"/>
      <c r="J1111" s="64"/>
      <c r="K1111" s="64"/>
    </row>
    <row r="1112" spans="3:11">
      <c r="C1112" s="64"/>
      <c r="D1112" s="64"/>
      <c r="E1112" s="64"/>
      <c r="F1112" s="64"/>
      <c r="G1112" s="64"/>
      <c r="H1112" s="64"/>
      <c r="I1112" s="64"/>
      <c r="J1112" s="64"/>
      <c r="K1112" s="64"/>
    </row>
    <row r="1113" spans="3:11">
      <c r="C1113" s="64"/>
      <c r="D1113" s="64"/>
      <c r="E1113" s="64"/>
      <c r="F1113" s="64"/>
      <c r="G1113" s="64"/>
      <c r="H1113" s="64"/>
      <c r="I1113" s="64"/>
      <c r="J1113" s="64"/>
      <c r="K1113" s="64"/>
    </row>
    <row r="1114" spans="3:11">
      <c r="C1114" s="64"/>
      <c r="D1114" s="64"/>
      <c r="E1114" s="64"/>
      <c r="F1114" s="64"/>
      <c r="G1114" s="64"/>
      <c r="H1114" s="64"/>
      <c r="I1114" s="64"/>
      <c r="J1114" s="64"/>
      <c r="K1114" s="64"/>
    </row>
    <row r="1115" spans="3:11">
      <c r="C1115" s="64"/>
      <c r="D1115" s="64"/>
      <c r="E1115" s="64"/>
      <c r="F1115" s="64"/>
      <c r="G1115" s="64"/>
      <c r="H1115" s="64"/>
      <c r="I1115" s="64"/>
      <c r="J1115" s="64"/>
      <c r="K1115" s="64"/>
    </row>
    <row r="1116" spans="3:11">
      <c r="C1116" s="64"/>
      <c r="D1116" s="64"/>
      <c r="E1116" s="64"/>
      <c r="F1116" s="64"/>
      <c r="G1116" s="64"/>
      <c r="H1116" s="64"/>
      <c r="I1116" s="64"/>
      <c r="J1116" s="64"/>
      <c r="K1116" s="64"/>
    </row>
    <row r="1117" spans="3:11">
      <c r="C1117" s="64"/>
      <c r="D1117" s="64"/>
      <c r="E1117" s="64"/>
      <c r="F1117" s="64"/>
      <c r="G1117" s="64"/>
      <c r="H1117" s="64"/>
      <c r="I1117" s="64"/>
      <c r="J1117" s="64"/>
      <c r="K1117" s="64"/>
    </row>
    <row r="1118" spans="3:11">
      <c r="C1118" s="64"/>
      <c r="D1118" s="64"/>
      <c r="E1118" s="64"/>
      <c r="F1118" s="64"/>
      <c r="G1118" s="64"/>
      <c r="H1118" s="64"/>
      <c r="I1118" s="64"/>
      <c r="J1118" s="64"/>
      <c r="K1118" s="64"/>
    </row>
    <row r="1119" spans="3:11">
      <c r="C1119" s="64"/>
      <c r="D1119" s="64"/>
      <c r="E1119" s="64"/>
      <c r="F1119" s="64"/>
      <c r="G1119" s="64"/>
      <c r="H1119" s="64"/>
      <c r="I1119" s="64"/>
      <c r="J1119" s="64"/>
      <c r="K1119" s="64"/>
    </row>
    <row r="1120" spans="3:11">
      <c r="C1120" s="64"/>
      <c r="D1120" s="64"/>
      <c r="E1120" s="64"/>
      <c r="F1120" s="64"/>
      <c r="G1120" s="64"/>
      <c r="H1120" s="64"/>
      <c r="I1120" s="64"/>
      <c r="J1120" s="64"/>
      <c r="K1120" s="64"/>
    </row>
    <row r="1121" spans="3:11">
      <c r="C1121" s="64"/>
      <c r="D1121" s="64"/>
      <c r="E1121" s="64"/>
      <c r="F1121" s="64"/>
      <c r="G1121" s="64"/>
      <c r="H1121" s="64"/>
      <c r="I1121" s="64"/>
      <c r="J1121" s="64"/>
      <c r="K1121" s="64"/>
    </row>
    <row r="1122" spans="3:11">
      <c r="C1122" s="64"/>
      <c r="D1122" s="64"/>
      <c r="E1122" s="64"/>
      <c r="F1122" s="64"/>
      <c r="G1122" s="64"/>
      <c r="H1122" s="64"/>
      <c r="I1122" s="64"/>
      <c r="J1122" s="64"/>
      <c r="K1122" s="64"/>
    </row>
    <row r="1123" spans="3:11">
      <c r="C1123" s="64"/>
      <c r="D1123" s="64"/>
      <c r="E1123" s="64"/>
      <c r="F1123" s="64"/>
      <c r="G1123" s="64"/>
      <c r="H1123" s="64"/>
      <c r="I1123" s="64"/>
      <c r="J1123" s="64"/>
      <c r="K1123" s="64"/>
    </row>
    <row r="1124" spans="3:11">
      <c r="C1124" s="64"/>
      <c r="D1124" s="64"/>
      <c r="E1124" s="64"/>
      <c r="F1124" s="64"/>
      <c r="G1124" s="64"/>
      <c r="H1124" s="64"/>
      <c r="I1124" s="64"/>
      <c r="J1124" s="64"/>
      <c r="K1124" s="64"/>
    </row>
    <row r="1125" spans="3:11">
      <c r="C1125" s="64"/>
      <c r="D1125" s="64"/>
      <c r="E1125" s="64"/>
      <c r="F1125" s="64"/>
      <c r="G1125" s="64"/>
      <c r="H1125" s="64"/>
      <c r="I1125" s="64"/>
      <c r="J1125" s="64"/>
      <c r="K1125" s="64"/>
    </row>
    <row r="1126" spans="3:11">
      <c r="C1126" s="64"/>
      <c r="D1126" s="64"/>
      <c r="E1126" s="64"/>
      <c r="F1126" s="64"/>
      <c r="G1126" s="64"/>
      <c r="H1126" s="64"/>
      <c r="I1126" s="64"/>
      <c r="J1126" s="64"/>
      <c r="K1126" s="64"/>
    </row>
    <row r="1127" spans="3:11">
      <c r="C1127" s="64"/>
      <c r="D1127" s="64"/>
      <c r="E1127" s="64"/>
      <c r="F1127" s="64"/>
      <c r="G1127" s="64"/>
      <c r="H1127" s="64"/>
      <c r="I1127" s="64"/>
      <c r="J1127" s="64"/>
      <c r="K1127" s="64"/>
    </row>
    <row r="1128" spans="3:11">
      <c r="C1128" s="64"/>
      <c r="D1128" s="64"/>
      <c r="E1128" s="64"/>
      <c r="F1128" s="64"/>
      <c r="G1128" s="64"/>
      <c r="H1128" s="64"/>
      <c r="I1128" s="64"/>
      <c r="J1128" s="64"/>
      <c r="K1128" s="64"/>
    </row>
    <row r="1129" spans="3:11">
      <c r="C1129" s="64"/>
      <c r="D1129" s="64"/>
      <c r="E1129" s="64"/>
      <c r="F1129" s="64"/>
      <c r="G1129" s="64"/>
      <c r="H1129" s="64"/>
      <c r="I1129" s="64"/>
      <c r="J1129" s="64"/>
      <c r="K1129" s="64"/>
    </row>
    <row r="1130" spans="3:11">
      <c r="C1130" s="64"/>
      <c r="D1130" s="64"/>
      <c r="E1130" s="64"/>
      <c r="F1130" s="64"/>
      <c r="G1130" s="64"/>
      <c r="H1130" s="64"/>
      <c r="I1130" s="64"/>
      <c r="J1130" s="64"/>
      <c r="K1130" s="64"/>
    </row>
    <row r="1131" spans="3:11">
      <c r="C1131" s="64"/>
      <c r="D1131" s="64"/>
      <c r="E1131" s="64"/>
      <c r="F1131" s="64"/>
      <c r="G1131" s="64"/>
      <c r="H1131" s="64"/>
      <c r="I1131" s="64"/>
      <c r="J1131" s="64"/>
      <c r="K1131" s="64"/>
    </row>
    <row r="1132" spans="3:11">
      <c r="C1132" s="64"/>
      <c r="D1132" s="64"/>
      <c r="E1132" s="64"/>
      <c r="F1132" s="64"/>
      <c r="G1132" s="64"/>
      <c r="H1132" s="64"/>
      <c r="I1132" s="64"/>
      <c r="J1132" s="64"/>
      <c r="K1132" s="64"/>
    </row>
    <row r="1133" spans="3:11">
      <c r="C1133" s="64"/>
      <c r="D1133" s="64"/>
      <c r="E1133" s="64"/>
      <c r="F1133" s="64"/>
      <c r="G1133" s="64"/>
      <c r="H1133" s="64"/>
      <c r="I1133" s="64"/>
      <c r="J1133" s="64"/>
      <c r="K1133" s="64"/>
    </row>
    <row r="1134" spans="3:11">
      <c r="C1134" s="64"/>
      <c r="D1134" s="64"/>
      <c r="E1134" s="64"/>
      <c r="F1134" s="64"/>
      <c r="G1134" s="64"/>
      <c r="H1134" s="64"/>
      <c r="I1134" s="64"/>
      <c r="J1134" s="64"/>
      <c r="K1134" s="64"/>
    </row>
    <row r="1135" spans="3:11">
      <c r="C1135" s="64"/>
      <c r="D1135" s="64"/>
      <c r="E1135" s="64"/>
      <c r="F1135" s="64"/>
      <c r="G1135" s="64"/>
      <c r="H1135" s="64"/>
      <c r="I1135" s="64"/>
      <c r="J1135" s="64"/>
      <c r="K1135" s="64"/>
    </row>
    <row r="1136" spans="3:11">
      <c r="C1136" s="64"/>
      <c r="D1136" s="64"/>
      <c r="E1136" s="64"/>
      <c r="F1136" s="64"/>
      <c r="G1136" s="64"/>
      <c r="H1136" s="64"/>
      <c r="I1136" s="64"/>
      <c r="J1136" s="64"/>
      <c r="K1136" s="64"/>
    </row>
    <row r="1137" spans="3:11">
      <c r="C1137" s="64"/>
      <c r="D1137" s="64"/>
      <c r="E1137" s="64"/>
      <c r="F1137" s="64"/>
      <c r="G1137" s="64"/>
      <c r="H1137" s="64"/>
      <c r="I1137" s="64"/>
      <c r="J1137" s="64"/>
      <c r="K1137" s="64"/>
    </row>
    <row r="1138" spans="3:11">
      <c r="C1138" s="64"/>
      <c r="D1138" s="64"/>
      <c r="E1138" s="64"/>
      <c r="F1138" s="64"/>
      <c r="G1138" s="64"/>
      <c r="H1138" s="64"/>
      <c r="I1138" s="64"/>
      <c r="J1138" s="64"/>
      <c r="K1138" s="64"/>
    </row>
    <row r="1139" spans="3:11">
      <c r="C1139" s="64"/>
      <c r="D1139" s="64"/>
      <c r="E1139" s="64"/>
      <c r="F1139" s="64"/>
      <c r="G1139" s="64"/>
      <c r="H1139" s="64"/>
      <c r="I1139" s="64"/>
      <c r="J1139" s="64"/>
      <c r="K1139" s="64"/>
    </row>
    <row r="1140" spans="3:11">
      <c r="C1140" s="64"/>
      <c r="D1140" s="64"/>
      <c r="E1140" s="64"/>
      <c r="F1140" s="64"/>
      <c r="G1140" s="64"/>
      <c r="H1140" s="64"/>
      <c r="I1140" s="64"/>
      <c r="J1140" s="64"/>
      <c r="K1140" s="64"/>
    </row>
    <row r="1141" spans="3:11">
      <c r="C1141" s="64"/>
      <c r="D1141" s="64"/>
      <c r="E1141" s="64"/>
      <c r="F1141" s="64"/>
      <c r="G1141" s="64"/>
      <c r="H1141" s="64"/>
      <c r="I1141" s="64"/>
      <c r="J1141" s="64"/>
      <c r="K1141" s="64"/>
    </row>
    <row r="1142" spans="3:11">
      <c r="C1142" s="64"/>
      <c r="D1142" s="64"/>
      <c r="E1142" s="64"/>
      <c r="F1142" s="64"/>
      <c r="G1142" s="64"/>
      <c r="H1142" s="64"/>
      <c r="I1142" s="64"/>
      <c r="J1142" s="64"/>
      <c r="K1142" s="64"/>
    </row>
    <row r="1143" spans="3:11">
      <c r="C1143" s="64"/>
      <c r="D1143" s="64"/>
      <c r="E1143" s="64"/>
      <c r="F1143" s="64"/>
      <c r="G1143" s="64"/>
      <c r="H1143" s="64"/>
      <c r="I1143" s="64"/>
      <c r="J1143" s="64"/>
      <c r="K1143" s="64"/>
    </row>
    <row r="1144" spans="3:11">
      <c r="C1144" s="64"/>
      <c r="D1144" s="64"/>
      <c r="E1144" s="64"/>
      <c r="F1144" s="64"/>
      <c r="G1144" s="64"/>
      <c r="H1144" s="64"/>
      <c r="I1144" s="64"/>
      <c r="J1144" s="64"/>
      <c r="K1144" s="64"/>
    </row>
    <row r="1145" spans="3:11">
      <c r="C1145" s="64"/>
      <c r="D1145" s="64"/>
      <c r="E1145" s="64"/>
      <c r="F1145" s="64"/>
      <c r="G1145" s="64"/>
      <c r="H1145" s="64"/>
      <c r="I1145" s="64"/>
      <c r="J1145" s="64"/>
      <c r="K1145" s="64"/>
    </row>
    <row r="1146" spans="3:11">
      <c r="C1146" s="64"/>
      <c r="D1146" s="64"/>
      <c r="E1146" s="64"/>
      <c r="F1146" s="64"/>
      <c r="G1146" s="64"/>
      <c r="H1146" s="64"/>
      <c r="I1146" s="64"/>
      <c r="J1146" s="64"/>
      <c r="K1146" s="64"/>
    </row>
    <row r="1147" spans="3:11">
      <c r="C1147" s="64"/>
      <c r="D1147" s="64"/>
      <c r="E1147" s="64"/>
      <c r="F1147" s="64"/>
      <c r="G1147" s="64"/>
      <c r="H1147" s="64"/>
      <c r="I1147" s="64"/>
      <c r="J1147" s="64"/>
      <c r="K1147" s="64"/>
    </row>
    <row r="1148" spans="3:11">
      <c r="C1148" s="64"/>
      <c r="D1148" s="64"/>
      <c r="E1148" s="64"/>
      <c r="F1148" s="64"/>
      <c r="G1148" s="64"/>
      <c r="H1148" s="64"/>
      <c r="I1148" s="64"/>
      <c r="J1148" s="64"/>
      <c r="K1148" s="64"/>
    </row>
    <row r="1149" spans="3:11">
      <c r="C1149" s="64"/>
      <c r="D1149" s="64"/>
      <c r="E1149" s="64"/>
      <c r="F1149" s="64"/>
      <c r="G1149" s="64"/>
      <c r="H1149" s="64"/>
      <c r="I1149" s="64"/>
      <c r="J1149" s="64"/>
      <c r="K1149" s="64"/>
    </row>
    <row r="1150" spans="3:11">
      <c r="C1150" s="64"/>
      <c r="D1150" s="64"/>
      <c r="E1150" s="64"/>
      <c r="F1150" s="64"/>
      <c r="G1150" s="64"/>
      <c r="H1150" s="64"/>
      <c r="I1150" s="64"/>
      <c r="J1150" s="64"/>
      <c r="K1150" s="64"/>
    </row>
    <row r="1151" spans="3:11">
      <c r="C1151" s="64"/>
      <c r="D1151" s="64"/>
      <c r="E1151" s="64"/>
      <c r="F1151" s="64"/>
      <c r="G1151" s="64"/>
      <c r="H1151" s="64"/>
      <c r="I1151" s="64"/>
      <c r="J1151" s="64"/>
      <c r="K1151" s="64"/>
    </row>
    <row r="1152" spans="3:11">
      <c r="C1152" s="64"/>
      <c r="D1152" s="64"/>
      <c r="E1152" s="64"/>
      <c r="F1152" s="64"/>
      <c r="G1152" s="64"/>
      <c r="H1152" s="64"/>
      <c r="I1152" s="64"/>
      <c r="J1152" s="64"/>
      <c r="K1152" s="64"/>
    </row>
    <row r="1153" spans="3:11">
      <c r="C1153" s="64"/>
      <c r="D1153" s="64"/>
      <c r="E1153" s="64"/>
      <c r="F1153" s="64"/>
      <c r="G1153" s="64"/>
      <c r="H1153" s="64"/>
      <c r="I1153" s="64"/>
      <c r="J1153" s="64"/>
      <c r="K1153" s="64"/>
    </row>
    <row r="1154" spans="3:11">
      <c r="C1154" s="64"/>
      <c r="D1154" s="64"/>
      <c r="E1154" s="64"/>
      <c r="F1154" s="64"/>
      <c r="G1154" s="64"/>
      <c r="H1154" s="64"/>
      <c r="I1154" s="64"/>
      <c r="J1154" s="64"/>
      <c r="K1154" s="64"/>
    </row>
    <row r="1155" spans="3:11">
      <c r="C1155" s="64"/>
      <c r="D1155" s="64"/>
      <c r="E1155" s="64"/>
      <c r="F1155" s="64"/>
      <c r="G1155" s="64"/>
      <c r="H1155" s="64"/>
      <c r="I1155" s="64"/>
      <c r="J1155" s="64"/>
      <c r="K1155" s="64"/>
    </row>
    <row r="1156" spans="3:11">
      <c r="C1156" s="64"/>
      <c r="D1156" s="64"/>
      <c r="E1156" s="64"/>
      <c r="F1156" s="64"/>
      <c r="G1156" s="64"/>
      <c r="H1156" s="64"/>
      <c r="I1156" s="64"/>
      <c r="J1156" s="64"/>
      <c r="K1156" s="64"/>
    </row>
    <row r="1157" spans="3:11">
      <c r="C1157" s="64"/>
      <c r="D1157" s="64"/>
      <c r="E1157" s="64"/>
      <c r="F1157" s="64"/>
      <c r="G1157" s="64"/>
      <c r="H1157" s="64"/>
      <c r="I1157" s="64"/>
      <c r="J1157" s="64"/>
      <c r="K1157" s="64"/>
    </row>
    <row r="1158" spans="3:11">
      <c r="C1158" s="64"/>
      <c r="D1158" s="64"/>
      <c r="E1158" s="64"/>
      <c r="F1158" s="64"/>
      <c r="G1158" s="64"/>
      <c r="H1158" s="64"/>
      <c r="I1158" s="64"/>
      <c r="J1158" s="64"/>
      <c r="K1158" s="64"/>
    </row>
    <row r="1159" spans="3:11">
      <c r="C1159" s="64"/>
      <c r="D1159" s="64"/>
      <c r="E1159" s="64"/>
      <c r="F1159" s="64"/>
      <c r="G1159" s="64"/>
      <c r="H1159" s="64"/>
      <c r="I1159" s="64"/>
      <c r="J1159" s="64"/>
      <c r="K1159" s="64"/>
    </row>
    <row r="1160" spans="3:11">
      <c r="C1160" s="64"/>
      <c r="D1160" s="64"/>
      <c r="E1160" s="64"/>
      <c r="F1160" s="64"/>
      <c r="G1160" s="64"/>
      <c r="H1160" s="64"/>
      <c r="I1160" s="64"/>
      <c r="J1160" s="64"/>
      <c r="K1160" s="64"/>
    </row>
    <row r="1161" spans="3:11">
      <c r="C1161" s="64"/>
      <c r="D1161" s="64"/>
      <c r="E1161" s="64"/>
      <c r="F1161" s="64"/>
      <c r="G1161" s="64"/>
      <c r="H1161" s="64"/>
      <c r="I1161" s="64"/>
      <c r="J1161" s="64"/>
      <c r="K1161" s="64"/>
    </row>
    <row r="1162" spans="3:11">
      <c r="C1162" s="64"/>
      <c r="D1162" s="64"/>
      <c r="E1162" s="64"/>
      <c r="F1162" s="64"/>
      <c r="G1162" s="64"/>
      <c r="H1162" s="64"/>
      <c r="I1162" s="64"/>
      <c r="J1162" s="64"/>
      <c r="K1162" s="64"/>
    </row>
    <row r="1163" spans="3:11">
      <c r="C1163" s="64"/>
      <c r="D1163" s="64"/>
      <c r="E1163" s="64"/>
      <c r="F1163" s="64"/>
      <c r="G1163" s="64"/>
      <c r="H1163" s="64"/>
      <c r="I1163" s="64"/>
      <c r="J1163" s="64"/>
      <c r="K1163" s="64"/>
    </row>
    <row r="1164" spans="3:11">
      <c r="C1164" s="64"/>
      <c r="D1164" s="64"/>
      <c r="E1164" s="64"/>
      <c r="F1164" s="64"/>
      <c r="G1164" s="64"/>
      <c r="H1164" s="64"/>
      <c r="I1164" s="64"/>
      <c r="J1164" s="64"/>
      <c r="K1164" s="64"/>
    </row>
    <row r="1165" spans="3:11">
      <c r="C1165" s="64"/>
      <c r="D1165" s="64"/>
      <c r="E1165" s="64"/>
      <c r="F1165" s="64"/>
      <c r="G1165" s="64"/>
      <c r="H1165" s="64"/>
      <c r="I1165" s="64"/>
      <c r="J1165" s="64"/>
      <c r="K1165" s="64"/>
    </row>
    <row r="1166" spans="3:11">
      <c r="C1166" s="64"/>
      <c r="D1166" s="64"/>
      <c r="E1166" s="64"/>
      <c r="F1166" s="64"/>
      <c r="G1166" s="64"/>
      <c r="H1166" s="64"/>
      <c r="I1166" s="64"/>
      <c r="J1166" s="64"/>
      <c r="K1166" s="64"/>
    </row>
    <row r="1167" spans="3:11">
      <c r="C1167" s="64"/>
      <c r="D1167" s="64"/>
      <c r="E1167" s="64"/>
      <c r="F1167" s="64"/>
      <c r="G1167" s="64"/>
      <c r="H1167" s="64"/>
      <c r="I1167" s="64"/>
      <c r="J1167" s="64"/>
      <c r="K1167" s="64"/>
    </row>
    <row r="1168" spans="3:11">
      <c r="C1168" s="64"/>
      <c r="D1168" s="64"/>
      <c r="E1168" s="64"/>
      <c r="F1168" s="64"/>
      <c r="G1168" s="64"/>
      <c r="H1168" s="64"/>
      <c r="I1168" s="64"/>
      <c r="J1168" s="64"/>
      <c r="K1168" s="64"/>
    </row>
    <row r="1169" spans="3:11">
      <c r="C1169" s="64"/>
      <c r="D1169" s="64"/>
      <c r="E1169" s="64"/>
      <c r="F1169" s="64"/>
      <c r="G1169" s="64"/>
      <c r="H1169" s="64"/>
      <c r="I1169" s="64"/>
      <c r="J1169" s="64"/>
      <c r="K1169" s="64"/>
    </row>
    <row r="1170" spans="3:11">
      <c r="C1170" s="64"/>
      <c r="D1170" s="64"/>
      <c r="E1170" s="64"/>
      <c r="F1170" s="64"/>
      <c r="G1170" s="64"/>
      <c r="H1170" s="64"/>
      <c r="I1170" s="64"/>
      <c r="J1170" s="64"/>
      <c r="K1170" s="64"/>
    </row>
    <row r="1171" spans="3:11">
      <c r="C1171" s="64"/>
      <c r="D1171" s="64"/>
      <c r="E1171" s="64"/>
      <c r="F1171" s="64"/>
      <c r="G1171" s="64"/>
      <c r="H1171" s="64"/>
      <c r="I1171" s="64"/>
      <c r="J1171" s="64"/>
      <c r="K1171" s="64"/>
    </row>
    <row r="1172" spans="3:11">
      <c r="C1172" s="64"/>
      <c r="D1172" s="64"/>
      <c r="E1172" s="64"/>
      <c r="F1172" s="64"/>
      <c r="G1172" s="64"/>
      <c r="H1172" s="64"/>
      <c r="I1172" s="64"/>
      <c r="J1172" s="64"/>
      <c r="K1172" s="64"/>
    </row>
    <row r="1173" spans="3:11">
      <c r="C1173" s="64"/>
      <c r="D1173" s="64"/>
      <c r="E1173" s="64"/>
      <c r="F1173" s="64"/>
      <c r="G1173" s="64"/>
      <c r="H1173" s="64"/>
      <c r="I1173" s="64"/>
      <c r="J1173" s="64"/>
      <c r="K1173" s="64"/>
    </row>
    <row r="1174" spans="3:11">
      <c r="C1174" s="64"/>
      <c r="D1174" s="64"/>
      <c r="E1174" s="64"/>
      <c r="F1174" s="64"/>
      <c r="G1174" s="64"/>
      <c r="H1174" s="64"/>
      <c r="I1174" s="64"/>
      <c r="J1174" s="64"/>
      <c r="K1174" s="64"/>
    </row>
    <row r="1175" spans="3:11">
      <c r="C1175" s="64"/>
      <c r="D1175" s="64"/>
      <c r="E1175" s="64"/>
      <c r="F1175" s="64"/>
      <c r="G1175" s="64"/>
      <c r="H1175" s="64"/>
      <c r="I1175" s="64"/>
      <c r="J1175" s="64"/>
      <c r="K1175" s="64"/>
    </row>
    <row r="1176" spans="3:11">
      <c r="C1176" s="64"/>
      <c r="D1176" s="64"/>
      <c r="E1176" s="64"/>
      <c r="F1176" s="64"/>
      <c r="G1176" s="64"/>
      <c r="H1176" s="64"/>
      <c r="I1176" s="64"/>
      <c r="J1176" s="64"/>
      <c r="K1176" s="64"/>
    </row>
    <row r="1177" spans="3:11">
      <c r="C1177" s="64"/>
      <c r="D1177" s="64"/>
      <c r="E1177" s="64"/>
      <c r="F1177" s="64"/>
      <c r="G1177" s="64"/>
      <c r="H1177" s="64"/>
      <c r="I1177" s="64"/>
      <c r="J1177" s="64"/>
      <c r="K1177" s="64"/>
    </row>
    <row r="1178" spans="3:11">
      <c r="C1178" s="64"/>
      <c r="D1178" s="64"/>
      <c r="E1178" s="64"/>
      <c r="F1178" s="64"/>
      <c r="G1178" s="64"/>
      <c r="H1178" s="64"/>
      <c r="I1178" s="64"/>
      <c r="J1178" s="64"/>
      <c r="K1178" s="64"/>
    </row>
    <row r="1179" spans="3:11">
      <c r="C1179" s="64"/>
      <c r="D1179" s="64"/>
      <c r="E1179" s="64"/>
      <c r="F1179" s="64"/>
      <c r="G1179" s="64"/>
      <c r="H1179" s="64"/>
      <c r="I1179" s="64"/>
      <c r="J1179" s="64"/>
      <c r="K1179" s="64"/>
    </row>
    <row r="1180" spans="3:11">
      <c r="C1180" s="64"/>
      <c r="D1180" s="64"/>
      <c r="E1180" s="64"/>
      <c r="F1180" s="64"/>
      <c r="G1180" s="64"/>
      <c r="H1180" s="64"/>
      <c r="I1180" s="64"/>
      <c r="J1180" s="64"/>
      <c r="K1180" s="64"/>
    </row>
    <row r="1181" spans="3:11">
      <c r="C1181" s="64"/>
      <c r="D1181" s="64"/>
      <c r="E1181" s="64"/>
      <c r="F1181" s="64"/>
      <c r="G1181" s="64"/>
      <c r="H1181" s="64"/>
      <c r="I1181" s="64"/>
      <c r="J1181" s="64"/>
      <c r="K1181" s="64"/>
    </row>
    <row r="1182" spans="3:11">
      <c r="C1182" s="64"/>
      <c r="D1182" s="64"/>
      <c r="E1182" s="64"/>
      <c r="F1182" s="64"/>
      <c r="G1182" s="64"/>
      <c r="H1182" s="64"/>
      <c r="I1182" s="64"/>
      <c r="J1182" s="64"/>
      <c r="K1182" s="64"/>
    </row>
    <row r="1183" spans="3:11">
      <c r="C1183" s="64"/>
      <c r="D1183" s="64"/>
      <c r="E1183" s="64"/>
      <c r="F1183" s="64"/>
      <c r="G1183" s="64"/>
      <c r="H1183" s="64"/>
      <c r="I1183" s="64"/>
      <c r="J1183" s="64"/>
      <c r="K1183" s="64"/>
    </row>
    <row r="1184" spans="3:11">
      <c r="C1184" s="64"/>
      <c r="D1184" s="64"/>
      <c r="E1184" s="64"/>
      <c r="F1184" s="64"/>
      <c r="G1184" s="64"/>
      <c r="H1184" s="64"/>
      <c r="I1184" s="64"/>
      <c r="J1184" s="64"/>
      <c r="K1184" s="64"/>
    </row>
    <row r="1185" spans="3:11">
      <c r="C1185" s="64"/>
      <c r="D1185" s="64"/>
      <c r="E1185" s="64"/>
      <c r="F1185" s="64"/>
      <c r="G1185" s="64"/>
      <c r="H1185" s="64"/>
      <c r="I1185" s="64"/>
      <c r="J1185" s="64"/>
      <c r="K1185" s="64"/>
    </row>
    <row r="1186" spans="3:11">
      <c r="C1186" s="64"/>
      <c r="D1186" s="64"/>
      <c r="E1186" s="64"/>
      <c r="F1186" s="64"/>
      <c r="G1186" s="64"/>
      <c r="H1186" s="64"/>
      <c r="I1186" s="64"/>
      <c r="J1186" s="64"/>
      <c r="K1186" s="64"/>
    </row>
    <row r="1187" spans="3:11">
      <c r="C1187" s="64"/>
      <c r="D1187" s="64"/>
      <c r="E1187" s="64"/>
      <c r="F1187" s="64"/>
      <c r="G1187" s="64"/>
      <c r="H1187" s="64"/>
      <c r="I1187" s="64"/>
      <c r="J1187" s="64"/>
      <c r="K1187" s="64"/>
    </row>
    <row r="1188" spans="3:11">
      <c r="C1188" s="64"/>
      <c r="D1188" s="64"/>
      <c r="E1188" s="64"/>
      <c r="F1188" s="64"/>
      <c r="G1188" s="64"/>
      <c r="H1188" s="64"/>
      <c r="I1188" s="64"/>
      <c r="J1188" s="64"/>
      <c r="K1188" s="64"/>
    </row>
    <row r="1189" spans="3:11">
      <c r="C1189" s="64"/>
      <c r="D1189" s="64"/>
      <c r="E1189" s="64"/>
      <c r="F1189" s="64"/>
      <c r="G1189" s="64"/>
      <c r="H1189" s="64"/>
      <c r="I1189" s="64"/>
      <c r="J1189" s="64"/>
      <c r="K1189" s="64"/>
    </row>
    <row r="1190" spans="3:11">
      <c r="C1190" s="64"/>
      <c r="D1190" s="64"/>
      <c r="E1190" s="64"/>
      <c r="F1190" s="64"/>
      <c r="G1190" s="64"/>
      <c r="H1190" s="64"/>
      <c r="I1190" s="64"/>
      <c r="J1190" s="64"/>
      <c r="K1190" s="64"/>
    </row>
    <row r="1191" spans="3:11">
      <c r="C1191" s="64"/>
      <c r="D1191" s="64"/>
      <c r="E1191" s="64"/>
      <c r="F1191" s="64"/>
      <c r="G1191" s="64"/>
      <c r="H1191" s="64"/>
      <c r="I1191" s="64"/>
      <c r="J1191" s="64"/>
      <c r="K1191" s="64"/>
    </row>
    <row r="1192" spans="3:11">
      <c r="C1192" s="64"/>
      <c r="D1192" s="64"/>
      <c r="E1192" s="64"/>
      <c r="F1192" s="64"/>
      <c r="G1192" s="64"/>
      <c r="H1192" s="64"/>
      <c r="I1192" s="64"/>
      <c r="J1192" s="64"/>
      <c r="K1192" s="64"/>
    </row>
    <row r="1193" spans="3:11">
      <c r="C1193" s="64"/>
      <c r="D1193" s="64"/>
      <c r="E1193" s="64"/>
      <c r="F1193" s="64"/>
      <c r="G1193" s="64"/>
      <c r="H1193" s="64"/>
      <c r="I1193" s="64"/>
      <c r="J1193" s="64"/>
      <c r="K1193" s="64"/>
    </row>
    <row r="1194" spans="3:11">
      <c r="C1194" s="64"/>
      <c r="D1194" s="64"/>
      <c r="E1194" s="64"/>
      <c r="F1194" s="64"/>
      <c r="G1194" s="64"/>
      <c r="H1194" s="64"/>
      <c r="I1194" s="64"/>
      <c r="J1194" s="64"/>
      <c r="K1194" s="64"/>
    </row>
    <row r="1195" spans="3:11">
      <c r="C1195" s="64"/>
      <c r="D1195" s="64"/>
      <c r="E1195" s="64"/>
      <c r="F1195" s="64"/>
      <c r="G1195" s="64"/>
      <c r="H1195" s="64"/>
      <c r="I1195" s="64"/>
      <c r="J1195" s="64"/>
      <c r="K1195" s="64"/>
    </row>
    <row r="1196" spans="3:11">
      <c r="C1196" s="64"/>
      <c r="D1196" s="64"/>
      <c r="E1196" s="64"/>
      <c r="F1196" s="64"/>
      <c r="G1196" s="64"/>
      <c r="H1196" s="64"/>
      <c r="I1196" s="64"/>
      <c r="J1196" s="64"/>
      <c r="K1196" s="64"/>
    </row>
    <row r="1197" spans="3:11">
      <c r="C1197" s="64"/>
      <c r="D1197" s="64"/>
      <c r="E1197" s="64"/>
      <c r="F1197" s="64"/>
      <c r="G1197" s="64"/>
      <c r="H1197" s="64"/>
      <c r="I1197" s="64"/>
      <c r="J1197" s="64"/>
      <c r="K1197" s="64"/>
    </row>
    <row r="1198" spans="3:11">
      <c r="C1198" s="64"/>
      <c r="D1198" s="64"/>
      <c r="E1198" s="64"/>
      <c r="F1198" s="64"/>
      <c r="G1198" s="64"/>
      <c r="H1198" s="64"/>
      <c r="I1198" s="64"/>
      <c r="J1198" s="64"/>
      <c r="K1198" s="64"/>
    </row>
    <row r="1199" spans="3:11">
      <c r="C1199" s="64"/>
      <c r="D1199" s="64"/>
      <c r="E1199" s="64"/>
      <c r="F1199" s="64"/>
      <c r="G1199" s="64"/>
      <c r="H1199" s="64"/>
      <c r="I1199" s="64"/>
      <c r="J1199" s="64"/>
      <c r="K1199" s="64"/>
    </row>
    <row r="1200" spans="3:11">
      <c r="C1200" s="64"/>
      <c r="D1200" s="64"/>
      <c r="E1200" s="64"/>
      <c r="F1200" s="64"/>
      <c r="G1200" s="64"/>
      <c r="H1200" s="64"/>
      <c r="I1200" s="64"/>
      <c r="J1200" s="64"/>
      <c r="K1200" s="64"/>
    </row>
    <row r="1201" spans="3:11">
      <c r="C1201" s="64"/>
      <c r="D1201" s="64"/>
      <c r="E1201" s="64"/>
      <c r="F1201" s="64"/>
      <c r="G1201" s="64"/>
      <c r="H1201" s="64"/>
      <c r="I1201" s="64"/>
      <c r="J1201" s="64"/>
      <c r="K1201" s="64"/>
    </row>
    <row r="1202" spans="3:11">
      <c r="C1202" s="64"/>
      <c r="D1202" s="64"/>
      <c r="E1202" s="64"/>
      <c r="F1202" s="64"/>
      <c r="G1202" s="64"/>
      <c r="H1202" s="64"/>
      <c r="I1202" s="64"/>
      <c r="J1202" s="64"/>
      <c r="K1202" s="64"/>
    </row>
    <row r="1203" spans="3:11">
      <c r="C1203" s="64"/>
      <c r="D1203" s="64"/>
      <c r="E1203" s="64"/>
      <c r="F1203" s="64"/>
      <c r="G1203" s="64"/>
      <c r="H1203" s="64"/>
      <c r="I1203" s="64"/>
      <c r="J1203" s="64"/>
      <c r="K1203" s="64"/>
    </row>
    <row r="1204" spans="3:11">
      <c r="C1204" s="64"/>
      <c r="D1204" s="64"/>
      <c r="E1204" s="64"/>
      <c r="F1204" s="64"/>
      <c r="G1204" s="64"/>
      <c r="H1204" s="64"/>
      <c r="I1204" s="64"/>
      <c r="J1204" s="64"/>
      <c r="K1204" s="64"/>
    </row>
    <row r="1205" spans="3:11">
      <c r="C1205" s="64"/>
      <c r="D1205" s="64"/>
      <c r="E1205" s="64"/>
      <c r="F1205" s="64"/>
      <c r="G1205" s="64"/>
      <c r="H1205" s="64"/>
      <c r="I1205" s="64"/>
      <c r="J1205" s="64"/>
      <c r="K1205" s="64"/>
    </row>
    <row r="1206" spans="3:11">
      <c r="C1206" s="64"/>
      <c r="D1206" s="64"/>
      <c r="E1206" s="64"/>
      <c r="F1206" s="64"/>
      <c r="G1206" s="64"/>
      <c r="H1206" s="64"/>
      <c r="I1206" s="64"/>
      <c r="J1206" s="64"/>
      <c r="K1206" s="64"/>
    </row>
    <row r="1207" spans="3:11">
      <c r="C1207" s="64"/>
      <c r="D1207" s="64"/>
      <c r="E1207" s="64"/>
      <c r="F1207" s="64"/>
      <c r="G1207" s="64"/>
      <c r="H1207" s="64"/>
      <c r="I1207" s="64"/>
      <c r="J1207" s="64"/>
      <c r="K1207" s="64"/>
    </row>
    <row r="1208" spans="3:11">
      <c r="C1208" s="64"/>
      <c r="D1208" s="64"/>
      <c r="E1208" s="64"/>
      <c r="F1208" s="64"/>
      <c r="G1208" s="64"/>
      <c r="H1208" s="64"/>
      <c r="I1208" s="64"/>
      <c r="J1208" s="64"/>
      <c r="K1208" s="64"/>
    </row>
    <row r="1209" spans="3:11">
      <c r="C1209" s="64"/>
      <c r="D1209" s="64"/>
      <c r="E1209" s="64"/>
      <c r="F1209" s="64"/>
      <c r="G1209" s="64"/>
      <c r="H1209" s="64"/>
      <c r="I1209" s="64"/>
      <c r="J1209" s="64"/>
      <c r="K1209" s="64"/>
    </row>
    <row r="1210" spans="3:11">
      <c r="C1210" s="64"/>
      <c r="D1210" s="64"/>
      <c r="E1210" s="64"/>
      <c r="F1210" s="64"/>
      <c r="G1210" s="64"/>
      <c r="H1210" s="64"/>
      <c r="I1210" s="64"/>
      <c r="J1210" s="64"/>
      <c r="K1210" s="64"/>
    </row>
    <row r="1211" spans="3:11">
      <c r="C1211" s="64"/>
      <c r="D1211" s="64"/>
      <c r="E1211" s="64"/>
      <c r="F1211" s="64"/>
      <c r="G1211" s="64"/>
      <c r="H1211" s="64"/>
      <c r="I1211" s="64"/>
      <c r="J1211" s="64"/>
      <c r="K1211" s="64"/>
    </row>
    <row r="1212" spans="3:11">
      <c r="C1212" s="64"/>
      <c r="D1212" s="64"/>
      <c r="E1212" s="64"/>
      <c r="F1212" s="64"/>
      <c r="G1212" s="64"/>
      <c r="H1212" s="64"/>
      <c r="I1212" s="64"/>
      <c r="J1212" s="64"/>
      <c r="K1212" s="64"/>
    </row>
    <row r="1213" spans="3:11">
      <c r="C1213" s="64"/>
      <c r="D1213" s="64"/>
      <c r="E1213" s="64"/>
      <c r="F1213" s="64"/>
      <c r="G1213" s="64"/>
      <c r="H1213" s="64"/>
      <c r="I1213" s="64"/>
      <c r="J1213" s="64"/>
      <c r="K1213" s="64"/>
    </row>
    <row r="1214" spans="3:11">
      <c r="C1214" s="64"/>
      <c r="D1214" s="64"/>
      <c r="E1214" s="64"/>
      <c r="F1214" s="64"/>
      <c r="G1214" s="64"/>
      <c r="H1214" s="64"/>
      <c r="I1214" s="64"/>
      <c r="J1214" s="64"/>
      <c r="K1214" s="64"/>
    </row>
    <row r="1215" spans="3:11">
      <c r="C1215" s="64"/>
      <c r="D1215" s="64"/>
      <c r="E1215" s="64"/>
      <c r="F1215" s="64"/>
      <c r="G1215" s="64"/>
      <c r="H1215" s="64"/>
      <c r="I1215" s="64"/>
      <c r="J1215" s="64"/>
      <c r="K1215" s="64"/>
    </row>
    <row r="1216" spans="3:11">
      <c r="C1216" s="64"/>
      <c r="D1216" s="64"/>
      <c r="E1216" s="64"/>
      <c r="F1216" s="64"/>
      <c r="G1216" s="64"/>
      <c r="H1216" s="64"/>
      <c r="I1216" s="64"/>
      <c r="J1216" s="64"/>
      <c r="K1216" s="64"/>
    </row>
    <row r="1217" spans="3:11">
      <c r="C1217" s="64"/>
      <c r="D1217" s="64"/>
      <c r="E1217" s="64"/>
      <c r="F1217" s="64"/>
      <c r="G1217" s="64"/>
      <c r="H1217" s="64"/>
      <c r="I1217" s="64"/>
      <c r="J1217" s="64"/>
      <c r="K1217" s="64"/>
    </row>
    <row r="1218" spans="3:11">
      <c r="C1218" s="64"/>
      <c r="D1218" s="64"/>
      <c r="E1218" s="64"/>
      <c r="F1218" s="64"/>
      <c r="G1218" s="64"/>
      <c r="H1218" s="64"/>
      <c r="I1218" s="64"/>
      <c r="J1218" s="64"/>
      <c r="K1218" s="64"/>
    </row>
    <row r="1219" spans="3:11">
      <c r="C1219" s="64"/>
      <c r="D1219" s="64"/>
      <c r="E1219" s="64"/>
      <c r="F1219" s="64"/>
      <c r="G1219" s="64"/>
      <c r="H1219" s="64"/>
      <c r="I1219" s="64"/>
      <c r="J1219" s="64"/>
      <c r="K1219" s="64"/>
    </row>
    <row r="1220" spans="3:11">
      <c r="C1220" s="64"/>
      <c r="D1220" s="64"/>
      <c r="E1220" s="64"/>
      <c r="F1220" s="64"/>
      <c r="G1220" s="64"/>
      <c r="H1220" s="64"/>
      <c r="I1220" s="64"/>
      <c r="J1220" s="64"/>
      <c r="K1220" s="64"/>
    </row>
    <row r="1221" spans="3:11">
      <c r="C1221" s="64"/>
      <c r="D1221" s="64"/>
      <c r="E1221" s="64"/>
      <c r="F1221" s="64"/>
      <c r="G1221" s="64"/>
      <c r="H1221" s="64"/>
      <c r="I1221" s="64"/>
      <c r="J1221" s="64"/>
      <c r="K1221" s="64"/>
    </row>
    <row r="1222" spans="3:11">
      <c r="C1222" s="64"/>
      <c r="D1222" s="64"/>
      <c r="E1222" s="64"/>
      <c r="F1222" s="64"/>
      <c r="G1222" s="64"/>
      <c r="H1222" s="64"/>
      <c r="I1222" s="64"/>
      <c r="J1222" s="64"/>
      <c r="K1222" s="64"/>
    </row>
    <row r="1223" spans="3:11">
      <c r="C1223" s="64"/>
      <c r="D1223" s="64"/>
      <c r="E1223" s="64"/>
      <c r="F1223" s="64"/>
      <c r="G1223" s="64"/>
      <c r="H1223" s="64"/>
      <c r="I1223" s="64"/>
      <c r="J1223" s="64"/>
      <c r="K1223" s="64"/>
    </row>
    <row r="1224" spans="3:11">
      <c r="C1224" s="64"/>
      <c r="D1224" s="64"/>
      <c r="E1224" s="64"/>
      <c r="F1224" s="64"/>
      <c r="G1224" s="64"/>
      <c r="H1224" s="64"/>
      <c r="I1224" s="64"/>
      <c r="J1224" s="64"/>
      <c r="K1224" s="64"/>
    </row>
    <row r="1225" spans="3:11">
      <c r="C1225" s="64"/>
      <c r="D1225" s="64"/>
      <c r="E1225" s="64"/>
      <c r="F1225" s="64"/>
      <c r="G1225" s="64"/>
      <c r="H1225" s="64"/>
      <c r="I1225" s="64"/>
      <c r="J1225" s="64"/>
      <c r="K1225" s="64"/>
    </row>
    <row r="1226" spans="3:11">
      <c r="C1226" s="64"/>
      <c r="D1226" s="64"/>
      <c r="E1226" s="64"/>
      <c r="F1226" s="64"/>
      <c r="G1226" s="64"/>
      <c r="H1226" s="64"/>
      <c r="I1226" s="64"/>
      <c r="J1226" s="64"/>
      <c r="K1226" s="64"/>
    </row>
    <row r="1227" spans="3:11">
      <c r="C1227" s="64"/>
      <c r="D1227" s="64"/>
      <c r="E1227" s="64"/>
      <c r="F1227" s="64"/>
      <c r="G1227" s="64"/>
      <c r="H1227" s="64"/>
      <c r="I1227" s="64"/>
      <c r="J1227" s="64"/>
      <c r="K1227" s="64"/>
    </row>
    <row r="1228" spans="3:11">
      <c r="C1228" s="64"/>
      <c r="D1228" s="64"/>
      <c r="E1228" s="64"/>
      <c r="F1228" s="64"/>
      <c r="G1228" s="64"/>
      <c r="H1228" s="64"/>
      <c r="I1228" s="64"/>
      <c r="J1228" s="64"/>
      <c r="K1228" s="64"/>
    </row>
    <row r="1229" spans="3:11">
      <c r="C1229" s="64"/>
      <c r="D1229" s="64"/>
      <c r="E1229" s="64"/>
      <c r="F1229" s="64"/>
      <c r="G1229" s="64"/>
      <c r="H1229" s="64"/>
      <c r="I1229" s="64"/>
      <c r="J1229" s="64"/>
      <c r="K1229" s="64"/>
    </row>
    <row r="1230" spans="3:11">
      <c r="C1230" s="64"/>
      <c r="D1230" s="64"/>
      <c r="E1230" s="64"/>
      <c r="F1230" s="64"/>
      <c r="G1230" s="64"/>
      <c r="H1230" s="64"/>
      <c r="I1230" s="64"/>
      <c r="J1230" s="64"/>
      <c r="K1230" s="64"/>
    </row>
    <row r="1231" spans="3:11">
      <c r="C1231" s="64"/>
      <c r="D1231" s="64"/>
      <c r="E1231" s="64"/>
      <c r="F1231" s="64"/>
      <c r="G1231" s="64"/>
      <c r="H1231" s="64"/>
      <c r="I1231" s="64"/>
      <c r="J1231" s="64"/>
      <c r="K1231" s="64"/>
    </row>
    <row r="1232" spans="3:11">
      <c r="C1232" s="64"/>
      <c r="D1232" s="64"/>
      <c r="E1232" s="64"/>
      <c r="F1232" s="64"/>
      <c r="G1232" s="64"/>
      <c r="H1232" s="64"/>
      <c r="I1232" s="64"/>
      <c r="J1232" s="64"/>
      <c r="K1232" s="64"/>
    </row>
    <row r="1233" spans="3:11">
      <c r="C1233" s="64"/>
      <c r="D1233" s="64"/>
      <c r="E1233" s="64"/>
      <c r="F1233" s="64"/>
      <c r="G1233" s="64"/>
      <c r="H1233" s="64"/>
      <c r="I1233" s="64"/>
      <c r="J1233" s="64"/>
      <c r="K1233" s="64"/>
    </row>
    <row r="1234" spans="3:11">
      <c r="C1234" s="64"/>
      <c r="D1234" s="64"/>
      <c r="E1234" s="64"/>
      <c r="F1234" s="64"/>
      <c r="G1234" s="64"/>
      <c r="H1234" s="64"/>
      <c r="I1234" s="64"/>
      <c r="J1234" s="64"/>
      <c r="K1234" s="64"/>
    </row>
    <row r="1235" spans="3:11">
      <c r="C1235" s="64"/>
      <c r="D1235" s="64"/>
      <c r="E1235" s="64"/>
      <c r="F1235" s="64"/>
      <c r="G1235" s="64"/>
      <c r="H1235" s="64"/>
      <c r="I1235" s="64"/>
      <c r="J1235" s="64"/>
      <c r="K1235" s="64"/>
    </row>
    <row r="1236" spans="3:11">
      <c r="C1236" s="64"/>
      <c r="D1236" s="64"/>
      <c r="E1236" s="64"/>
      <c r="F1236" s="64"/>
      <c r="G1236" s="64"/>
      <c r="H1236" s="64"/>
      <c r="I1236" s="64"/>
      <c r="J1236" s="64"/>
      <c r="K1236" s="64"/>
    </row>
    <row r="1237" spans="3:11">
      <c r="C1237" s="64"/>
      <c r="D1237" s="64"/>
      <c r="E1237" s="64"/>
      <c r="F1237" s="64"/>
      <c r="G1237" s="64"/>
      <c r="H1237" s="64"/>
      <c r="I1237" s="64"/>
      <c r="J1237" s="64"/>
      <c r="K1237" s="64"/>
    </row>
    <row r="1238" spans="3:11">
      <c r="C1238" s="64"/>
      <c r="D1238" s="64"/>
      <c r="E1238" s="64"/>
      <c r="F1238" s="64"/>
      <c r="G1238" s="64"/>
      <c r="H1238" s="64"/>
      <c r="I1238" s="64"/>
      <c r="J1238" s="64"/>
      <c r="K1238" s="64"/>
    </row>
    <row r="1239" spans="3:11">
      <c r="C1239" s="64"/>
      <c r="D1239" s="64"/>
      <c r="E1239" s="64"/>
      <c r="F1239" s="64"/>
      <c r="G1239" s="64"/>
      <c r="H1239" s="64"/>
      <c r="I1239" s="64"/>
      <c r="J1239" s="64"/>
      <c r="K1239" s="64"/>
    </row>
    <row r="1240" spans="3:11">
      <c r="C1240" s="64"/>
      <c r="D1240" s="64"/>
      <c r="E1240" s="64"/>
      <c r="F1240" s="64"/>
      <c r="G1240" s="64"/>
      <c r="H1240" s="64"/>
      <c r="I1240" s="64"/>
      <c r="J1240" s="64"/>
      <c r="K1240" s="64"/>
    </row>
    <row r="1241" spans="3:11">
      <c r="C1241" s="64"/>
      <c r="D1241" s="64"/>
      <c r="E1241" s="64"/>
      <c r="F1241" s="64"/>
      <c r="G1241" s="64"/>
      <c r="H1241" s="64"/>
      <c r="I1241" s="64"/>
      <c r="J1241" s="64"/>
      <c r="K1241" s="64"/>
    </row>
    <row r="1242" spans="3:11">
      <c r="C1242" s="64"/>
      <c r="D1242" s="64"/>
      <c r="E1242" s="64"/>
      <c r="F1242" s="64"/>
      <c r="G1242" s="64"/>
      <c r="H1242" s="64"/>
      <c r="I1242" s="64"/>
      <c r="J1242" s="64"/>
      <c r="K1242" s="64"/>
    </row>
    <row r="1243" spans="3:11">
      <c r="C1243" s="64"/>
      <c r="D1243" s="64"/>
      <c r="E1243" s="64"/>
      <c r="F1243" s="64"/>
      <c r="G1243" s="64"/>
      <c r="H1243" s="64"/>
      <c r="I1243" s="64"/>
      <c r="J1243" s="64"/>
      <c r="K1243" s="64"/>
    </row>
    <row r="1244" spans="3:11">
      <c r="C1244" s="64"/>
      <c r="D1244" s="64"/>
      <c r="E1244" s="64"/>
      <c r="F1244" s="64"/>
      <c r="G1244" s="64"/>
      <c r="H1244" s="64"/>
      <c r="I1244" s="64"/>
      <c r="J1244" s="64"/>
      <c r="K1244" s="64"/>
    </row>
    <row r="1245" spans="3:11">
      <c r="C1245" s="64"/>
      <c r="D1245" s="64"/>
      <c r="E1245" s="64"/>
      <c r="F1245" s="64"/>
      <c r="G1245" s="64"/>
      <c r="H1245" s="64"/>
      <c r="I1245" s="64"/>
      <c r="J1245" s="64"/>
      <c r="K1245" s="64"/>
    </row>
    <row r="1246" spans="3:11">
      <c r="C1246" s="64"/>
      <c r="D1246" s="64"/>
      <c r="E1246" s="64"/>
      <c r="F1246" s="64"/>
      <c r="G1246" s="64"/>
      <c r="H1246" s="64"/>
      <c r="I1246" s="64"/>
      <c r="J1246" s="64"/>
      <c r="K1246" s="64"/>
    </row>
    <row r="1247" spans="3:11">
      <c r="C1247" s="64"/>
      <c r="D1247" s="64"/>
      <c r="E1247" s="64"/>
      <c r="F1247" s="64"/>
      <c r="G1247" s="64"/>
      <c r="H1247" s="64"/>
      <c r="I1247" s="64"/>
      <c r="J1247" s="64"/>
      <c r="K1247" s="64"/>
    </row>
    <row r="1248" spans="3:11">
      <c r="C1248" s="64"/>
      <c r="D1248" s="64"/>
      <c r="E1248" s="64"/>
      <c r="F1248" s="64"/>
      <c r="G1248" s="64"/>
      <c r="H1248" s="64"/>
      <c r="I1248" s="64"/>
      <c r="J1248" s="64"/>
      <c r="K1248" s="64"/>
    </row>
    <row r="1249" spans="3:11">
      <c r="C1249" s="64"/>
      <c r="D1249" s="64"/>
      <c r="E1249" s="64"/>
      <c r="F1249" s="64"/>
      <c r="G1249" s="64"/>
      <c r="H1249" s="64"/>
      <c r="I1249" s="64"/>
      <c r="J1249" s="64"/>
      <c r="K1249" s="64"/>
    </row>
    <row r="1250" spans="3:11">
      <c r="C1250" s="64"/>
      <c r="D1250" s="64"/>
      <c r="E1250" s="64"/>
      <c r="F1250" s="64"/>
      <c r="G1250" s="64"/>
      <c r="H1250" s="64"/>
      <c r="I1250" s="64"/>
      <c r="J1250" s="64"/>
      <c r="K1250" s="64"/>
    </row>
    <row r="1251" spans="3:11">
      <c r="C1251" s="64"/>
      <c r="D1251" s="64"/>
      <c r="E1251" s="64"/>
      <c r="F1251" s="64"/>
      <c r="G1251" s="64"/>
      <c r="H1251" s="64"/>
      <c r="I1251" s="64"/>
      <c r="J1251" s="64"/>
      <c r="K1251" s="64"/>
    </row>
    <row r="1252" spans="3:11">
      <c r="C1252" s="64"/>
      <c r="D1252" s="64"/>
      <c r="E1252" s="64"/>
      <c r="F1252" s="64"/>
      <c r="G1252" s="64"/>
      <c r="H1252" s="64"/>
      <c r="I1252" s="64"/>
      <c r="J1252" s="64"/>
      <c r="K1252" s="64"/>
    </row>
    <row r="1253" spans="3:11">
      <c r="C1253" s="64"/>
      <c r="D1253" s="64"/>
      <c r="E1253" s="64"/>
      <c r="F1253" s="64"/>
      <c r="G1253" s="64"/>
      <c r="H1253" s="64"/>
      <c r="I1253" s="64"/>
      <c r="J1253" s="64"/>
      <c r="K1253" s="64"/>
    </row>
    <row r="1254" spans="3:11">
      <c r="C1254" s="64"/>
      <c r="D1254" s="64"/>
      <c r="E1254" s="64"/>
      <c r="F1254" s="64"/>
      <c r="G1254" s="64"/>
      <c r="H1254" s="64"/>
      <c r="I1254" s="64"/>
      <c r="J1254" s="64"/>
      <c r="K1254" s="64"/>
    </row>
    <row r="1255" spans="3:11">
      <c r="C1255" s="64"/>
      <c r="D1255" s="64"/>
      <c r="E1255" s="64"/>
      <c r="F1255" s="64"/>
      <c r="G1255" s="64"/>
      <c r="H1255" s="64"/>
      <c r="I1255" s="64"/>
      <c r="J1255" s="64"/>
      <c r="K1255" s="64"/>
    </row>
    <row r="1256" spans="3:11">
      <c r="C1256" s="64"/>
      <c r="D1256" s="64"/>
      <c r="E1256" s="64"/>
      <c r="F1256" s="64"/>
      <c r="G1256" s="64"/>
      <c r="H1256" s="64"/>
      <c r="I1256" s="64"/>
      <c r="J1256" s="64"/>
      <c r="K1256" s="64"/>
    </row>
    <row r="1257" spans="3:11">
      <c r="C1257" s="64"/>
      <c r="D1257" s="64"/>
      <c r="E1257" s="64"/>
      <c r="F1257" s="64"/>
      <c r="G1257" s="64"/>
      <c r="H1257" s="64"/>
      <c r="I1257" s="64"/>
      <c r="J1257" s="64"/>
      <c r="K1257" s="64"/>
    </row>
    <row r="1258" spans="3:11">
      <c r="C1258" s="64"/>
      <c r="D1258" s="64"/>
      <c r="E1258" s="64"/>
      <c r="F1258" s="64"/>
      <c r="G1258" s="64"/>
      <c r="H1258" s="64"/>
      <c r="I1258" s="64"/>
      <c r="J1258" s="64"/>
      <c r="K1258" s="64"/>
    </row>
    <row r="1259" spans="3:11">
      <c r="C1259" s="64"/>
      <c r="D1259" s="64"/>
      <c r="E1259" s="64"/>
      <c r="F1259" s="64"/>
      <c r="G1259" s="64"/>
      <c r="H1259" s="64"/>
      <c r="I1259" s="64"/>
      <c r="J1259" s="64"/>
      <c r="K1259" s="64"/>
    </row>
    <row r="1260" spans="3:11">
      <c r="C1260" s="64"/>
      <c r="D1260" s="64"/>
      <c r="E1260" s="64"/>
      <c r="F1260" s="64"/>
      <c r="G1260" s="64"/>
      <c r="H1260" s="64"/>
      <c r="I1260" s="64"/>
      <c r="J1260" s="64"/>
      <c r="K1260" s="64"/>
    </row>
    <row r="1261" spans="3:11">
      <c r="C1261" s="64"/>
      <c r="D1261" s="64"/>
      <c r="E1261" s="64"/>
      <c r="F1261" s="64"/>
      <c r="G1261" s="64"/>
      <c r="H1261" s="64"/>
      <c r="I1261" s="64"/>
      <c r="J1261" s="64"/>
      <c r="K1261" s="64"/>
    </row>
    <row r="1262" spans="3:11">
      <c r="C1262" s="64"/>
      <c r="D1262" s="64"/>
      <c r="E1262" s="64"/>
      <c r="F1262" s="64"/>
      <c r="G1262" s="64"/>
      <c r="H1262" s="64"/>
      <c r="I1262" s="64"/>
      <c r="J1262" s="64"/>
      <c r="K1262" s="64"/>
    </row>
    <row r="1263" spans="3:11">
      <c r="C1263" s="64"/>
      <c r="D1263" s="64"/>
      <c r="E1263" s="64"/>
      <c r="F1263" s="64"/>
      <c r="G1263" s="64"/>
      <c r="H1263" s="64"/>
      <c r="I1263" s="64"/>
      <c r="J1263" s="64"/>
      <c r="K1263" s="64"/>
    </row>
    <row r="1264" spans="3:11">
      <c r="C1264" s="64"/>
      <c r="D1264" s="64"/>
      <c r="E1264" s="64"/>
      <c r="F1264" s="64"/>
      <c r="G1264" s="64"/>
      <c r="H1264" s="64"/>
      <c r="I1264" s="64"/>
      <c r="J1264" s="64"/>
      <c r="K1264" s="64"/>
    </row>
    <row r="1265" spans="3:11">
      <c r="C1265" s="64"/>
      <c r="D1265" s="64"/>
      <c r="E1265" s="64"/>
      <c r="F1265" s="64"/>
      <c r="G1265" s="64"/>
      <c r="H1265" s="64"/>
      <c r="I1265" s="64"/>
      <c r="J1265" s="64"/>
      <c r="K1265" s="64"/>
    </row>
    <row r="1266" spans="3:11">
      <c r="C1266" s="64"/>
      <c r="D1266" s="64"/>
      <c r="E1266" s="64"/>
      <c r="F1266" s="64"/>
      <c r="G1266" s="64"/>
      <c r="H1266" s="64"/>
      <c r="I1266" s="64"/>
      <c r="J1266" s="64"/>
      <c r="K1266" s="64"/>
    </row>
    <row r="1267" spans="3:11">
      <c r="C1267" s="64"/>
      <c r="D1267" s="64"/>
      <c r="E1267" s="64"/>
      <c r="F1267" s="64"/>
      <c r="G1267" s="64"/>
      <c r="H1267" s="64"/>
      <c r="I1267" s="64"/>
      <c r="J1267" s="64"/>
      <c r="K1267" s="64"/>
    </row>
    <row r="1268" spans="3:11">
      <c r="C1268" s="64"/>
      <c r="D1268" s="64"/>
      <c r="E1268" s="64"/>
      <c r="F1268" s="64"/>
      <c r="G1268" s="64"/>
      <c r="H1268" s="64"/>
      <c r="I1268" s="64"/>
      <c r="J1268" s="64"/>
      <c r="K1268" s="64"/>
    </row>
    <row r="1269" spans="3:11">
      <c r="C1269" s="64"/>
      <c r="D1269" s="64"/>
      <c r="E1269" s="64"/>
      <c r="F1269" s="64"/>
      <c r="G1269" s="64"/>
      <c r="H1269" s="64"/>
      <c r="I1269" s="64"/>
      <c r="J1269" s="64"/>
      <c r="K1269" s="64"/>
    </row>
    <row r="1270" spans="3:11">
      <c r="C1270" s="64"/>
      <c r="D1270" s="64"/>
      <c r="E1270" s="64"/>
      <c r="F1270" s="64"/>
      <c r="G1270" s="64"/>
      <c r="H1270" s="64"/>
      <c r="I1270" s="64"/>
      <c r="J1270" s="64"/>
      <c r="K1270" s="64"/>
    </row>
    <row r="1271" spans="3:11">
      <c r="C1271" s="64"/>
      <c r="D1271" s="64"/>
      <c r="E1271" s="64"/>
      <c r="F1271" s="64"/>
      <c r="G1271" s="64"/>
      <c r="H1271" s="64"/>
      <c r="I1271" s="64"/>
      <c r="J1271" s="64"/>
      <c r="K1271" s="64"/>
    </row>
    <row r="1272" spans="3:11">
      <c r="C1272" s="64"/>
      <c r="D1272" s="64"/>
      <c r="E1272" s="64"/>
      <c r="F1272" s="64"/>
      <c r="G1272" s="64"/>
      <c r="H1272" s="64"/>
      <c r="I1272" s="64"/>
      <c r="J1272" s="64"/>
      <c r="K1272" s="64"/>
    </row>
    <row r="1273" spans="3:11">
      <c r="C1273" s="64"/>
      <c r="D1273" s="64"/>
      <c r="E1273" s="64"/>
      <c r="F1273" s="64"/>
      <c r="G1273" s="64"/>
      <c r="H1273" s="64"/>
      <c r="I1273" s="64"/>
      <c r="J1273" s="64"/>
      <c r="K1273" s="64"/>
    </row>
    <row r="1274" spans="3:11">
      <c r="C1274" s="64"/>
      <c r="D1274" s="64"/>
      <c r="E1274" s="64"/>
      <c r="F1274" s="64"/>
      <c r="G1274" s="64"/>
      <c r="H1274" s="64"/>
      <c r="I1274" s="64"/>
      <c r="J1274" s="64"/>
      <c r="K1274" s="64"/>
    </row>
    <row r="1275" spans="3:11">
      <c r="C1275" s="64"/>
      <c r="D1275" s="64"/>
      <c r="E1275" s="64"/>
      <c r="F1275" s="64"/>
      <c r="G1275" s="64"/>
      <c r="H1275" s="64"/>
      <c r="I1275" s="64"/>
      <c r="J1275" s="64"/>
      <c r="K1275" s="64"/>
    </row>
    <row r="1276" spans="3:11">
      <c r="C1276" s="64"/>
      <c r="D1276" s="64"/>
      <c r="E1276" s="64"/>
      <c r="F1276" s="64"/>
      <c r="G1276" s="64"/>
      <c r="H1276" s="64"/>
      <c r="I1276" s="64"/>
      <c r="J1276" s="64"/>
      <c r="K1276" s="64"/>
    </row>
    <row r="1277" spans="3:11">
      <c r="C1277" s="64"/>
      <c r="D1277" s="64"/>
      <c r="E1277" s="64"/>
      <c r="F1277" s="64"/>
      <c r="G1277" s="64"/>
      <c r="H1277" s="64"/>
      <c r="I1277" s="64"/>
      <c r="J1277" s="64"/>
      <c r="K1277" s="64"/>
    </row>
    <row r="1278" spans="3:11">
      <c r="C1278" s="64"/>
      <c r="D1278" s="64"/>
      <c r="E1278" s="64"/>
      <c r="F1278" s="64"/>
      <c r="G1278" s="64"/>
      <c r="H1278" s="64"/>
      <c r="I1278" s="64"/>
      <c r="J1278" s="64"/>
      <c r="K1278" s="64"/>
    </row>
    <row r="1279" spans="3:11">
      <c r="C1279" s="64"/>
      <c r="D1279" s="64"/>
      <c r="E1279" s="64"/>
      <c r="F1279" s="64"/>
      <c r="G1279" s="64"/>
      <c r="H1279" s="64"/>
      <c r="I1279" s="64"/>
      <c r="J1279" s="64"/>
      <c r="K1279" s="64"/>
    </row>
    <row r="1280" spans="3:11">
      <c r="C1280" s="64"/>
      <c r="D1280" s="64"/>
      <c r="E1280" s="64"/>
      <c r="F1280" s="64"/>
      <c r="G1280" s="64"/>
      <c r="H1280" s="64"/>
      <c r="I1280" s="64"/>
      <c r="J1280" s="64"/>
      <c r="K1280" s="64"/>
    </row>
    <row r="1281" spans="3:11">
      <c r="C1281" s="64"/>
      <c r="D1281" s="64"/>
      <c r="E1281" s="64"/>
      <c r="F1281" s="64"/>
      <c r="G1281" s="64"/>
      <c r="H1281" s="64"/>
      <c r="I1281" s="64"/>
      <c r="J1281" s="64"/>
      <c r="K1281" s="64"/>
    </row>
    <row r="1282" spans="3:11">
      <c r="C1282" s="64"/>
      <c r="D1282" s="64"/>
      <c r="E1282" s="64"/>
      <c r="F1282" s="64"/>
      <c r="G1282" s="64"/>
      <c r="H1282" s="64"/>
      <c r="I1282" s="64"/>
      <c r="J1282" s="64"/>
      <c r="K1282" s="64"/>
    </row>
    <row r="1283" spans="3:11">
      <c r="C1283" s="64"/>
      <c r="D1283" s="64"/>
      <c r="E1283" s="64"/>
      <c r="F1283" s="64"/>
      <c r="G1283" s="64"/>
      <c r="H1283" s="64"/>
      <c r="I1283" s="64"/>
      <c r="J1283" s="64"/>
      <c r="K1283" s="64"/>
    </row>
    <row r="1284" spans="3:11">
      <c r="C1284" s="64"/>
      <c r="D1284" s="64"/>
      <c r="E1284" s="64"/>
      <c r="F1284" s="64"/>
      <c r="G1284" s="64"/>
      <c r="H1284" s="64"/>
      <c r="I1284" s="64"/>
      <c r="J1284" s="64"/>
      <c r="K1284" s="64"/>
    </row>
    <row r="1285" spans="3:11">
      <c r="C1285" s="64"/>
      <c r="D1285" s="64"/>
      <c r="E1285" s="64"/>
      <c r="F1285" s="64"/>
      <c r="G1285" s="64"/>
      <c r="H1285" s="64"/>
      <c r="I1285" s="64"/>
      <c r="J1285" s="64"/>
      <c r="K1285" s="64"/>
    </row>
    <row r="1286" spans="3:11">
      <c r="C1286" s="64"/>
      <c r="D1286" s="64"/>
      <c r="E1286" s="64"/>
      <c r="F1286" s="64"/>
      <c r="G1286" s="64"/>
      <c r="H1286" s="64"/>
      <c r="I1286" s="64"/>
      <c r="J1286" s="64"/>
      <c r="K1286" s="64"/>
    </row>
    <row r="1287" spans="3:11">
      <c r="C1287" s="64"/>
      <c r="D1287" s="64"/>
      <c r="E1287" s="64"/>
      <c r="F1287" s="64"/>
      <c r="G1287" s="64"/>
      <c r="H1287" s="64"/>
      <c r="I1287" s="64"/>
      <c r="J1287" s="64"/>
      <c r="K1287" s="64"/>
    </row>
    <row r="1288" spans="3:11">
      <c r="C1288" s="64"/>
      <c r="D1288" s="64"/>
      <c r="E1288" s="64"/>
      <c r="F1288" s="64"/>
      <c r="G1288" s="64"/>
      <c r="H1288" s="64"/>
      <c r="I1288" s="64"/>
      <c r="J1288" s="64"/>
      <c r="K1288" s="64"/>
    </row>
    <row r="1289" spans="3:11">
      <c r="C1289" s="64"/>
      <c r="D1289" s="64"/>
      <c r="E1289" s="64"/>
      <c r="F1289" s="64"/>
      <c r="G1289" s="64"/>
      <c r="H1289" s="64"/>
      <c r="I1289" s="64"/>
      <c r="J1289" s="64"/>
      <c r="K1289" s="64"/>
    </row>
    <row r="1290" spans="3:11">
      <c r="C1290" s="64"/>
      <c r="D1290" s="64"/>
      <c r="E1290" s="64"/>
      <c r="F1290" s="64"/>
      <c r="G1290" s="64"/>
      <c r="H1290" s="64"/>
      <c r="I1290" s="64"/>
      <c r="J1290" s="64"/>
      <c r="K1290" s="64"/>
    </row>
    <row r="1291" spans="3:11">
      <c r="C1291" s="64"/>
      <c r="D1291" s="64"/>
      <c r="E1291" s="64"/>
      <c r="F1291" s="64"/>
      <c r="G1291" s="64"/>
      <c r="H1291" s="64"/>
      <c r="I1291" s="64"/>
      <c r="J1291" s="64"/>
      <c r="K1291" s="64"/>
    </row>
    <row r="1292" spans="3:11">
      <c r="C1292" s="64"/>
      <c r="D1292" s="64"/>
      <c r="E1292" s="64"/>
      <c r="F1292" s="64"/>
      <c r="G1292" s="64"/>
      <c r="H1292" s="64"/>
      <c r="I1292" s="64"/>
      <c r="J1292" s="64"/>
      <c r="K1292" s="64"/>
    </row>
    <row r="1293" spans="3:11">
      <c r="C1293" s="64"/>
      <c r="D1293" s="64"/>
      <c r="E1293" s="64"/>
      <c r="F1293" s="64"/>
      <c r="G1293" s="64"/>
      <c r="H1293" s="64"/>
      <c r="I1293" s="64"/>
      <c r="J1293" s="64"/>
      <c r="K1293" s="64"/>
    </row>
    <row r="1294" spans="3:11">
      <c r="C1294" s="64"/>
      <c r="D1294" s="64"/>
      <c r="E1294" s="64"/>
      <c r="F1294" s="64"/>
      <c r="G1294" s="64"/>
      <c r="H1294" s="64"/>
      <c r="I1294" s="64"/>
      <c r="J1294" s="64"/>
      <c r="K1294" s="64"/>
    </row>
    <row r="1295" spans="3:11">
      <c r="C1295" s="64"/>
      <c r="D1295" s="64"/>
      <c r="E1295" s="64"/>
      <c r="F1295" s="64"/>
      <c r="G1295" s="64"/>
      <c r="H1295" s="64"/>
      <c r="I1295" s="64"/>
      <c r="J1295" s="64"/>
      <c r="K1295" s="64"/>
    </row>
    <row r="1296" spans="3:11">
      <c r="C1296" s="64"/>
      <c r="D1296" s="64"/>
      <c r="E1296" s="64"/>
      <c r="F1296" s="64"/>
      <c r="G1296" s="64"/>
      <c r="H1296" s="64"/>
      <c r="I1296" s="64"/>
      <c r="J1296" s="64"/>
      <c r="K1296" s="64"/>
    </row>
    <row r="1297" spans="3:11">
      <c r="C1297" s="64"/>
      <c r="D1297" s="64"/>
      <c r="E1297" s="64"/>
      <c r="F1297" s="64"/>
      <c r="G1297" s="64"/>
      <c r="H1297" s="64"/>
      <c r="I1297" s="64"/>
      <c r="J1297" s="64"/>
      <c r="K1297" s="64"/>
    </row>
    <row r="1298" spans="3:11">
      <c r="C1298" s="64"/>
      <c r="D1298" s="64"/>
      <c r="E1298" s="64"/>
      <c r="F1298" s="64"/>
      <c r="G1298" s="64"/>
      <c r="H1298" s="64"/>
      <c r="I1298" s="64"/>
      <c r="J1298" s="64"/>
      <c r="K1298" s="64"/>
    </row>
    <row r="1299" spans="3:11">
      <c r="C1299" s="64"/>
      <c r="D1299" s="64"/>
      <c r="E1299" s="64"/>
      <c r="F1299" s="64"/>
      <c r="G1299" s="64"/>
      <c r="H1299" s="64"/>
      <c r="I1299" s="64"/>
      <c r="J1299" s="64"/>
      <c r="K1299" s="64"/>
    </row>
    <row r="1300" spans="3:11">
      <c r="C1300" s="64"/>
      <c r="D1300" s="64"/>
      <c r="E1300" s="64"/>
      <c r="F1300" s="64"/>
      <c r="G1300" s="64"/>
      <c r="H1300" s="64"/>
      <c r="I1300" s="64"/>
      <c r="J1300" s="64"/>
      <c r="K1300" s="64"/>
    </row>
    <row r="1301" spans="3:11">
      <c r="C1301" s="64"/>
      <c r="D1301" s="64"/>
      <c r="E1301" s="64"/>
      <c r="F1301" s="64"/>
      <c r="G1301" s="64"/>
      <c r="H1301" s="64"/>
      <c r="I1301" s="64"/>
      <c r="J1301" s="64"/>
      <c r="K1301" s="64"/>
    </row>
    <row r="1302" spans="3:11">
      <c r="C1302" s="64"/>
      <c r="D1302" s="64"/>
      <c r="E1302" s="64"/>
      <c r="F1302" s="64"/>
      <c r="G1302" s="64"/>
      <c r="H1302" s="64"/>
      <c r="I1302" s="64"/>
      <c r="J1302" s="64"/>
      <c r="K1302" s="64"/>
    </row>
    <row r="1303" spans="3:11">
      <c r="C1303" s="64"/>
      <c r="D1303" s="64"/>
      <c r="E1303" s="64"/>
      <c r="F1303" s="64"/>
      <c r="G1303" s="64"/>
      <c r="H1303" s="64"/>
      <c r="I1303" s="64"/>
      <c r="J1303" s="64"/>
      <c r="K1303" s="64"/>
    </row>
    <row r="1304" spans="3:11">
      <c r="C1304" s="64"/>
      <c r="D1304" s="64"/>
      <c r="E1304" s="64"/>
      <c r="F1304" s="64"/>
      <c r="G1304" s="64"/>
      <c r="H1304" s="64"/>
      <c r="I1304" s="64"/>
      <c r="J1304" s="64"/>
      <c r="K1304" s="64"/>
    </row>
    <row r="1305" spans="3:11">
      <c r="C1305" s="64"/>
      <c r="D1305" s="64"/>
      <c r="E1305" s="64"/>
      <c r="F1305" s="64"/>
      <c r="G1305" s="64"/>
      <c r="H1305" s="64"/>
      <c r="I1305" s="64"/>
      <c r="J1305" s="64"/>
      <c r="K1305" s="64"/>
    </row>
    <row r="1306" spans="3:11">
      <c r="C1306" s="64"/>
      <c r="D1306" s="64"/>
      <c r="E1306" s="64"/>
      <c r="F1306" s="64"/>
      <c r="G1306" s="64"/>
      <c r="H1306" s="64"/>
      <c r="I1306" s="64"/>
      <c r="J1306" s="64"/>
      <c r="K1306" s="64"/>
    </row>
    <row r="1307" spans="3:11">
      <c r="C1307" s="64"/>
      <c r="D1307" s="64"/>
      <c r="E1307" s="64"/>
      <c r="F1307" s="64"/>
      <c r="G1307" s="64"/>
      <c r="H1307" s="64"/>
      <c r="I1307" s="64"/>
      <c r="J1307" s="64"/>
      <c r="K1307" s="64"/>
    </row>
    <row r="1308" spans="3:11">
      <c r="C1308" s="64"/>
      <c r="D1308" s="64"/>
      <c r="E1308" s="64"/>
      <c r="F1308" s="64"/>
      <c r="G1308" s="64"/>
      <c r="H1308" s="64"/>
      <c r="I1308" s="64"/>
      <c r="J1308" s="64"/>
      <c r="K1308" s="64"/>
    </row>
    <row r="1309" spans="3:11">
      <c r="C1309" s="64"/>
      <c r="D1309" s="64"/>
      <c r="E1309" s="64"/>
      <c r="F1309" s="64"/>
      <c r="G1309" s="64"/>
      <c r="H1309" s="64"/>
      <c r="I1309" s="64"/>
      <c r="J1309" s="64"/>
      <c r="K1309" s="64"/>
    </row>
    <row r="1310" spans="3:11">
      <c r="C1310" s="64"/>
      <c r="D1310" s="64"/>
      <c r="E1310" s="64"/>
      <c r="F1310" s="64"/>
      <c r="G1310" s="64"/>
      <c r="H1310" s="64"/>
      <c r="I1310" s="64"/>
      <c r="J1310" s="64"/>
      <c r="K1310" s="64"/>
    </row>
    <row r="1311" spans="3:11">
      <c r="C1311" s="64"/>
      <c r="D1311" s="64"/>
      <c r="E1311" s="64"/>
      <c r="F1311" s="64"/>
      <c r="G1311" s="64"/>
      <c r="H1311" s="64"/>
      <c r="I1311" s="64"/>
      <c r="J1311" s="64"/>
      <c r="K1311" s="64"/>
    </row>
    <row r="1312" spans="3:11">
      <c r="C1312" s="64"/>
      <c r="D1312" s="64"/>
      <c r="E1312" s="64"/>
      <c r="F1312" s="64"/>
      <c r="G1312" s="64"/>
      <c r="H1312" s="64"/>
      <c r="I1312" s="64"/>
      <c r="J1312" s="64"/>
      <c r="K1312" s="64"/>
    </row>
    <row r="1313" spans="3:11">
      <c r="C1313" s="64"/>
      <c r="D1313" s="64"/>
      <c r="E1313" s="64"/>
      <c r="F1313" s="64"/>
      <c r="G1313" s="64"/>
      <c r="H1313" s="64"/>
      <c r="I1313" s="64"/>
      <c r="J1313" s="64"/>
      <c r="K1313" s="64"/>
    </row>
    <row r="1314" spans="3:11">
      <c r="C1314" s="64"/>
      <c r="D1314" s="64"/>
      <c r="E1314" s="64"/>
      <c r="F1314" s="64"/>
      <c r="G1314" s="64"/>
      <c r="H1314" s="64"/>
      <c r="I1314" s="64"/>
      <c r="J1314" s="64"/>
      <c r="K1314" s="64"/>
    </row>
    <row r="1315" spans="3:11">
      <c r="C1315" s="64"/>
      <c r="D1315" s="64"/>
      <c r="E1315" s="64"/>
      <c r="F1315" s="64"/>
      <c r="G1315" s="64"/>
      <c r="H1315" s="64"/>
      <c r="I1315" s="64"/>
      <c r="J1315" s="64"/>
      <c r="K1315" s="64"/>
    </row>
    <row r="1316" spans="3:11">
      <c r="C1316" s="64"/>
      <c r="D1316" s="64"/>
      <c r="E1316" s="64"/>
      <c r="F1316" s="64"/>
      <c r="G1316" s="64"/>
      <c r="H1316" s="64"/>
      <c r="I1316" s="64"/>
      <c r="J1316" s="64"/>
      <c r="K1316" s="64"/>
    </row>
    <row r="1317" spans="3:11">
      <c r="C1317" s="64"/>
      <c r="D1317" s="64"/>
      <c r="E1317" s="64"/>
      <c r="F1317" s="64"/>
      <c r="G1317" s="64"/>
      <c r="H1317" s="64"/>
      <c r="I1317" s="64"/>
      <c r="J1317" s="64"/>
      <c r="K1317" s="64"/>
    </row>
    <row r="1318" spans="3:11">
      <c r="C1318" s="64"/>
      <c r="D1318" s="64"/>
      <c r="E1318" s="64"/>
      <c r="F1318" s="64"/>
      <c r="G1318" s="64"/>
      <c r="H1318" s="64"/>
      <c r="I1318" s="64"/>
      <c r="J1318" s="64"/>
      <c r="K1318" s="64"/>
    </row>
    <row r="1319" spans="3:11">
      <c r="C1319" s="64"/>
      <c r="D1319" s="64"/>
      <c r="E1319" s="64"/>
      <c r="F1319" s="64"/>
      <c r="G1319" s="64"/>
      <c r="H1319" s="64"/>
      <c r="I1319" s="64"/>
      <c r="J1319" s="64"/>
      <c r="K1319" s="64"/>
    </row>
    <row r="1320" spans="3:11">
      <c r="C1320" s="64"/>
      <c r="D1320" s="64"/>
      <c r="E1320" s="64"/>
      <c r="F1320" s="64"/>
      <c r="G1320" s="64"/>
      <c r="H1320" s="64"/>
      <c r="I1320" s="64"/>
      <c r="J1320" s="64"/>
      <c r="K1320" s="64"/>
    </row>
    <row r="1321" spans="3:11">
      <c r="C1321" s="64"/>
      <c r="D1321" s="64"/>
      <c r="E1321" s="64"/>
      <c r="F1321" s="64"/>
      <c r="G1321" s="64"/>
      <c r="H1321" s="64"/>
      <c r="I1321" s="64"/>
      <c r="J1321" s="64"/>
      <c r="K1321" s="64"/>
    </row>
    <row r="1322" spans="3:11">
      <c r="C1322" s="64"/>
      <c r="D1322" s="64"/>
      <c r="E1322" s="64"/>
      <c r="F1322" s="64"/>
      <c r="G1322" s="64"/>
      <c r="H1322" s="64"/>
      <c r="I1322" s="64"/>
      <c r="J1322" s="64"/>
      <c r="K1322" s="64"/>
    </row>
    <row r="1323" spans="3:11">
      <c r="C1323" s="64"/>
      <c r="D1323" s="64"/>
      <c r="E1323" s="64"/>
      <c r="F1323" s="64"/>
      <c r="G1323" s="64"/>
      <c r="H1323" s="64"/>
      <c r="I1323" s="64"/>
      <c r="J1323" s="64"/>
      <c r="K1323" s="64"/>
    </row>
    <row r="1324" spans="3:11">
      <c r="C1324" s="64"/>
      <c r="D1324" s="64"/>
      <c r="E1324" s="64"/>
      <c r="F1324" s="64"/>
      <c r="G1324" s="64"/>
      <c r="H1324" s="64"/>
      <c r="I1324" s="64"/>
      <c r="J1324" s="64"/>
      <c r="K1324" s="64"/>
    </row>
    <row r="1325" spans="3:11">
      <c r="C1325" s="64"/>
      <c r="D1325" s="64"/>
      <c r="E1325" s="64"/>
      <c r="F1325" s="64"/>
      <c r="G1325" s="64"/>
      <c r="H1325" s="64"/>
      <c r="I1325" s="64"/>
      <c r="J1325" s="64"/>
      <c r="K1325" s="64"/>
    </row>
    <row r="1326" spans="3:11">
      <c r="C1326" s="64"/>
      <c r="D1326" s="64"/>
      <c r="E1326" s="64"/>
      <c r="F1326" s="64"/>
      <c r="G1326" s="64"/>
      <c r="H1326" s="64"/>
      <c r="I1326" s="64"/>
      <c r="J1326" s="64"/>
      <c r="K1326" s="64"/>
    </row>
    <row r="1327" spans="3:11">
      <c r="C1327" s="64"/>
      <c r="D1327" s="64"/>
      <c r="E1327" s="64"/>
      <c r="F1327" s="64"/>
      <c r="G1327" s="64"/>
      <c r="H1327" s="64"/>
      <c r="I1327" s="64"/>
      <c r="J1327" s="64"/>
      <c r="K1327" s="64"/>
    </row>
    <row r="1328" spans="3:11">
      <c r="C1328" s="64"/>
      <c r="D1328" s="64"/>
      <c r="E1328" s="64"/>
      <c r="F1328" s="64"/>
      <c r="G1328" s="64"/>
      <c r="H1328" s="64"/>
      <c r="I1328" s="64"/>
      <c r="J1328" s="64"/>
      <c r="K1328" s="64"/>
    </row>
    <row r="1329" spans="3:11">
      <c r="C1329" s="64"/>
      <c r="D1329" s="64"/>
      <c r="E1329" s="64"/>
      <c r="F1329" s="64"/>
      <c r="G1329" s="64"/>
      <c r="H1329" s="64"/>
      <c r="I1329" s="64"/>
      <c r="J1329" s="64"/>
      <c r="K1329" s="64"/>
    </row>
    <row r="1330" spans="3:11">
      <c r="C1330" s="64"/>
      <c r="D1330" s="64"/>
      <c r="E1330" s="64"/>
      <c r="F1330" s="64"/>
      <c r="G1330" s="64"/>
      <c r="H1330" s="64"/>
      <c r="I1330" s="64"/>
      <c r="J1330" s="64"/>
      <c r="K1330" s="64"/>
    </row>
    <row r="1331" spans="3:11">
      <c r="C1331" s="64"/>
      <c r="D1331" s="64"/>
      <c r="E1331" s="64"/>
      <c r="F1331" s="64"/>
      <c r="G1331" s="64"/>
      <c r="H1331" s="64"/>
      <c r="I1331" s="64"/>
      <c r="J1331" s="64"/>
      <c r="K1331" s="64"/>
    </row>
    <row r="1332" spans="3:11">
      <c r="C1332" s="64"/>
      <c r="D1332" s="64"/>
      <c r="E1332" s="64"/>
      <c r="F1332" s="64"/>
      <c r="G1332" s="64"/>
      <c r="H1332" s="64"/>
      <c r="I1332" s="64"/>
      <c r="J1332" s="64"/>
      <c r="K1332" s="64"/>
    </row>
    <row r="1333" spans="3:11">
      <c r="C1333" s="64"/>
      <c r="D1333" s="64"/>
      <c r="E1333" s="64"/>
      <c r="F1333" s="64"/>
      <c r="G1333" s="64"/>
      <c r="H1333" s="64"/>
      <c r="I1333" s="64"/>
      <c r="J1333" s="64"/>
      <c r="K1333" s="64"/>
    </row>
    <row r="1334" spans="3:11">
      <c r="C1334" s="64"/>
      <c r="D1334" s="64"/>
      <c r="E1334" s="64"/>
      <c r="F1334" s="64"/>
      <c r="G1334" s="64"/>
      <c r="H1334" s="64"/>
      <c r="I1334" s="64"/>
      <c r="J1334" s="64"/>
      <c r="K1334" s="64"/>
    </row>
    <row r="1335" spans="3:11">
      <c r="C1335" s="64"/>
      <c r="D1335" s="64"/>
      <c r="E1335" s="64"/>
      <c r="F1335" s="64"/>
      <c r="G1335" s="64"/>
      <c r="H1335" s="64"/>
      <c r="I1335" s="64"/>
      <c r="J1335" s="64"/>
      <c r="K1335" s="64"/>
    </row>
    <row r="1336" spans="3:11">
      <c r="C1336" s="64"/>
      <c r="D1336" s="64"/>
      <c r="E1336" s="64"/>
      <c r="F1336" s="64"/>
      <c r="G1336" s="64"/>
      <c r="H1336" s="64"/>
      <c r="I1336" s="64"/>
      <c r="J1336" s="64"/>
      <c r="K1336" s="64"/>
    </row>
    <row r="1337" spans="3:11">
      <c r="C1337" s="64"/>
      <c r="D1337" s="64"/>
      <c r="E1337" s="64"/>
      <c r="F1337" s="64"/>
      <c r="G1337" s="64"/>
      <c r="H1337" s="64"/>
      <c r="I1337" s="64"/>
      <c r="J1337" s="64"/>
      <c r="K1337" s="64"/>
    </row>
    <row r="1338" spans="3:11">
      <c r="C1338" s="64"/>
      <c r="D1338" s="64"/>
      <c r="E1338" s="64"/>
      <c r="F1338" s="64"/>
      <c r="G1338" s="64"/>
      <c r="H1338" s="64"/>
      <c r="I1338" s="64"/>
      <c r="J1338" s="64"/>
      <c r="K1338" s="64"/>
    </row>
    <row r="1339" spans="3:11">
      <c r="C1339" s="64"/>
      <c r="D1339" s="64"/>
      <c r="E1339" s="64"/>
      <c r="F1339" s="64"/>
      <c r="G1339" s="64"/>
      <c r="H1339" s="64"/>
      <c r="I1339" s="64"/>
      <c r="J1339" s="64"/>
      <c r="K1339" s="64"/>
    </row>
    <row r="1340" spans="3:11">
      <c r="C1340" s="64"/>
      <c r="D1340" s="64"/>
      <c r="E1340" s="64"/>
      <c r="F1340" s="64"/>
      <c r="G1340" s="64"/>
      <c r="H1340" s="64"/>
      <c r="I1340" s="64"/>
      <c r="J1340" s="64"/>
      <c r="K1340" s="64"/>
    </row>
    <row r="1341" spans="3:11">
      <c r="C1341" s="64"/>
      <c r="D1341" s="64"/>
      <c r="E1341" s="64"/>
      <c r="F1341" s="64"/>
      <c r="G1341" s="64"/>
      <c r="H1341" s="64"/>
      <c r="I1341" s="64"/>
      <c r="J1341" s="64"/>
      <c r="K1341" s="64"/>
    </row>
    <row r="1342" spans="3:11">
      <c r="C1342" s="64"/>
      <c r="D1342" s="64"/>
      <c r="E1342" s="64"/>
      <c r="F1342" s="64"/>
      <c r="G1342" s="64"/>
      <c r="H1342" s="64"/>
      <c r="I1342" s="64"/>
      <c r="J1342" s="64"/>
      <c r="K1342" s="64"/>
    </row>
    <row r="1343" spans="3:11">
      <c r="C1343" s="64"/>
      <c r="D1343" s="64"/>
      <c r="E1343" s="64"/>
      <c r="F1343" s="64"/>
      <c r="G1343" s="64"/>
      <c r="H1343" s="64"/>
      <c r="I1343" s="64"/>
      <c r="J1343" s="64"/>
      <c r="K1343" s="64"/>
    </row>
    <row r="1344" spans="3:11">
      <c r="C1344" s="64"/>
      <c r="D1344" s="64"/>
      <c r="E1344" s="64"/>
      <c r="F1344" s="64"/>
      <c r="G1344" s="64"/>
      <c r="H1344" s="64"/>
      <c r="I1344" s="64"/>
      <c r="J1344" s="64"/>
      <c r="K1344" s="64"/>
    </row>
    <row r="1345" spans="3:11">
      <c r="C1345" s="64"/>
      <c r="D1345" s="64"/>
      <c r="E1345" s="64"/>
      <c r="F1345" s="64"/>
      <c r="G1345" s="64"/>
      <c r="H1345" s="64"/>
      <c r="I1345" s="64"/>
      <c r="J1345" s="64"/>
      <c r="K1345" s="64"/>
    </row>
    <row r="1346" spans="3:11">
      <c r="C1346" s="64"/>
      <c r="D1346" s="64"/>
      <c r="E1346" s="64"/>
      <c r="F1346" s="64"/>
      <c r="G1346" s="64"/>
      <c r="H1346" s="64"/>
      <c r="I1346" s="64"/>
      <c r="J1346" s="64"/>
      <c r="K1346" s="64"/>
    </row>
    <row r="1347" spans="3:11">
      <c r="C1347" s="64"/>
      <c r="D1347" s="64"/>
      <c r="E1347" s="64"/>
      <c r="F1347" s="64"/>
      <c r="G1347" s="64"/>
      <c r="H1347" s="64"/>
      <c r="I1347" s="64"/>
      <c r="J1347" s="64"/>
      <c r="K1347" s="64"/>
    </row>
    <row r="1348" spans="3:11">
      <c r="C1348" s="64"/>
      <c r="D1348" s="64"/>
      <c r="E1348" s="64"/>
      <c r="F1348" s="64"/>
      <c r="G1348" s="64"/>
      <c r="H1348" s="64"/>
      <c r="I1348" s="64"/>
      <c r="J1348" s="64"/>
      <c r="K1348" s="64"/>
    </row>
    <row r="1349" spans="3:11">
      <c r="C1349" s="64"/>
      <c r="D1349" s="64"/>
      <c r="E1349" s="64"/>
      <c r="F1349" s="64"/>
      <c r="G1349" s="64"/>
      <c r="H1349" s="64"/>
      <c r="I1349" s="64"/>
      <c r="J1349" s="64"/>
      <c r="K1349" s="64"/>
    </row>
    <row r="1350" spans="3:11">
      <c r="C1350" s="64"/>
      <c r="D1350" s="64"/>
      <c r="E1350" s="64"/>
      <c r="F1350" s="64"/>
      <c r="G1350" s="64"/>
      <c r="H1350" s="64"/>
      <c r="I1350" s="64"/>
      <c r="J1350" s="64"/>
      <c r="K1350" s="64"/>
    </row>
    <row r="1351" spans="3:11">
      <c r="C1351" s="64"/>
      <c r="D1351" s="64"/>
      <c r="E1351" s="64"/>
      <c r="F1351" s="64"/>
      <c r="G1351" s="64"/>
      <c r="H1351" s="64"/>
      <c r="I1351" s="64"/>
      <c r="J1351" s="64"/>
      <c r="K1351" s="64"/>
    </row>
    <row r="1352" spans="3:11">
      <c r="C1352" s="64"/>
      <c r="D1352" s="64"/>
      <c r="E1352" s="64"/>
      <c r="F1352" s="64"/>
      <c r="G1352" s="64"/>
      <c r="H1352" s="64"/>
      <c r="I1352" s="64"/>
      <c r="J1352" s="64"/>
      <c r="K1352" s="64"/>
    </row>
    <row r="1353" spans="3:11">
      <c r="C1353" s="64"/>
      <c r="D1353" s="64"/>
      <c r="E1353" s="64"/>
      <c r="F1353" s="64"/>
      <c r="G1353" s="64"/>
      <c r="H1353" s="64"/>
      <c r="I1353" s="64"/>
      <c r="J1353" s="64"/>
      <c r="K1353" s="64"/>
    </row>
    <row r="1354" spans="3:11">
      <c r="C1354" s="64"/>
      <c r="D1354" s="64"/>
      <c r="E1354" s="64"/>
      <c r="F1354" s="64"/>
      <c r="G1354" s="64"/>
      <c r="H1354" s="64"/>
      <c r="I1354" s="64"/>
      <c r="J1354" s="64"/>
      <c r="K1354" s="64"/>
    </row>
    <row r="1355" spans="3:11">
      <c r="C1355" s="64"/>
      <c r="D1355" s="64"/>
      <c r="E1355" s="64"/>
      <c r="F1355" s="64"/>
      <c r="G1355" s="64"/>
      <c r="H1355" s="64"/>
      <c r="I1355" s="64"/>
      <c r="J1355" s="64"/>
      <c r="K1355" s="64"/>
    </row>
    <row r="1356" spans="3:11">
      <c r="C1356" s="64"/>
      <c r="D1356" s="64"/>
      <c r="E1356" s="64"/>
      <c r="F1356" s="64"/>
      <c r="G1356" s="64"/>
      <c r="H1356" s="64"/>
      <c r="I1356" s="64"/>
      <c r="J1356" s="64"/>
      <c r="K1356" s="64"/>
    </row>
    <row r="1357" spans="3:11">
      <c r="C1357" s="64"/>
      <c r="D1357" s="64"/>
      <c r="E1357" s="64"/>
      <c r="F1357" s="64"/>
      <c r="G1357" s="64"/>
      <c r="H1357" s="64"/>
      <c r="I1357" s="64"/>
      <c r="J1357" s="64"/>
      <c r="K1357" s="64"/>
    </row>
    <row r="1358" spans="3:11">
      <c r="C1358" s="64"/>
      <c r="D1358" s="64"/>
      <c r="E1358" s="64"/>
      <c r="F1358" s="64"/>
      <c r="G1358" s="64"/>
      <c r="H1358" s="64"/>
      <c r="I1358" s="64"/>
      <c r="J1358" s="64"/>
      <c r="K1358" s="64"/>
    </row>
    <row r="1359" spans="3:11">
      <c r="C1359" s="64"/>
      <c r="D1359" s="64"/>
      <c r="E1359" s="64"/>
      <c r="F1359" s="64"/>
      <c r="G1359" s="64"/>
      <c r="H1359" s="64"/>
      <c r="I1359" s="64"/>
      <c r="J1359" s="64"/>
      <c r="K1359" s="64"/>
    </row>
    <row r="1360" spans="3:11">
      <c r="C1360" s="64"/>
      <c r="D1360" s="64"/>
      <c r="E1360" s="64"/>
      <c r="F1360" s="64"/>
      <c r="G1360" s="64"/>
      <c r="H1360" s="64"/>
      <c r="I1360" s="64"/>
      <c r="J1360" s="64"/>
      <c r="K1360" s="64"/>
    </row>
    <row r="1361" spans="3:11">
      <c r="C1361" s="64"/>
      <c r="D1361" s="64"/>
      <c r="E1361" s="64"/>
      <c r="F1361" s="64"/>
      <c r="G1361" s="64"/>
      <c r="H1361" s="64"/>
      <c r="I1361" s="64"/>
      <c r="J1361" s="64"/>
      <c r="K1361" s="64"/>
    </row>
    <row r="1362" spans="3:11">
      <c r="C1362" s="64"/>
      <c r="D1362" s="64"/>
      <c r="E1362" s="64"/>
      <c r="F1362" s="64"/>
      <c r="G1362" s="64"/>
      <c r="H1362" s="64"/>
      <c r="I1362" s="64"/>
      <c r="J1362" s="64"/>
      <c r="K1362" s="64"/>
    </row>
    <row r="1363" spans="3:11">
      <c r="C1363" s="64"/>
      <c r="D1363" s="64"/>
      <c r="E1363" s="64"/>
      <c r="F1363" s="64"/>
      <c r="G1363" s="64"/>
      <c r="H1363" s="64"/>
      <c r="I1363" s="64"/>
      <c r="J1363" s="64"/>
      <c r="K1363" s="64"/>
    </row>
    <row r="1364" spans="3:11">
      <c r="C1364" s="64"/>
      <c r="D1364" s="64"/>
      <c r="E1364" s="64"/>
      <c r="F1364" s="64"/>
      <c r="G1364" s="64"/>
      <c r="H1364" s="64"/>
      <c r="I1364" s="64"/>
      <c r="J1364" s="64"/>
      <c r="K1364" s="64"/>
    </row>
    <row r="1365" spans="3:11">
      <c r="C1365" s="64"/>
      <c r="D1365" s="64"/>
      <c r="E1365" s="64"/>
      <c r="F1365" s="64"/>
      <c r="G1365" s="64"/>
      <c r="H1365" s="64"/>
      <c r="I1365" s="64"/>
      <c r="J1365" s="64"/>
      <c r="K1365" s="64"/>
    </row>
    <row r="1366" spans="3:11">
      <c r="C1366" s="64"/>
      <c r="D1366" s="64"/>
      <c r="E1366" s="64"/>
      <c r="F1366" s="64"/>
      <c r="G1366" s="64"/>
      <c r="H1366" s="64"/>
      <c r="I1366" s="64"/>
      <c r="J1366" s="64"/>
      <c r="K1366" s="64"/>
    </row>
    <row r="1367" spans="3:11">
      <c r="C1367" s="64"/>
      <c r="D1367" s="64"/>
      <c r="E1367" s="64"/>
      <c r="F1367" s="64"/>
      <c r="G1367" s="64"/>
      <c r="H1367" s="64"/>
      <c r="I1367" s="64"/>
      <c r="J1367" s="64"/>
      <c r="K1367" s="64"/>
    </row>
    <row r="1368" spans="3:11">
      <c r="C1368" s="64"/>
      <c r="D1368" s="64"/>
      <c r="E1368" s="64"/>
      <c r="F1368" s="64"/>
      <c r="G1368" s="64"/>
      <c r="H1368" s="64"/>
      <c r="I1368" s="64"/>
      <c r="J1368" s="64"/>
      <c r="K1368" s="64"/>
    </row>
    <row r="1369" spans="3:11">
      <c r="C1369" s="64"/>
      <c r="D1369" s="64"/>
      <c r="E1369" s="64"/>
      <c r="F1369" s="64"/>
      <c r="G1369" s="64"/>
      <c r="H1369" s="64"/>
      <c r="I1369" s="64"/>
      <c r="J1369" s="64"/>
      <c r="K1369" s="64"/>
    </row>
    <row r="1370" spans="3:11">
      <c r="C1370" s="64"/>
      <c r="D1370" s="64"/>
      <c r="E1370" s="64"/>
      <c r="F1370" s="64"/>
      <c r="G1370" s="64"/>
      <c r="H1370" s="64"/>
      <c r="I1370" s="64"/>
      <c r="J1370" s="64"/>
      <c r="K1370" s="64"/>
    </row>
    <row r="1371" spans="3:11">
      <c r="C1371" s="64"/>
      <c r="D1371" s="64"/>
      <c r="E1371" s="64"/>
      <c r="F1371" s="64"/>
      <c r="G1371" s="64"/>
      <c r="H1371" s="64"/>
      <c r="I1371" s="64"/>
      <c r="J1371" s="64"/>
      <c r="K1371" s="64"/>
    </row>
    <row r="1372" spans="3:11">
      <c r="C1372" s="64"/>
      <c r="D1372" s="64"/>
      <c r="E1372" s="64"/>
      <c r="F1372" s="64"/>
      <c r="G1372" s="64"/>
      <c r="H1372" s="64"/>
      <c r="I1372" s="64"/>
      <c r="J1372" s="64"/>
      <c r="K1372" s="64"/>
    </row>
    <row r="1373" spans="3:11">
      <c r="C1373" s="64"/>
      <c r="D1373" s="64"/>
      <c r="E1373" s="64"/>
      <c r="F1373" s="64"/>
      <c r="G1373" s="64"/>
      <c r="H1373" s="64"/>
      <c r="I1373" s="64"/>
      <c r="J1373" s="64"/>
      <c r="K1373" s="64"/>
    </row>
    <row r="1374" spans="3:11">
      <c r="C1374" s="64"/>
      <c r="D1374" s="64"/>
      <c r="E1374" s="64"/>
      <c r="F1374" s="64"/>
      <c r="G1374" s="64"/>
      <c r="H1374" s="64"/>
      <c r="I1374" s="64"/>
      <c r="J1374" s="64"/>
      <c r="K1374" s="64"/>
    </row>
    <row r="1375" spans="3:11">
      <c r="C1375" s="64"/>
      <c r="D1375" s="64"/>
      <c r="E1375" s="64"/>
      <c r="F1375" s="64"/>
      <c r="G1375" s="64"/>
      <c r="H1375" s="64"/>
      <c r="I1375" s="64"/>
      <c r="J1375" s="64"/>
      <c r="K1375" s="64"/>
    </row>
    <row r="1376" spans="3:11">
      <c r="C1376" s="64"/>
      <c r="D1376" s="64"/>
      <c r="E1376" s="64"/>
      <c r="F1376" s="64"/>
      <c r="G1376" s="64"/>
      <c r="H1376" s="64"/>
      <c r="I1376" s="64"/>
      <c r="J1376" s="64"/>
      <c r="K1376" s="64"/>
    </row>
    <row r="1377" spans="3:11">
      <c r="C1377" s="64"/>
      <c r="D1377" s="64"/>
      <c r="E1377" s="64"/>
      <c r="F1377" s="64"/>
      <c r="G1377" s="64"/>
      <c r="H1377" s="64"/>
      <c r="I1377" s="64"/>
      <c r="J1377" s="64"/>
      <c r="K1377" s="64"/>
    </row>
    <row r="1378" spans="3:11">
      <c r="C1378" s="64"/>
      <c r="D1378" s="64"/>
      <c r="E1378" s="64"/>
      <c r="F1378" s="64"/>
      <c r="G1378" s="64"/>
      <c r="H1378" s="64"/>
      <c r="I1378" s="64"/>
      <c r="J1378" s="64"/>
      <c r="K1378" s="64"/>
    </row>
    <row r="1379" spans="3:11">
      <c r="C1379" s="64"/>
      <c r="D1379" s="64"/>
      <c r="E1379" s="64"/>
      <c r="F1379" s="64"/>
      <c r="G1379" s="64"/>
      <c r="H1379" s="64"/>
      <c r="I1379" s="64"/>
      <c r="J1379" s="64"/>
      <c r="K1379" s="64"/>
    </row>
    <row r="1380" spans="3:11">
      <c r="C1380" s="64"/>
      <c r="D1380" s="64"/>
      <c r="E1380" s="64"/>
      <c r="F1380" s="64"/>
      <c r="G1380" s="64"/>
      <c r="H1380" s="64"/>
      <c r="I1380" s="64"/>
      <c r="J1380" s="64"/>
      <c r="K1380" s="64"/>
    </row>
    <row r="1381" spans="3:11">
      <c r="C1381" s="64"/>
      <c r="D1381" s="64"/>
      <c r="E1381" s="64"/>
      <c r="F1381" s="64"/>
      <c r="G1381" s="64"/>
      <c r="H1381" s="64"/>
      <c r="I1381" s="64"/>
      <c r="J1381" s="64"/>
      <c r="K1381" s="64"/>
    </row>
    <row r="1382" spans="3:11">
      <c r="C1382" s="64"/>
      <c r="D1382" s="64"/>
      <c r="E1382" s="64"/>
      <c r="F1382" s="64"/>
      <c r="G1382" s="64"/>
      <c r="H1382" s="64"/>
      <c r="I1382" s="64"/>
      <c r="J1382" s="64"/>
      <c r="K1382" s="64"/>
    </row>
    <row r="1383" spans="3:11">
      <c r="C1383" s="64"/>
      <c r="D1383" s="64"/>
      <c r="E1383" s="64"/>
      <c r="F1383" s="64"/>
      <c r="G1383" s="64"/>
      <c r="H1383" s="64"/>
      <c r="I1383" s="64"/>
      <c r="J1383" s="64"/>
      <c r="K1383" s="64"/>
    </row>
    <row r="1384" spans="3:11">
      <c r="C1384" s="64"/>
      <c r="D1384" s="64"/>
      <c r="E1384" s="64"/>
      <c r="F1384" s="64"/>
      <c r="G1384" s="64"/>
      <c r="H1384" s="64"/>
      <c r="I1384" s="64"/>
      <c r="J1384" s="64"/>
      <c r="K1384" s="64"/>
    </row>
    <row r="1385" spans="3:11">
      <c r="C1385" s="64"/>
      <c r="D1385" s="64"/>
      <c r="E1385" s="64"/>
      <c r="F1385" s="64"/>
      <c r="G1385" s="64"/>
      <c r="H1385" s="64"/>
      <c r="I1385" s="64"/>
      <c r="J1385" s="64"/>
      <c r="K1385" s="64"/>
    </row>
    <row r="1386" spans="3:11">
      <c r="C1386" s="64"/>
      <c r="D1386" s="64"/>
      <c r="E1386" s="64"/>
      <c r="F1386" s="64"/>
      <c r="G1386" s="64"/>
      <c r="H1386" s="64"/>
      <c r="I1386" s="64"/>
      <c r="J1386" s="64"/>
      <c r="K1386" s="64"/>
    </row>
    <row r="1387" spans="3:11">
      <c r="C1387" s="64"/>
      <c r="D1387" s="64"/>
      <c r="E1387" s="64"/>
      <c r="F1387" s="64"/>
      <c r="G1387" s="64"/>
      <c r="H1387" s="64"/>
      <c r="I1387" s="64"/>
      <c r="J1387" s="64"/>
      <c r="K1387" s="64"/>
    </row>
    <row r="1388" spans="3:11">
      <c r="C1388" s="64"/>
      <c r="D1388" s="64"/>
      <c r="E1388" s="64"/>
      <c r="F1388" s="64"/>
      <c r="G1388" s="64"/>
      <c r="H1388" s="64"/>
      <c r="I1388" s="64"/>
      <c r="J1388" s="64"/>
      <c r="K1388" s="64"/>
    </row>
    <row r="1389" spans="3:11">
      <c r="C1389" s="64"/>
      <c r="D1389" s="64"/>
      <c r="E1389" s="64"/>
      <c r="F1389" s="64"/>
      <c r="G1389" s="64"/>
      <c r="H1389" s="64"/>
      <c r="I1389" s="64"/>
      <c r="J1389" s="64"/>
      <c r="K1389" s="64"/>
    </row>
    <row r="1390" spans="3:11">
      <c r="C1390" s="64"/>
      <c r="D1390" s="64"/>
      <c r="E1390" s="64"/>
      <c r="F1390" s="64"/>
      <c r="G1390" s="64"/>
      <c r="H1390" s="64"/>
      <c r="I1390" s="64"/>
      <c r="J1390" s="64"/>
      <c r="K1390" s="64"/>
    </row>
    <row r="1391" spans="3:11">
      <c r="C1391" s="64"/>
      <c r="D1391" s="64"/>
      <c r="E1391" s="64"/>
      <c r="F1391" s="64"/>
      <c r="G1391" s="64"/>
      <c r="H1391" s="64"/>
      <c r="I1391" s="64"/>
      <c r="J1391" s="64"/>
      <c r="K1391" s="64"/>
    </row>
    <row r="1392" spans="3:11">
      <c r="C1392" s="64"/>
      <c r="D1392" s="64"/>
      <c r="E1392" s="64"/>
      <c r="F1392" s="64"/>
      <c r="G1392" s="64"/>
      <c r="H1392" s="64"/>
      <c r="I1392" s="64"/>
      <c r="J1392" s="64"/>
      <c r="K1392" s="64"/>
    </row>
    <row r="1393" spans="3:11">
      <c r="C1393" s="64"/>
      <c r="D1393" s="64"/>
      <c r="E1393" s="64"/>
      <c r="F1393" s="64"/>
      <c r="G1393" s="64"/>
      <c r="H1393" s="64"/>
      <c r="I1393" s="64"/>
      <c r="J1393" s="64"/>
      <c r="K1393" s="64"/>
    </row>
    <row r="1394" spans="3:11">
      <c r="C1394" s="64"/>
      <c r="D1394" s="64"/>
      <c r="E1394" s="64"/>
      <c r="F1394" s="64"/>
      <c r="G1394" s="64"/>
      <c r="H1394" s="64"/>
      <c r="I1394" s="64"/>
      <c r="J1394" s="64"/>
      <c r="K1394" s="64"/>
    </row>
    <row r="1395" spans="3:11">
      <c r="C1395" s="64"/>
      <c r="D1395" s="64"/>
      <c r="E1395" s="64"/>
      <c r="F1395" s="64"/>
      <c r="G1395" s="64"/>
      <c r="H1395" s="64"/>
      <c r="I1395" s="64"/>
      <c r="J1395" s="64"/>
      <c r="K1395" s="64"/>
    </row>
    <row r="1396" spans="3:11">
      <c r="C1396" s="64"/>
      <c r="D1396" s="64"/>
      <c r="E1396" s="64"/>
      <c r="F1396" s="64"/>
      <c r="G1396" s="64"/>
      <c r="H1396" s="64"/>
      <c r="I1396" s="64"/>
      <c r="J1396" s="64"/>
      <c r="K1396" s="64"/>
    </row>
    <row r="1397" spans="3:11">
      <c r="C1397" s="64"/>
      <c r="D1397" s="64"/>
      <c r="E1397" s="64"/>
      <c r="F1397" s="64"/>
      <c r="G1397" s="64"/>
      <c r="H1397" s="64"/>
      <c r="I1397" s="64"/>
      <c r="J1397" s="64"/>
      <c r="K1397" s="64"/>
    </row>
    <row r="1398" spans="3:11">
      <c r="C1398" s="64"/>
      <c r="D1398" s="64"/>
      <c r="E1398" s="64"/>
      <c r="F1398" s="64"/>
      <c r="G1398" s="64"/>
      <c r="H1398" s="64"/>
      <c r="I1398" s="64"/>
      <c r="J1398" s="64"/>
      <c r="K1398" s="64"/>
    </row>
    <row r="1399" spans="3:11">
      <c r="C1399" s="64"/>
      <c r="D1399" s="64"/>
      <c r="E1399" s="64"/>
      <c r="F1399" s="64"/>
      <c r="G1399" s="64"/>
      <c r="H1399" s="64"/>
      <c r="I1399" s="64"/>
      <c r="J1399" s="64"/>
      <c r="K1399" s="64"/>
    </row>
    <row r="1400" spans="3:11">
      <c r="C1400" s="64"/>
      <c r="D1400" s="64"/>
      <c r="E1400" s="64"/>
      <c r="F1400" s="64"/>
      <c r="G1400" s="64"/>
      <c r="H1400" s="64"/>
      <c r="I1400" s="64"/>
      <c r="J1400" s="64"/>
      <c r="K1400" s="64"/>
    </row>
    <row r="1401" spans="3:11">
      <c r="C1401" s="64"/>
      <c r="D1401" s="64"/>
      <c r="E1401" s="64"/>
      <c r="F1401" s="64"/>
      <c r="G1401" s="64"/>
      <c r="H1401" s="64"/>
      <c r="I1401" s="64"/>
      <c r="J1401" s="64"/>
      <c r="K1401" s="64"/>
    </row>
    <row r="1402" spans="3:11">
      <c r="C1402" s="64"/>
      <c r="D1402" s="64"/>
      <c r="E1402" s="64"/>
      <c r="F1402" s="64"/>
      <c r="G1402" s="64"/>
      <c r="H1402" s="64"/>
      <c r="I1402" s="64"/>
      <c r="J1402" s="64"/>
      <c r="K1402" s="64"/>
    </row>
    <row r="1403" spans="3:11">
      <c r="C1403" s="64"/>
      <c r="D1403" s="64"/>
      <c r="E1403" s="64"/>
      <c r="F1403" s="64"/>
      <c r="G1403" s="64"/>
      <c r="H1403" s="64"/>
      <c r="I1403" s="64"/>
      <c r="J1403" s="64"/>
      <c r="K1403" s="64"/>
    </row>
    <row r="1404" spans="3:11">
      <c r="C1404" s="64"/>
      <c r="D1404" s="64"/>
      <c r="E1404" s="64"/>
      <c r="F1404" s="64"/>
      <c r="G1404" s="64"/>
      <c r="H1404" s="64"/>
      <c r="I1404" s="64"/>
      <c r="J1404" s="64"/>
      <c r="K1404" s="64"/>
    </row>
    <row r="1405" spans="3:11">
      <c r="C1405" s="64"/>
      <c r="D1405" s="64"/>
      <c r="E1405" s="64"/>
      <c r="F1405" s="64"/>
      <c r="G1405" s="64"/>
      <c r="H1405" s="64"/>
      <c r="I1405" s="64"/>
      <c r="J1405" s="64"/>
      <c r="K1405" s="64"/>
    </row>
    <row r="1406" spans="3:11">
      <c r="C1406" s="64"/>
      <c r="D1406" s="64"/>
      <c r="E1406" s="64"/>
      <c r="F1406" s="64"/>
      <c r="G1406" s="64"/>
      <c r="H1406" s="64"/>
      <c r="I1406" s="64"/>
      <c r="J1406" s="64"/>
      <c r="K1406" s="64"/>
    </row>
    <row r="1407" spans="3:11">
      <c r="C1407" s="64"/>
      <c r="D1407" s="64"/>
      <c r="E1407" s="64"/>
      <c r="F1407" s="64"/>
      <c r="G1407" s="64"/>
      <c r="H1407" s="64"/>
      <c r="I1407" s="64"/>
      <c r="J1407" s="64"/>
      <c r="K1407" s="64"/>
    </row>
    <row r="1408" spans="3:11">
      <c r="C1408" s="64"/>
      <c r="D1408" s="64"/>
      <c r="E1408" s="64"/>
      <c r="F1408" s="64"/>
      <c r="G1408" s="64"/>
      <c r="H1408" s="64"/>
      <c r="I1408" s="64"/>
      <c r="J1408" s="64"/>
      <c r="K1408" s="64"/>
    </row>
    <row r="1409" spans="3:11">
      <c r="C1409" s="64"/>
      <c r="D1409" s="64"/>
      <c r="E1409" s="64"/>
      <c r="F1409" s="64"/>
      <c r="G1409" s="64"/>
      <c r="H1409" s="64"/>
      <c r="I1409" s="64"/>
      <c r="J1409" s="64"/>
      <c r="K1409" s="64"/>
    </row>
    <row r="1410" spans="3:11">
      <c r="C1410" s="64"/>
      <c r="D1410" s="64"/>
      <c r="E1410" s="64"/>
      <c r="F1410" s="64"/>
      <c r="G1410" s="64"/>
      <c r="H1410" s="64"/>
      <c r="I1410" s="64"/>
      <c r="J1410" s="64"/>
      <c r="K1410" s="64"/>
    </row>
    <row r="1411" spans="3:11">
      <c r="C1411" s="64"/>
      <c r="D1411" s="64"/>
      <c r="E1411" s="64"/>
      <c r="F1411" s="64"/>
      <c r="G1411" s="64"/>
      <c r="H1411" s="64"/>
      <c r="I1411" s="64"/>
      <c r="J1411" s="64"/>
      <c r="K1411" s="64"/>
    </row>
    <row r="1412" spans="3:11">
      <c r="C1412" s="64"/>
      <c r="D1412" s="64"/>
      <c r="E1412" s="64"/>
      <c r="F1412" s="64"/>
      <c r="G1412" s="64"/>
      <c r="H1412" s="64"/>
      <c r="I1412" s="64"/>
      <c r="J1412" s="64"/>
      <c r="K1412" s="64"/>
    </row>
    <row r="1413" spans="3:11">
      <c r="C1413" s="64"/>
      <c r="D1413" s="64"/>
      <c r="E1413" s="64"/>
      <c r="F1413" s="64"/>
      <c r="G1413" s="64"/>
      <c r="H1413" s="64"/>
      <c r="I1413" s="64"/>
      <c r="J1413" s="64"/>
      <c r="K1413" s="64"/>
    </row>
    <row r="1414" spans="3:11">
      <c r="C1414" s="64"/>
      <c r="D1414" s="64"/>
      <c r="E1414" s="64"/>
      <c r="F1414" s="64"/>
      <c r="G1414" s="64"/>
      <c r="H1414" s="64"/>
      <c r="I1414" s="64"/>
      <c r="J1414" s="64"/>
      <c r="K1414" s="64"/>
    </row>
    <row r="1415" spans="3:11">
      <c r="C1415" s="64"/>
      <c r="D1415" s="64"/>
      <c r="E1415" s="64"/>
      <c r="F1415" s="64"/>
      <c r="G1415" s="64"/>
      <c r="H1415" s="64"/>
      <c r="I1415" s="64"/>
      <c r="J1415" s="64"/>
      <c r="K1415" s="64"/>
    </row>
    <row r="1416" spans="3:11">
      <c r="C1416" s="64"/>
      <c r="D1416" s="64"/>
      <c r="E1416" s="64"/>
      <c r="F1416" s="64"/>
      <c r="G1416" s="64"/>
      <c r="H1416" s="64"/>
      <c r="I1416" s="64"/>
      <c r="J1416" s="64"/>
      <c r="K1416" s="64"/>
    </row>
    <row r="1417" spans="3:11">
      <c r="C1417" s="64"/>
      <c r="D1417" s="64"/>
      <c r="E1417" s="64"/>
      <c r="F1417" s="64"/>
      <c r="G1417" s="64"/>
      <c r="H1417" s="64"/>
      <c r="I1417" s="64"/>
      <c r="J1417" s="64"/>
      <c r="K1417" s="64"/>
    </row>
    <row r="1418" spans="3:11">
      <c r="C1418" s="64"/>
      <c r="D1418" s="64"/>
      <c r="E1418" s="64"/>
      <c r="F1418" s="64"/>
      <c r="G1418" s="64"/>
      <c r="H1418" s="64"/>
      <c r="I1418" s="64"/>
      <c r="J1418" s="64"/>
      <c r="K1418" s="64"/>
    </row>
    <row r="1419" spans="3:11">
      <c r="C1419" s="64"/>
      <c r="D1419" s="64"/>
      <c r="E1419" s="64"/>
      <c r="F1419" s="64"/>
      <c r="G1419" s="64"/>
      <c r="H1419" s="64"/>
      <c r="I1419" s="64"/>
      <c r="J1419" s="64"/>
      <c r="K1419" s="64"/>
    </row>
    <row r="1420" spans="3:11">
      <c r="C1420" s="64"/>
      <c r="D1420" s="64"/>
      <c r="E1420" s="64"/>
      <c r="F1420" s="64"/>
      <c r="G1420" s="64"/>
      <c r="H1420" s="64"/>
      <c r="I1420" s="64"/>
      <c r="J1420" s="64"/>
      <c r="K1420" s="64"/>
    </row>
    <row r="1421" spans="3:11">
      <c r="C1421" s="64"/>
      <c r="D1421" s="64"/>
      <c r="E1421" s="64"/>
      <c r="F1421" s="64"/>
      <c r="G1421" s="64"/>
      <c r="H1421" s="64"/>
      <c r="I1421" s="64"/>
      <c r="J1421" s="64"/>
      <c r="K1421" s="64"/>
    </row>
    <row r="1422" spans="3:11">
      <c r="C1422" s="64"/>
      <c r="D1422" s="64"/>
      <c r="E1422" s="64"/>
      <c r="F1422" s="64"/>
      <c r="G1422" s="64"/>
      <c r="H1422" s="64"/>
      <c r="I1422" s="64"/>
      <c r="J1422" s="64"/>
      <c r="K1422" s="64"/>
    </row>
    <row r="1423" spans="3:11">
      <c r="C1423" s="64"/>
      <c r="D1423" s="64"/>
      <c r="E1423" s="64"/>
      <c r="F1423" s="64"/>
      <c r="G1423" s="64"/>
      <c r="H1423" s="64"/>
      <c r="I1423" s="64"/>
      <c r="J1423" s="64"/>
      <c r="K1423" s="64"/>
    </row>
    <row r="1424" spans="3:11">
      <c r="C1424" s="64"/>
      <c r="D1424" s="64"/>
      <c r="E1424" s="64"/>
      <c r="F1424" s="64"/>
      <c r="G1424" s="64"/>
      <c r="H1424" s="64"/>
      <c r="I1424" s="64"/>
      <c r="J1424" s="64"/>
      <c r="K1424" s="64"/>
    </row>
    <row r="1425" spans="3:11">
      <c r="C1425" s="64"/>
      <c r="D1425" s="64"/>
      <c r="E1425" s="64"/>
      <c r="F1425" s="64"/>
      <c r="G1425" s="64"/>
      <c r="H1425" s="64"/>
      <c r="I1425" s="64"/>
      <c r="J1425" s="64"/>
      <c r="K1425" s="64"/>
    </row>
    <row r="1426" spans="3:11">
      <c r="C1426" s="64"/>
      <c r="D1426" s="64"/>
      <c r="E1426" s="64"/>
      <c r="F1426" s="64"/>
      <c r="G1426" s="64"/>
      <c r="H1426" s="64"/>
      <c r="I1426" s="64"/>
      <c r="J1426" s="64"/>
      <c r="K1426" s="64"/>
    </row>
    <row r="1427" spans="3:11">
      <c r="C1427" s="64"/>
      <c r="D1427" s="64"/>
      <c r="E1427" s="64"/>
      <c r="F1427" s="64"/>
      <c r="G1427" s="64"/>
      <c r="H1427" s="64"/>
      <c r="I1427" s="64"/>
      <c r="J1427" s="64"/>
      <c r="K1427" s="64"/>
    </row>
    <row r="1428" spans="3:11">
      <c r="C1428" s="64"/>
      <c r="D1428" s="64"/>
      <c r="E1428" s="64"/>
      <c r="F1428" s="64"/>
      <c r="G1428" s="64"/>
      <c r="H1428" s="64"/>
      <c r="I1428" s="64"/>
      <c r="J1428" s="64"/>
      <c r="K1428" s="64"/>
    </row>
    <row r="1429" spans="3:11">
      <c r="C1429" s="64"/>
      <c r="D1429" s="64"/>
      <c r="E1429" s="64"/>
      <c r="F1429" s="64"/>
      <c r="G1429" s="64"/>
      <c r="H1429" s="64"/>
      <c r="I1429" s="64"/>
      <c r="J1429" s="64"/>
      <c r="K1429" s="64"/>
    </row>
    <row r="1430" spans="3:11">
      <c r="C1430" s="64"/>
      <c r="D1430" s="64"/>
      <c r="E1430" s="64"/>
      <c r="F1430" s="64"/>
      <c r="G1430" s="64"/>
      <c r="H1430" s="64"/>
      <c r="I1430" s="64"/>
      <c r="J1430" s="64"/>
      <c r="K1430" s="64"/>
    </row>
    <row r="1431" spans="3:11">
      <c r="C1431" s="64"/>
      <c r="D1431" s="64"/>
      <c r="E1431" s="64"/>
      <c r="F1431" s="64"/>
      <c r="G1431" s="64"/>
      <c r="H1431" s="64"/>
      <c r="I1431" s="64"/>
      <c r="J1431" s="64"/>
      <c r="K1431" s="64"/>
    </row>
    <row r="1432" spans="3:11">
      <c r="C1432" s="64"/>
      <c r="D1432" s="64"/>
      <c r="E1432" s="64"/>
      <c r="F1432" s="64"/>
      <c r="G1432" s="64"/>
      <c r="H1432" s="64"/>
      <c r="I1432" s="64"/>
      <c r="J1432" s="64"/>
      <c r="K1432" s="64"/>
    </row>
    <row r="1433" spans="3:11">
      <c r="C1433" s="64"/>
      <c r="D1433" s="64"/>
      <c r="E1433" s="64"/>
      <c r="F1433" s="64"/>
      <c r="G1433" s="64"/>
      <c r="H1433" s="64"/>
      <c r="I1433" s="64"/>
      <c r="J1433" s="64"/>
      <c r="K1433" s="64"/>
    </row>
    <row r="1434" spans="3:11">
      <c r="C1434" s="64"/>
      <c r="D1434" s="64"/>
      <c r="E1434" s="64"/>
      <c r="F1434" s="64"/>
      <c r="G1434" s="64"/>
      <c r="H1434" s="64"/>
      <c r="I1434" s="64"/>
      <c r="J1434" s="64"/>
      <c r="K1434" s="64"/>
    </row>
    <row r="1435" spans="3:11">
      <c r="C1435" s="64"/>
      <c r="D1435" s="64"/>
      <c r="E1435" s="64"/>
      <c r="F1435" s="64"/>
      <c r="G1435" s="64"/>
      <c r="H1435" s="64"/>
      <c r="I1435" s="64"/>
      <c r="J1435" s="64"/>
      <c r="K1435" s="64"/>
    </row>
    <row r="1436" spans="3:11">
      <c r="C1436" s="64"/>
      <c r="D1436" s="64"/>
      <c r="E1436" s="64"/>
      <c r="F1436" s="64"/>
      <c r="G1436" s="64"/>
      <c r="H1436" s="64"/>
      <c r="I1436" s="64"/>
      <c r="J1436" s="64"/>
      <c r="K1436" s="64"/>
    </row>
    <row r="1437" spans="3:11">
      <c r="C1437" s="64"/>
      <c r="D1437" s="64"/>
      <c r="E1437" s="64"/>
      <c r="F1437" s="64"/>
      <c r="G1437" s="64"/>
      <c r="H1437" s="64"/>
      <c r="I1437" s="64"/>
      <c r="J1437" s="64"/>
      <c r="K1437" s="64"/>
    </row>
    <row r="1438" spans="3:11">
      <c r="C1438" s="64"/>
      <c r="D1438" s="64"/>
      <c r="E1438" s="64"/>
      <c r="F1438" s="64"/>
      <c r="G1438" s="64"/>
      <c r="H1438" s="64"/>
      <c r="I1438" s="64"/>
      <c r="J1438" s="64"/>
      <c r="K1438" s="64"/>
    </row>
    <row r="1439" spans="3:11">
      <c r="C1439" s="64"/>
      <c r="D1439" s="64"/>
      <c r="E1439" s="64"/>
      <c r="F1439" s="64"/>
      <c r="G1439" s="64"/>
      <c r="H1439" s="64"/>
      <c r="I1439" s="64"/>
      <c r="J1439" s="64"/>
      <c r="K1439" s="64"/>
    </row>
    <row r="1440" spans="3:11">
      <c r="C1440" s="64"/>
      <c r="D1440" s="64"/>
      <c r="E1440" s="64"/>
      <c r="F1440" s="64"/>
      <c r="G1440" s="64"/>
      <c r="H1440" s="64"/>
      <c r="I1440" s="64"/>
      <c r="J1440" s="64"/>
      <c r="K1440" s="64"/>
    </row>
    <row r="1441" spans="3:11">
      <c r="C1441" s="64"/>
      <c r="D1441" s="64"/>
      <c r="E1441" s="64"/>
      <c r="F1441" s="64"/>
      <c r="G1441" s="64"/>
      <c r="H1441" s="64"/>
      <c r="I1441" s="64"/>
      <c r="J1441" s="64"/>
      <c r="K1441" s="64"/>
    </row>
    <row r="1442" spans="3:11">
      <c r="C1442" s="64"/>
      <c r="D1442" s="64"/>
      <c r="E1442" s="64"/>
      <c r="F1442" s="64"/>
      <c r="G1442" s="64"/>
      <c r="H1442" s="64"/>
      <c r="I1442" s="64"/>
      <c r="J1442" s="64"/>
      <c r="K1442" s="64"/>
    </row>
    <row r="1443" spans="3:11">
      <c r="C1443" s="64"/>
      <c r="D1443" s="64"/>
      <c r="E1443" s="64"/>
      <c r="F1443" s="64"/>
      <c r="G1443" s="64"/>
      <c r="H1443" s="64"/>
      <c r="I1443" s="64"/>
      <c r="J1443" s="64"/>
      <c r="K1443" s="64"/>
    </row>
    <row r="1444" spans="3:11">
      <c r="C1444" s="64"/>
      <c r="D1444" s="64"/>
      <c r="E1444" s="64"/>
      <c r="F1444" s="64"/>
      <c r="G1444" s="64"/>
      <c r="H1444" s="64"/>
      <c r="I1444" s="64"/>
      <c r="J1444" s="64"/>
      <c r="K1444" s="64"/>
    </row>
    <row r="1445" spans="3:11">
      <c r="C1445" s="64"/>
      <c r="D1445" s="64"/>
      <c r="E1445" s="64"/>
      <c r="F1445" s="64"/>
      <c r="G1445" s="64"/>
      <c r="H1445" s="64"/>
      <c r="I1445" s="64"/>
      <c r="J1445" s="64"/>
      <c r="K1445" s="64"/>
    </row>
    <row r="1446" spans="3:11">
      <c r="C1446" s="64"/>
      <c r="D1446" s="64"/>
      <c r="E1446" s="64"/>
      <c r="F1446" s="64"/>
      <c r="G1446" s="64"/>
      <c r="H1446" s="64"/>
      <c r="I1446" s="64"/>
      <c r="J1446" s="64"/>
      <c r="K1446" s="64"/>
    </row>
    <row r="1447" spans="3:11">
      <c r="C1447" s="64"/>
      <c r="D1447" s="64"/>
      <c r="E1447" s="64"/>
      <c r="F1447" s="64"/>
      <c r="G1447" s="64"/>
      <c r="H1447" s="64"/>
      <c r="I1447" s="64"/>
      <c r="J1447" s="64"/>
      <c r="K1447" s="64"/>
    </row>
    <row r="1448" spans="3:11">
      <c r="C1448" s="64"/>
      <c r="D1448" s="64"/>
      <c r="E1448" s="64"/>
      <c r="F1448" s="64"/>
      <c r="G1448" s="64"/>
      <c r="H1448" s="64"/>
      <c r="I1448" s="64"/>
      <c r="J1448" s="64"/>
      <c r="K1448" s="64"/>
    </row>
    <row r="1449" spans="3:11">
      <c r="C1449" s="64"/>
      <c r="D1449" s="64"/>
      <c r="E1449" s="64"/>
      <c r="F1449" s="64"/>
      <c r="G1449" s="64"/>
      <c r="H1449" s="64"/>
      <c r="I1449" s="64"/>
      <c r="J1449" s="64"/>
      <c r="K1449" s="64"/>
    </row>
    <row r="1450" spans="3:11">
      <c r="C1450" s="64"/>
      <c r="D1450" s="64"/>
      <c r="E1450" s="64"/>
      <c r="F1450" s="64"/>
      <c r="G1450" s="64"/>
      <c r="H1450" s="64"/>
      <c r="I1450" s="64"/>
      <c r="J1450" s="64"/>
      <c r="K1450" s="64"/>
    </row>
    <row r="1451" spans="3:11">
      <c r="C1451" s="64"/>
      <c r="D1451" s="64"/>
      <c r="E1451" s="64"/>
      <c r="F1451" s="64"/>
      <c r="G1451" s="64"/>
      <c r="H1451" s="64"/>
      <c r="I1451" s="64"/>
      <c r="J1451" s="64"/>
      <c r="K1451" s="64"/>
    </row>
    <row r="1452" spans="3:11">
      <c r="C1452" s="64"/>
      <c r="D1452" s="64"/>
      <c r="E1452" s="64"/>
      <c r="F1452" s="64"/>
      <c r="G1452" s="64"/>
      <c r="H1452" s="64"/>
      <c r="I1452" s="64"/>
      <c r="J1452" s="64"/>
      <c r="K1452" s="64"/>
    </row>
    <row r="1453" spans="3:11">
      <c r="C1453" s="64"/>
      <c r="D1453" s="64"/>
      <c r="E1453" s="64"/>
      <c r="F1453" s="64"/>
      <c r="G1453" s="64"/>
      <c r="H1453" s="64"/>
      <c r="I1453" s="64"/>
      <c r="J1453" s="64"/>
      <c r="K1453" s="64"/>
    </row>
    <row r="1454" spans="3:11">
      <c r="C1454" s="64"/>
      <c r="D1454" s="64"/>
      <c r="E1454" s="64"/>
      <c r="F1454" s="64"/>
      <c r="G1454" s="64"/>
      <c r="H1454" s="64"/>
      <c r="I1454" s="64"/>
      <c r="J1454" s="64"/>
      <c r="K1454" s="64"/>
    </row>
    <row r="1455" spans="3:11">
      <c r="C1455" s="64"/>
      <c r="D1455" s="64"/>
      <c r="E1455" s="64"/>
      <c r="F1455" s="64"/>
      <c r="G1455" s="64"/>
      <c r="H1455" s="64"/>
      <c r="I1455" s="64"/>
      <c r="J1455" s="64"/>
      <c r="K1455" s="64"/>
    </row>
    <row r="1456" spans="3:11">
      <c r="C1456" s="64"/>
      <c r="D1456" s="64"/>
      <c r="E1456" s="64"/>
      <c r="F1456" s="64"/>
      <c r="G1456" s="64"/>
      <c r="H1456" s="64"/>
      <c r="I1456" s="64"/>
      <c r="J1456" s="64"/>
      <c r="K1456" s="64"/>
    </row>
    <row r="1457" spans="3:11">
      <c r="C1457" s="64"/>
      <c r="D1457" s="64"/>
      <c r="E1457" s="64"/>
      <c r="F1457" s="64"/>
      <c r="G1457" s="64"/>
      <c r="H1457" s="64"/>
      <c r="I1457" s="64"/>
      <c r="J1457" s="64"/>
      <c r="K1457" s="64"/>
    </row>
    <row r="1458" spans="3:11">
      <c r="C1458" s="64"/>
      <c r="D1458" s="64"/>
      <c r="E1458" s="64"/>
      <c r="F1458" s="64"/>
      <c r="G1458" s="64"/>
      <c r="H1458" s="64"/>
      <c r="I1458" s="64"/>
      <c r="J1458" s="64"/>
      <c r="K1458" s="64"/>
    </row>
    <row r="1459" spans="3:11">
      <c r="C1459" s="64"/>
      <c r="D1459" s="64"/>
      <c r="E1459" s="64"/>
      <c r="F1459" s="64"/>
      <c r="G1459" s="64"/>
      <c r="H1459" s="64"/>
      <c r="I1459" s="64"/>
      <c r="J1459" s="64"/>
      <c r="K1459" s="64"/>
    </row>
    <row r="1460" spans="3:11">
      <c r="C1460" s="64"/>
      <c r="D1460" s="64"/>
      <c r="E1460" s="64"/>
      <c r="F1460" s="64"/>
      <c r="G1460" s="64"/>
      <c r="H1460" s="64"/>
      <c r="I1460" s="64"/>
      <c r="J1460" s="64"/>
      <c r="K1460" s="64"/>
    </row>
    <row r="1461" spans="3:11">
      <c r="C1461" s="64"/>
      <c r="D1461" s="64"/>
      <c r="E1461" s="64"/>
      <c r="F1461" s="64"/>
      <c r="G1461" s="64"/>
      <c r="H1461" s="64"/>
      <c r="I1461" s="64"/>
      <c r="J1461" s="64"/>
      <c r="K1461" s="64"/>
    </row>
    <row r="1462" spans="3:11">
      <c r="C1462" s="64"/>
      <c r="D1462" s="64"/>
      <c r="E1462" s="64"/>
      <c r="F1462" s="64"/>
      <c r="G1462" s="64"/>
      <c r="H1462" s="64"/>
      <c r="I1462" s="64"/>
      <c r="J1462" s="64"/>
      <c r="K1462" s="64"/>
    </row>
    <row r="1463" spans="3:11">
      <c r="C1463" s="64"/>
      <c r="D1463" s="64"/>
      <c r="E1463" s="64"/>
      <c r="F1463" s="64"/>
      <c r="G1463" s="64"/>
      <c r="H1463" s="64"/>
      <c r="I1463" s="64"/>
      <c r="J1463" s="64"/>
      <c r="K1463" s="64"/>
    </row>
    <row r="1464" spans="3:11">
      <c r="C1464" s="64"/>
      <c r="D1464" s="64"/>
      <c r="E1464" s="64"/>
      <c r="F1464" s="64"/>
      <c r="G1464" s="64"/>
      <c r="H1464" s="64"/>
      <c r="I1464" s="64"/>
      <c r="J1464" s="64"/>
      <c r="K1464" s="64"/>
    </row>
    <row r="1465" spans="3:11">
      <c r="C1465" s="64"/>
      <c r="D1465" s="64"/>
      <c r="E1465" s="64"/>
      <c r="F1465" s="64"/>
      <c r="G1465" s="64"/>
      <c r="H1465" s="64"/>
      <c r="I1465" s="64"/>
      <c r="J1465" s="64"/>
      <c r="K1465" s="64"/>
    </row>
    <row r="1466" spans="3:11">
      <c r="C1466" s="64"/>
      <c r="D1466" s="64"/>
      <c r="E1466" s="64"/>
      <c r="F1466" s="64"/>
      <c r="G1466" s="64"/>
      <c r="H1466" s="64"/>
      <c r="I1466" s="64"/>
      <c r="J1466" s="64"/>
      <c r="K1466" s="64"/>
    </row>
    <row r="1467" spans="3:11">
      <c r="C1467" s="64"/>
      <c r="D1467" s="64"/>
      <c r="E1467" s="64"/>
      <c r="F1467" s="64"/>
      <c r="G1467" s="64"/>
      <c r="H1467" s="64"/>
      <c r="I1467" s="64"/>
      <c r="J1467" s="64"/>
      <c r="K1467" s="64"/>
    </row>
    <row r="1468" spans="3:11">
      <c r="C1468" s="64"/>
      <c r="D1468" s="64"/>
      <c r="E1468" s="64"/>
      <c r="F1468" s="64"/>
      <c r="G1468" s="64"/>
      <c r="H1468" s="64"/>
      <c r="I1468" s="64"/>
      <c r="J1468" s="64"/>
      <c r="K1468" s="64"/>
    </row>
    <row r="1469" spans="3:11">
      <c r="C1469" s="64"/>
      <c r="D1469" s="64"/>
      <c r="E1469" s="64"/>
      <c r="F1469" s="64"/>
      <c r="G1469" s="64"/>
      <c r="H1469" s="64"/>
      <c r="I1469" s="64"/>
      <c r="J1469" s="64"/>
      <c r="K1469" s="64"/>
    </row>
    <row r="1470" spans="3:11">
      <c r="C1470" s="64"/>
      <c r="D1470" s="64"/>
      <c r="E1470" s="64"/>
      <c r="F1470" s="64"/>
      <c r="G1470" s="64"/>
      <c r="H1470" s="64"/>
      <c r="I1470" s="64"/>
      <c r="J1470" s="64"/>
      <c r="K1470" s="64"/>
    </row>
    <row r="1471" spans="3:11">
      <c r="C1471" s="64"/>
      <c r="D1471" s="64"/>
      <c r="E1471" s="64"/>
      <c r="F1471" s="64"/>
      <c r="G1471" s="64"/>
      <c r="H1471" s="64"/>
      <c r="I1471" s="64"/>
      <c r="J1471" s="64"/>
      <c r="K1471" s="64"/>
    </row>
    <row r="1472" spans="3:11">
      <c r="C1472" s="64"/>
      <c r="D1472" s="64"/>
      <c r="E1472" s="64"/>
      <c r="F1472" s="64"/>
      <c r="G1472" s="64"/>
      <c r="H1472" s="64"/>
      <c r="I1472" s="64"/>
      <c r="J1472" s="64"/>
      <c r="K1472" s="64"/>
    </row>
    <row r="1473" spans="3:11">
      <c r="C1473" s="64"/>
      <c r="D1473" s="64"/>
      <c r="E1473" s="64"/>
      <c r="F1473" s="64"/>
      <c r="G1473" s="64"/>
      <c r="H1473" s="64"/>
      <c r="I1473" s="64"/>
      <c r="J1473" s="64"/>
      <c r="K1473" s="64"/>
    </row>
    <row r="1474" spans="3:11">
      <c r="C1474" s="64"/>
      <c r="D1474" s="64"/>
      <c r="E1474" s="64"/>
      <c r="F1474" s="64"/>
      <c r="G1474" s="64"/>
      <c r="H1474" s="64"/>
      <c r="I1474" s="64"/>
      <c r="J1474" s="64"/>
      <c r="K1474" s="64"/>
    </row>
    <row r="1475" spans="3:11">
      <c r="C1475" s="64"/>
      <c r="D1475" s="64"/>
      <c r="E1475" s="64"/>
      <c r="F1475" s="64"/>
      <c r="G1475" s="64"/>
      <c r="H1475" s="64"/>
      <c r="I1475" s="64"/>
      <c r="J1475" s="64"/>
      <c r="K1475" s="64"/>
    </row>
    <row r="1476" spans="3:11">
      <c r="C1476" s="64"/>
      <c r="D1476" s="64"/>
      <c r="E1476" s="64"/>
      <c r="F1476" s="64"/>
      <c r="G1476" s="64"/>
      <c r="H1476" s="64"/>
      <c r="I1476" s="64"/>
      <c r="J1476" s="64"/>
      <c r="K1476" s="64"/>
    </row>
    <row r="1477" spans="3:11">
      <c r="C1477" s="64"/>
      <c r="D1477" s="64"/>
      <c r="E1477" s="64"/>
      <c r="F1477" s="64"/>
      <c r="G1477" s="64"/>
      <c r="H1477" s="64"/>
      <c r="I1477" s="64"/>
      <c r="J1477" s="64"/>
      <c r="K1477" s="64"/>
    </row>
    <row r="1478" spans="3:11">
      <c r="C1478" s="64"/>
      <c r="D1478" s="64"/>
      <c r="E1478" s="64"/>
      <c r="F1478" s="64"/>
      <c r="G1478" s="64"/>
      <c r="H1478" s="64"/>
      <c r="I1478" s="64"/>
      <c r="J1478" s="64"/>
      <c r="K1478" s="64"/>
    </row>
    <row r="1479" spans="3:11">
      <c r="C1479" s="64"/>
      <c r="D1479" s="64"/>
      <c r="E1479" s="64"/>
      <c r="F1479" s="64"/>
      <c r="G1479" s="64"/>
      <c r="H1479" s="64"/>
      <c r="I1479" s="64"/>
      <c r="J1479" s="64"/>
      <c r="K1479" s="64"/>
    </row>
    <row r="1480" spans="3:11">
      <c r="C1480" s="64"/>
      <c r="D1480" s="64"/>
      <c r="E1480" s="64"/>
      <c r="F1480" s="64"/>
      <c r="G1480" s="64"/>
      <c r="H1480" s="64"/>
      <c r="I1480" s="64"/>
      <c r="J1480" s="64"/>
      <c r="K1480" s="64"/>
    </row>
    <row r="1481" spans="3:11">
      <c r="C1481" s="64"/>
      <c r="D1481" s="64"/>
      <c r="E1481" s="64"/>
      <c r="F1481" s="64"/>
      <c r="G1481" s="64"/>
      <c r="H1481" s="64"/>
      <c r="I1481" s="64"/>
      <c r="J1481" s="64"/>
      <c r="K1481" s="64"/>
    </row>
    <row r="1482" spans="3:11">
      <c r="C1482" s="64"/>
      <c r="D1482" s="64"/>
      <c r="E1482" s="64"/>
      <c r="F1482" s="64"/>
      <c r="G1482" s="64"/>
      <c r="H1482" s="64"/>
      <c r="I1482" s="64"/>
      <c r="J1482" s="64"/>
      <c r="K1482" s="64"/>
    </row>
    <row r="1483" spans="3:11">
      <c r="C1483" s="64"/>
      <c r="D1483" s="64"/>
      <c r="E1483" s="64"/>
      <c r="F1483" s="64"/>
      <c r="G1483" s="64"/>
      <c r="H1483" s="64"/>
      <c r="I1483" s="64"/>
      <c r="J1483" s="64"/>
      <c r="K1483" s="64"/>
    </row>
    <row r="1484" spans="3:11">
      <c r="C1484" s="64"/>
      <c r="D1484" s="64"/>
      <c r="E1484" s="64"/>
      <c r="F1484" s="64"/>
      <c r="G1484" s="64"/>
      <c r="H1484" s="64"/>
      <c r="I1484" s="64"/>
      <c r="J1484" s="64"/>
      <c r="K1484" s="64"/>
    </row>
    <row r="1485" spans="3:11">
      <c r="C1485" s="64"/>
      <c r="D1485" s="64"/>
      <c r="E1485" s="64"/>
      <c r="F1485" s="64"/>
      <c r="G1485" s="64"/>
      <c r="H1485" s="64"/>
      <c r="I1485" s="64"/>
      <c r="J1485" s="64"/>
      <c r="K1485" s="64"/>
    </row>
    <row r="1486" spans="3:11">
      <c r="C1486" s="64"/>
      <c r="D1486" s="64"/>
      <c r="E1486" s="64"/>
      <c r="F1486" s="64"/>
      <c r="G1486" s="64"/>
      <c r="H1486" s="64"/>
      <c r="I1486" s="64"/>
      <c r="J1486" s="64"/>
      <c r="K1486" s="64"/>
    </row>
    <row r="1487" spans="3:11">
      <c r="C1487" s="64"/>
      <c r="D1487" s="64"/>
      <c r="E1487" s="64"/>
      <c r="F1487" s="64"/>
      <c r="G1487" s="64"/>
      <c r="H1487" s="64"/>
      <c r="I1487" s="64"/>
      <c r="J1487" s="64"/>
      <c r="K1487" s="64"/>
    </row>
    <row r="1488" spans="3:11">
      <c r="C1488" s="64"/>
      <c r="D1488" s="64"/>
      <c r="E1488" s="64"/>
      <c r="F1488" s="64"/>
      <c r="G1488" s="64"/>
      <c r="H1488" s="64"/>
      <c r="I1488" s="64"/>
      <c r="J1488" s="64"/>
      <c r="K1488" s="64"/>
    </row>
    <row r="1489" spans="3:11">
      <c r="C1489" s="64"/>
      <c r="D1489" s="64"/>
      <c r="E1489" s="64"/>
      <c r="F1489" s="64"/>
      <c r="G1489" s="64"/>
      <c r="H1489" s="64"/>
      <c r="I1489" s="64"/>
      <c r="J1489" s="64"/>
      <c r="K1489" s="64"/>
    </row>
    <row r="1490" spans="3:11">
      <c r="C1490" s="64"/>
      <c r="D1490" s="64"/>
      <c r="E1490" s="64"/>
      <c r="F1490" s="64"/>
      <c r="G1490" s="64"/>
      <c r="H1490" s="64"/>
      <c r="I1490" s="64"/>
      <c r="J1490" s="64"/>
      <c r="K1490" s="64"/>
    </row>
    <row r="1491" spans="3:11">
      <c r="C1491" s="64"/>
      <c r="D1491" s="64"/>
      <c r="E1491" s="64"/>
      <c r="F1491" s="64"/>
      <c r="G1491" s="64"/>
      <c r="H1491" s="64"/>
      <c r="I1491" s="64"/>
      <c r="J1491" s="64"/>
      <c r="K1491" s="64"/>
    </row>
    <row r="1492" spans="3:11">
      <c r="C1492" s="64"/>
      <c r="D1492" s="64"/>
      <c r="E1492" s="64"/>
      <c r="F1492" s="64"/>
      <c r="G1492" s="64"/>
      <c r="H1492" s="64"/>
      <c r="I1492" s="64"/>
      <c r="J1492" s="64"/>
      <c r="K1492" s="64"/>
    </row>
    <row r="1493" spans="3:11">
      <c r="C1493" s="64"/>
      <c r="D1493" s="64"/>
      <c r="E1493" s="64"/>
      <c r="F1493" s="64"/>
      <c r="G1493" s="64"/>
      <c r="H1493" s="64"/>
      <c r="I1493" s="64"/>
      <c r="J1493" s="64"/>
      <c r="K1493" s="64"/>
    </row>
    <row r="1494" spans="3:11">
      <c r="C1494" s="64"/>
      <c r="D1494" s="64"/>
      <c r="E1494" s="64"/>
      <c r="F1494" s="64"/>
      <c r="G1494" s="64"/>
      <c r="H1494" s="64"/>
      <c r="I1494" s="64"/>
      <c r="J1494" s="64"/>
      <c r="K1494" s="64"/>
    </row>
    <row r="1495" spans="3:11">
      <c r="C1495" s="64"/>
      <c r="D1495" s="64"/>
      <c r="E1495" s="64"/>
      <c r="F1495" s="64"/>
      <c r="G1495" s="64"/>
      <c r="H1495" s="64"/>
      <c r="I1495" s="64"/>
      <c r="J1495" s="64"/>
      <c r="K1495" s="64"/>
    </row>
    <row r="1496" spans="3:11">
      <c r="C1496" s="64"/>
      <c r="D1496" s="64"/>
      <c r="E1496" s="64"/>
      <c r="F1496" s="64"/>
      <c r="G1496" s="64"/>
      <c r="H1496" s="64"/>
      <c r="I1496" s="64"/>
      <c r="J1496" s="64"/>
      <c r="K1496" s="64"/>
    </row>
    <row r="1497" spans="3:11">
      <c r="C1497" s="64"/>
      <c r="D1497" s="64"/>
      <c r="E1497" s="64"/>
      <c r="F1497" s="64"/>
      <c r="G1497" s="64"/>
      <c r="H1497" s="64"/>
      <c r="I1497" s="64"/>
      <c r="J1497" s="64"/>
      <c r="K1497" s="64"/>
    </row>
    <row r="1498" spans="3:11">
      <c r="C1498" s="64"/>
      <c r="D1498" s="64"/>
      <c r="E1498" s="64"/>
      <c r="F1498" s="64"/>
      <c r="G1498" s="64"/>
      <c r="H1498" s="64"/>
      <c r="I1498" s="64"/>
      <c r="J1498" s="64"/>
      <c r="K1498" s="64"/>
    </row>
    <row r="1499" spans="3:11">
      <c r="C1499" s="64"/>
      <c r="D1499" s="64"/>
      <c r="E1499" s="64"/>
      <c r="F1499" s="64"/>
      <c r="G1499" s="64"/>
      <c r="H1499" s="64"/>
      <c r="I1499" s="64"/>
      <c r="J1499" s="64"/>
      <c r="K1499" s="64"/>
    </row>
    <row r="1500" spans="3:11">
      <c r="C1500" s="64"/>
      <c r="D1500" s="64"/>
      <c r="E1500" s="64"/>
      <c r="F1500" s="64"/>
      <c r="G1500" s="64"/>
      <c r="H1500" s="64"/>
      <c r="I1500" s="64"/>
      <c r="J1500" s="64"/>
      <c r="K1500" s="64"/>
    </row>
    <row r="1501" spans="3:11">
      <c r="C1501" s="64"/>
      <c r="D1501" s="64"/>
      <c r="E1501" s="64"/>
      <c r="F1501" s="64"/>
      <c r="G1501" s="64"/>
      <c r="H1501" s="64"/>
      <c r="I1501" s="64"/>
      <c r="J1501" s="64"/>
      <c r="K1501" s="64"/>
    </row>
    <row r="1502" spans="3:11">
      <c r="C1502" s="64"/>
      <c r="D1502" s="64"/>
      <c r="E1502" s="64"/>
      <c r="F1502" s="64"/>
      <c r="G1502" s="64"/>
      <c r="H1502" s="64"/>
      <c r="I1502" s="64"/>
      <c r="J1502" s="64"/>
      <c r="K1502" s="64"/>
    </row>
    <row r="1503" spans="3:11">
      <c r="C1503" s="64"/>
      <c r="D1503" s="64"/>
      <c r="E1503" s="64"/>
      <c r="F1503" s="64"/>
      <c r="G1503" s="64"/>
      <c r="H1503" s="64"/>
      <c r="I1503" s="64"/>
      <c r="J1503" s="64"/>
      <c r="K1503" s="64"/>
    </row>
    <row r="1504" spans="3:11">
      <c r="C1504" s="64"/>
      <c r="D1504" s="64"/>
      <c r="E1504" s="64"/>
      <c r="F1504" s="64"/>
      <c r="G1504" s="64"/>
      <c r="H1504" s="64"/>
      <c r="I1504" s="64"/>
      <c r="J1504" s="64"/>
      <c r="K1504" s="64"/>
    </row>
    <row r="1505" spans="3:11">
      <c r="C1505" s="64"/>
      <c r="D1505" s="64"/>
      <c r="E1505" s="64"/>
      <c r="F1505" s="64"/>
      <c r="G1505" s="64"/>
      <c r="H1505" s="64"/>
      <c r="I1505" s="64"/>
      <c r="J1505" s="64"/>
      <c r="K1505" s="64"/>
    </row>
    <row r="1506" spans="3:11">
      <c r="C1506" s="64"/>
      <c r="D1506" s="64"/>
      <c r="E1506" s="64"/>
      <c r="F1506" s="64"/>
      <c r="G1506" s="64"/>
      <c r="H1506" s="64"/>
      <c r="I1506" s="64"/>
      <c r="J1506" s="64"/>
      <c r="K1506" s="64"/>
    </row>
    <row r="1507" spans="3:11">
      <c r="C1507" s="64"/>
      <c r="D1507" s="64"/>
      <c r="E1507" s="64"/>
      <c r="F1507" s="64"/>
      <c r="G1507" s="64"/>
      <c r="H1507" s="64"/>
      <c r="I1507" s="64"/>
      <c r="J1507" s="64"/>
      <c r="K1507" s="64"/>
    </row>
    <row r="1508" spans="3:11">
      <c r="C1508" s="64"/>
      <c r="D1508" s="64"/>
      <c r="E1508" s="64"/>
      <c r="F1508" s="64"/>
      <c r="G1508" s="64"/>
      <c r="H1508" s="64"/>
      <c r="I1508" s="64"/>
      <c r="J1508" s="64"/>
      <c r="K1508" s="64"/>
    </row>
    <row r="1509" spans="3:11">
      <c r="C1509" s="64"/>
      <c r="D1509" s="64"/>
      <c r="E1509" s="64"/>
      <c r="F1509" s="64"/>
      <c r="G1509" s="64"/>
      <c r="H1509" s="64"/>
      <c r="I1509" s="64"/>
      <c r="J1509" s="64"/>
      <c r="K1509" s="64"/>
    </row>
    <row r="1510" spans="3:11">
      <c r="C1510" s="64"/>
      <c r="D1510" s="64"/>
      <c r="E1510" s="64"/>
      <c r="F1510" s="64"/>
      <c r="G1510" s="64"/>
      <c r="H1510" s="64"/>
      <c r="I1510" s="64"/>
      <c r="J1510" s="64"/>
      <c r="K1510" s="64"/>
    </row>
    <row r="1511" spans="3:11">
      <c r="C1511" s="64"/>
      <c r="D1511" s="64"/>
      <c r="E1511" s="64"/>
      <c r="F1511" s="64"/>
      <c r="G1511" s="64"/>
      <c r="H1511" s="64"/>
      <c r="I1511" s="64"/>
      <c r="J1511" s="64"/>
      <c r="K1511" s="64"/>
    </row>
    <row r="1512" spans="3:11">
      <c r="C1512" s="64"/>
      <c r="D1512" s="64"/>
      <c r="E1512" s="64"/>
      <c r="F1512" s="64"/>
      <c r="G1512" s="64"/>
      <c r="H1512" s="64"/>
      <c r="I1512" s="64"/>
      <c r="J1512" s="64"/>
      <c r="K1512" s="64"/>
    </row>
    <row r="1513" spans="3:11">
      <c r="C1513" s="64"/>
      <c r="D1513" s="64"/>
      <c r="E1513" s="64"/>
      <c r="F1513" s="64"/>
      <c r="G1513" s="64"/>
      <c r="H1513" s="64"/>
      <c r="I1513" s="64"/>
      <c r="J1513" s="64"/>
      <c r="K1513" s="64"/>
    </row>
    <row r="1514" spans="3:11">
      <c r="C1514" s="64"/>
      <c r="D1514" s="64"/>
      <c r="E1514" s="64"/>
      <c r="F1514" s="64"/>
      <c r="G1514" s="64"/>
      <c r="H1514" s="64"/>
      <c r="I1514" s="64"/>
      <c r="J1514" s="64"/>
      <c r="K1514" s="64"/>
    </row>
    <row r="1515" spans="3:11">
      <c r="C1515" s="64"/>
      <c r="D1515" s="64"/>
      <c r="E1515" s="64"/>
      <c r="F1515" s="64"/>
      <c r="G1515" s="64"/>
      <c r="H1515" s="64"/>
      <c r="I1515" s="64"/>
      <c r="J1515" s="64"/>
      <c r="K1515" s="64"/>
    </row>
    <row r="1516" spans="3:11">
      <c r="C1516" s="64"/>
      <c r="D1516" s="64"/>
      <c r="E1516" s="64"/>
      <c r="F1516" s="64"/>
      <c r="G1516" s="64"/>
      <c r="H1516" s="64"/>
      <c r="I1516" s="64"/>
      <c r="J1516" s="64"/>
      <c r="K1516" s="64"/>
    </row>
    <row r="1517" spans="3:11">
      <c r="C1517" s="64"/>
      <c r="D1517" s="64"/>
      <c r="E1517" s="64"/>
      <c r="F1517" s="64"/>
      <c r="G1517" s="64"/>
      <c r="H1517" s="64"/>
      <c r="I1517" s="64"/>
      <c r="J1517" s="64"/>
      <c r="K1517" s="64"/>
    </row>
    <row r="1518" spans="3:11">
      <c r="C1518" s="64"/>
      <c r="D1518" s="64"/>
      <c r="E1518" s="64"/>
      <c r="F1518" s="64"/>
      <c r="G1518" s="64"/>
      <c r="H1518" s="64"/>
      <c r="I1518" s="64"/>
      <c r="J1518" s="64"/>
      <c r="K1518" s="64"/>
    </row>
    <row r="1519" spans="3:11">
      <c r="C1519" s="64"/>
      <c r="D1519" s="64"/>
      <c r="E1519" s="64"/>
      <c r="F1519" s="64"/>
      <c r="G1519" s="64"/>
      <c r="H1519" s="64"/>
      <c r="I1519" s="64"/>
      <c r="J1519" s="64"/>
      <c r="K1519" s="64"/>
    </row>
    <row r="1520" spans="3:11">
      <c r="C1520" s="64"/>
      <c r="D1520" s="64"/>
      <c r="E1520" s="64"/>
      <c r="F1520" s="64"/>
      <c r="G1520" s="64"/>
      <c r="H1520" s="64"/>
      <c r="I1520" s="64"/>
      <c r="J1520" s="64"/>
      <c r="K1520" s="64"/>
    </row>
    <row r="1521" spans="3:11">
      <c r="C1521" s="64"/>
      <c r="D1521" s="64"/>
      <c r="E1521" s="64"/>
      <c r="F1521" s="64"/>
      <c r="G1521" s="64"/>
      <c r="H1521" s="64"/>
      <c r="I1521" s="64"/>
      <c r="J1521" s="64"/>
      <c r="K1521" s="64"/>
    </row>
    <row r="1522" spans="3:11">
      <c r="C1522" s="64"/>
      <c r="D1522" s="64"/>
      <c r="E1522" s="64"/>
      <c r="F1522" s="64"/>
      <c r="G1522" s="64"/>
      <c r="H1522" s="64"/>
      <c r="I1522" s="64"/>
      <c r="J1522" s="64"/>
      <c r="K1522" s="64"/>
    </row>
    <row r="1523" spans="3:11">
      <c r="C1523" s="64"/>
      <c r="D1523" s="64"/>
      <c r="E1523" s="64"/>
      <c r="F1523" s="64"/>
      <c r="G1523" s="64"/>
      <c r="H1523" s="64"/>
      <c r="I1523" s="64"/>
      <c r="J1523" s="64"/>
      <c r="K1523" s="64"/>
    </row>
    <row r="1524" spans="3:11">
      <c r="C1524" s="64"/>
      <c r="D1524" s="64"/>
      <c r="E1524" s="64"/>
      <c r="F1524" s="64"/>
      <c r="G1524" s="64"/>
      <c r="H1524" s="64"/>
      <c r="I1524" s="64"/>
      <c r="J1524" s="64"/>
      <c r="K1524" s="64"/>
    </row>
    <row r="1525" spans="3:11">
      <c r="C1525" s="64"/>
      <c r="D1525" s="64"/>
      <c r="E1525" s="64"/>
      <c r="F1525" s="64"/>
      <c r="G1525" s="64"/>
      <c r="H1525" s="64"/>
      <c r="I1525" s="64"/>
      <c r="J1525" s="64"/>
      <c r="K1525" s="64"/>
    </row>
    <row r="1526" spans="3:11">
      <c r="C1526" s="64"/>
      <c r="D1526" s="64"/>
      <c r="E1526" s="64"/>
      <c r="F1526" s="64"/>
      <c r="G1526" s="64"/>
      <c r="H1526" s="64"/>
      <c r="I1526" s="64"/>
      <c r="J1526" s="64"/>
      <c r="K1526" s="64"/>
    </row>
    <row r="1527" spans="3:11">
      <c r="C1527" s="64"/>
      <c r="D1527" s="64"/>
      <c r="E1527" s="64"/>
      <c r="F1527" s="64"/>
      <c r="G1527" s="64"/>
      <c r="H1527" s="64"/>
      <c r="I1527" s="64"/>
      <c r="J1527" s="64"/>
      <c r="K1527" s="64"/>
    </row>
    <row r="1528" spans="3:11">
      <c r="C1528" s="64"/>
      <c r="D1528" s="64"/>
      <c r="E1528" s="64"/>
      <c r="F1528" s="64"/>
      <c r="G1528" s="64"/>
      <c r="H1528" s="64"/>
      <c r="I1528" s="64"/>
      <c r="J1528" s="64"/>
      <c r="K1528" s="64"/>
    </row>
    <row r="1529" spans="3:11">
      <c r="C1529" s="64"/>
      <c r="D1529" s="64"/>
      <c r="E1529" s="64"/>
      <c r="F1529" s="64"/>
      <c r="G1529" s="64"/>
      <c r="H1529" s="64"/>
      <c r="I1529" s="64"/>
      <c r="J1529" s="64"/>
      <c r="K1529" s="64"/>
    </row>
    <row r="1530" spans="3:11">
      <c r="C1530" s="64"/>
      <c r="D1530" s="64"/>
      <c r="E1530" s="64"/>
      <c r="F1530" s="64"/>
      <c r="G1530" s="64"/>
      <c r="H1530" s="64"/>
      <c r="I1530" s="64"/>
      <c r="J1530" s="64"/>
      <c r="K1530" s="64"/>
    </row>
    <row r="1531" spans="3:11">
      <c r="C1531" s="64"/>
      <c r="D1531" s="64"/>
      <c r="E1531" s="64"/>
      <c r="F1531" s="64"/>
      <c r="G1531" s="64"/>
      <c r="H1531" s="64"/>
      <c r="I1531" s="64"/>
      <c r="J1531" s="64"/>
      <c r="K1531" s="64"/>
    </row>
    <row r="1532" spans="3:11">
      <c r="C1532" s="64"/>
      <c r="D1532" s="64"/>
      <c r="E1532" s="64"/>
      <c r="F1532" s="64"/>
      <c r="G1532" s="64"/>
      <c r="H1532" s="64"/>
      <c r="I1532" s="64"/>
      <c r="J1532" s="64"/>
      <c r="K1532" s="64"/>
    </row>
    <row r="1533" spans="3:11">
      <c r="C1533" s="64"/>
      <c r="D1533" s="64"/>
      <c r="E1533" s="64"/>
      <c r="F1533" s="64"/>
      <c r="G1533" s="64"/>
      <c r="H1533" s="64"/>
      <c r="I1533" s="64"/>
      <c r="J1533" s="64"/>
      <c r="K1533" s="64"/>
    </row>
    <row r="1534" spans="3:11">
      <c r="C1534" s="64"/>
      <c r="D1534" s="64"/>
      <c r="E1534" s="64"/>
      <c r="F1534" s="64"/>
      <c r="G1534" s="64"/>
      <c r="H1534" s="64"/>
      <c r="I1534" s="64"/>
      <c r="J1534" s="64"/>
      <c r="K1534" s="64"/>
    </row>
    <row r="1535" spans="3:11">
      <c r="C1535" s="64"/>
      <c r="D1535" s="64"/>
      <c r="E1535" s="64"/>
      <c r="F1535" s="64"/>
      <c r="G1535" s="64"/>
      <c r="H1535" s="64"/>
      <c r="I1535" s="64"/>
      <c r="J1535" s="64"/>
      <c r="K1535" s="64"/>
    </row>
    <row r="1536" spans="3:11">
      <c r="C1536" s="64"/>
      <c r="D1536" s="64"/>
      <c r="E1536" s="64"/>
      <c r="F1536" s="64"/>
      <c r="G1536" s="64"/>
      <c r="H1536" s="64"/>
      <c r="I1536" s="64"/>
      <c r="J1536" s="64"/>
      <c r="K1536" s="64"/>
    </row>
    <row r="1537" spans="3:11">
      <c r="C1537" s="64"/>
      <c r="D1537" s="64"/>
      <c r="E1537" s="64"/>
      <c r="F1537" s="64"/>
      <c r="G1537" s="64"/>
      <c r="H1537" s="64"/>
      <c r="I1537" s="64"/>
      <c r="J1537" s="64"/>
      <c r="K1537" s="64"/>
    </row>
    <row r="1538" spans="3:11">
      <c r="C1538" s="64"/>
      <c r="D1538" s="64"/>
      <c r="E1538" s="64"/>
      <c r="F1538" s="64"/>
      <c r="G1538" s="64"/>
      <c r="H1538" s="64"/>
      <c r="I1538" s="64"/>
      <c r="J1538" s="64"/>
      <c r="K1538" s="64"/>
    </row>
    <row r="1539" spans="3:11">
      <c r="C1539" s="64"/>
      <c r="D1539" s="64"/>
      <c r="E1539" s="64"/>
      <c r="F1539" s="64"/>
      <c r="G1539" s="64"/>
      <c r="H1539" s="64"/>
      <c r="I1539" s="64"/>
      <c r="J1539" s="64"/>
      <c r="K1539" s="64"/>
    </row>
    <row r="1540" spans="3:11">
      <c r="C1540" s="64"/>
      <c r="D1540" s="64"/>
      <c r="E1540" s="64"/>
      <c r="F1540" s="64"/>
      <c r="G1540" s="64"/>
      <c r="H1540" s="64"/>
      <c r="I1540" s="64"/>
      <c r="J1540" s="64"/>
      <c r="K1540" s="64"/>
    </row>
    <row r="1541" spans="3:11">
      <c r="C1541" s="64"/>
      <c r="D1541" s="64"/>
      <c r="E1541" s="64"/>
      <c r="F1541" s="64"/>
      <c r="G1541" s="64"/>
      <c r="H1541" s="64"/>
      <c r="I1541" s="64"/>
      <c r="J1541" s="64"/>
      <c r="K1541" s="64"/>
    </row>
    <row r="1048575" spans="4:47">
      <c r="L1048575" s="51">
        <v>925</v>
      </c>
      <c r="X1048575" s="51">
        <v>926</v>
      </c>
      <c r="AB1048575" s="51">
        <v>927</v>
      </c>
    </row>
    <row r="1048576" spans="4:47" ht="11.25" hidden="1">
      <c r="D1048576" s="57">
        <v>886</v>
      </c>
      <c r="E1048576" s="57">
        <v>887</v>
      </c>
      <c r="F1048576" s="57">
        <v>888</v>
      </c>
      <c r="G1048576" s="57">
        <v>889</v>
      </c>
      <c r="H1048576" s="57">
        <v>890</v>
      </c>
      <c r="I1048576" s="57">
        <v>891</v>
      </c>
      <c r="J1048576" s="57">
        <v>892</v>
      </c>
      <c r="K1048576" s="57">
        <v>893</v>
      </c>
      <c r="L1048576" s="57">
        <v>894</v>
      </c>
      <c r="M1048576" s="57">
        <v>895</v>
      </c>
      <c r="N1048576" s="57">
        <v>896</v>
      </c>
      <c r="O1048576" s="57">
        <v>897</v>
      </c>
      <c r="P1048576" s="57">
        <v>898</v>
      </c>
      <c r="Q1048576" s="57">
        <v>899</v>
      </c>
      <c r="R1048576" s="57">
        <v>900</v>
      </c>
      <c r="S1048576" s="57">
        <v>901</v>
      </c>
      <c r="T1048576" s="57">
        <v>902</v>
      </c>
      <c r="U1048576" s="57">
        <v>903</v>
      </c>
      <c r="V1048576" s="57">
        <v>904</v>
      </c>
      <c r="W1048576" s="57">
        <v>905</v>
      </c>
      <c r="X1048576" s="57">
        <v>906</v>
      </c>
      <c r="Y1048576" s="57">
        <v>907</v>
      </c>
      <c r="Z1048576" s="57">
        <v>908</v>
      </c>
      <c r="AA1048576" s="57">
        <v>909</v>
      </c>
      <c r="AB1048576" s="57">
        <v>910</v>
      </c>
      <c r="AC1048576" s="57">
        <v>911</v>
      </c>
      <c r="AD1048576" s="57">
        <v>912</v>
      </c>
      <c r="AE1048576" s="57">
        <v>913</v>
      </c>
      <c r="AF1048576" s="57">
        <v>914</v>
      </c>
      <c r="AG1048576" s="57">
        <v>915</v>
      </c>
      <c r="AH1048576" s="57">
        <v>916</v>
      </c>
      <c r="AI1048576" s="57">
        <v>917</v>
      </c>
      <c r="AJ1048576" s="57">
        <v>918</v>
      </c>
      <c r="AK1048576" s="57">
        <v>919</v>
      </c>
      <c r="AL1048576" s="57">
        <v>920</v>
      </c>
      <c r="AM1048576" s="57">
        <v>921</v>
      </c>
      <c r="AN1048576" s="57">
        <v>922</v>
      </c>
      <c r="AO1048576" s="57">
        <v>923</v>
      </c>
      <c r="AP1048576" s="57">
        <v>924</v>
      </c>
      <c r="AQ1048576" s="1739">
        <v>930</v>
      </c>
      <c r="AR1048576" s="1739">
        <v>931</v>
      </c>
      <c r="AS1048576" s="1739">
        <v>933</v>
      </c>
      <c r="AT1048576" s="1739">
        <v>942</v>
      </c>
      <c r="AU1048576" s="1739">
        <v>947</v>
      </c>
    </row>
  </sheetData>
  <mergeCells count="5">
    <mergeCell ref="A4:B4"/>
    <mergeCell ref="A2:B2"/>
    <mergeCell ref="A3:B3"/>
    <mergeCell ref="X3:AA3"/>
    <mergeCell ref="AB3:AE3"/>
  </mergeCells>
  <phoneticPr fontId="2"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2:XFD1083"/>
  <sheetViews>
    <sheetView zoomScale="80" zoomScaleNormal="80" workbookViewId="0"/>
  </sheetViews>
  <sheetFormatPr defaultRowHeight="10.5"/>
  <cols>
    <col min="1" max="1" width="2.28515625" style="179" customWidth="1"/>
    <col min="2" max="2" width="57.140625" style="695" customWidth="1"/>
    <col min="3" max="8" width="13.7109375" style="181" customWidth="1"/>
    <col min="9" max="9" width="13.7109375" style="182" customWidth="1"/>
    <col min="10" max="10" width="10.140625" style="181" bestFit="1" customWidth="1"/>
    <col min="11" max="16376" width="9.140625" style="181"/>
    <col min="16377" max="16377" width="63.5703125" style="181" hidden="1" customWidth="1"/>
    <col min="16378" max="16378" width="12.7109375" style="181" hidden="1" customWidth="1"/>
    <col min="16379" max="16379" width="13.5703125" style="181" hidden="1" customWidth="1"/>
    <col min="16380" max="16380" width="11.5703125" style="181" hidden="1" customWidth="1"/>
    <col min="16381" max="16381" width="12.7109375" style="181" hidden="1" customWidth="1"/>
    <col min="16382" max="16382" width="11.5703125" style="181" hidden="1" customWidth="1"/>
    <col min="16383" max="16383" width="10.28515625" style="181" hidden="1" customWidth="1"/>
    <col min="16384" max="16384" width="14.140625" style="181" hidden="1" customWidth="1"/>
  </cols>
  <sheetData>
    <row r="2" spans="1:13 16377:16384" s="691" customFormat="1" ht="15" customHeight="1">
      <c r="A2" s="179"/>
      <c r="B2" s="217" t="s">
        <v>1714</v>
      </c>
      <c r="C2" s="217" t="s">
        <v>52</v>
      </c>
      <c r="D2" s="218" t="s">
        <v>53</v>
      </c>
      <c r="E2" s="218" t="s">
        <v>54</v>
      </c>
      <c r="F2" s="218" t="s">
        <v>55</v>
      </c>
      <c r="G2" s="217" t="s">
        <v>84</v>
      </c>
      <c r="H2" s="217" t="str">
        <f>INDEX(tblTrans[[English]:[Polski]],MATCH(XFC2,tblTrans[ID],0),LangSelID)</f>
        <v>Other</v>
      </c>
      <c r="I2" s="217" t="str">
        <f>INDEX(tblTrans[[English]:[Polski]],MATCH(XFD2,tblTrans[ID],0),LangSelID)</f>
        <v>Total</v>
      </c>
      <c r="J2" s="181"/>
      <c r="K2" s="181"/>
      <c r="L2" s="181"/>
      <c r="M2" s="181"/>
      <c r="XEW2" s="217" t="s">
        <v>988</v>
      </c>
      <c r="XEX2" s="217" t="s">
        <v>52</v>
      </c>
      <c r="XEY2" s="218" t="s">
        <v>53</v>
      </c>
      <c r="XEZ2" s="218" t="s">
        <v>54</v>
      </c>
      <c r="XFA2" s="218" t="s">
        <v>55</v>
      </c>
      <c r="XFB2" s="217" t="s">
        <v>84</v>
      </c>
      <c r="XFC2" s="217">
        <v>602</v>
      </c>
      <c r="XFD2" s="217">
        <v>603</v>
      </c>
    </row>
    <row r="3" spans="1:13 16377:16384" s="691" customFormat="1" ht="15" customHeight="1">
      <c r="A3" s="179"/>
      <c r="B3" s="692"/>
      <c r="C3" s="692"/>
      <c r="D3" s="692"/>
      <c r="E3" s="692"/>
      <c r="F3" s="692"/>
      <c r="G3" s="692"/>
      <c r="H3" s="692"/>
      <c r="I3" s="693"/>
      <c r="J3" s="181"/>
      <c r="K3" s="181"/>
      <c r="L3" s="181"/>
      <c r="M3" s="181"/>
      <c r="XEW3" s="692"/>
      <c r="XEX3" s="692"/>
      <c r="XEY3" s="692"/>
      <c r="XEZ3" s="692"/>
      <c r="XFA3" s="692"/>
      <c r="XFB3" s="692"/>
      <c r="XFC3" s="692"/>
      <c r="XFD3" s="693"/>
    </row>
    <row r="4" spans="1:13 16377:16384" s="691" customFormat="1" ht="16.5" customHeight="1">
      <c r="A4" s="179"/>
      <c r="B4" s="1795" t="str">
        <f>INDEX(tblTrans[[English]:[Polski]],MATCH(XEW4,tblTrans[ID],0),LangSelID)</f>
        <v>ASSETS</v>
      </c>
      <c r="C4" s="1796"/>
      <c r="D4" s="1796"/>
      <c r="E4" s="1796"/>
      <c r="F4" s="1796"/>
      <c r="G4" s="1796"/>
      <c r="H4" s="1796"/>
      <c r="I4" s="1796"/>
      <c r="J4" s="181"/>
      <c r="K4" s="181"/>
      <c r="L4" s="181"/>
      <c r="M4" s="181"/>
      <c r="XEW4" s="694">
        <v>577</v>
      </c>
      <c r="XEX4" s="692"/>
      <c r="XEY4" s="692"/>
      <c r="XEZ4" s="692"/>
      <c r="XFA4" s="692"/>
      <c r="XFB4" s="692"/>
      <c r="XFC4" s="692"/>
      <c r="XFD4" s="692"/>
    </row>
    <row r="5" spans="1:13 16377:16384" s="691" customFormat="1" ht="16.5" customHeight="1">
      <c r="A5" s="179"/>
      <c r="B5" s="1797" t="str">
        <f>INDEX(tblTrans[[English]:[Polski]],MATCH(XEW5,tblTrans[ID],0),LangSelID)</f>
        <v>Cash and balances with the Central Bank</v>
      </c>
      <c r="C5" s="1798">
        <v>5828681</v>
      </c>
      <c r="D5" s="1798">
        <v>2276894</v>
      </c>
      <c r="E5" s="1798">
        <v>30065</v>
      </c>
      <c r="F5" s="1798">
        <v>8197</v>
      </c>
      <c r="G5" s="1798">
        <v>996597</v>
      </c>
      <c r="H5" s="1799">
        <v>23847</v>
      </c>
      <c r="I5" s="1800">
        <v>9164281</v>
      </c>
      <c r="J5" s="181"/>
      <c r="K5" s="181"/>
      <c r="L5" s="181"/>
      <c r="M5" s="181"/>
      <c r="XEW5" s="1284">
        <v>578</v>
      </c>
      <c r="XEX5" s="1322"/>
      <c r="XEY5" s="1322"/>
      <c r="XEZ5" s="1322"/>
      <c r="XFA5" s="1322"/>
      <c r="XFB5" s="1322"/>
      <c r="XFC5" s="1323"/>
      <c r="XFD5" s="724"/>
    </row>
    <row r="6" spans="1:13 16377:16384" s="691" customFormat="1" ht="16.5" customHeight="1">
      <c r="A6" s="179"/>
      <c r="B6" s="1285" t="str">
        <f>INDEX(tblTrans[[English]:[Polski]],MATCH(XEW6,tblTrans[ID],0),LangSelID)</f>
        <v>Loans and advances to banks</v>
      </c>
      <c r="C6" s="1324">
        <v>1980646</v>
      </c>
      <c r="D6" s="1324">
        <v>656428</v>
      </c>
      <c r="E6" s="1324">
        <v>271818</v>
      </c>
      <c r="F6" s="1324">
        <v>9008</v>
      </c>
      <c r="G6" s="1324">
        <v>86170</v>
      </c>
      <c r="H6" s="1325">
        <v>78785</v>
      </c>
      <c r="I6" s="724">
        <v>3082855</v>
      </c>
      <c r="J6" s="181"/>
      <c r="K6" s="181"/>
      <c r="L6" s="181"/>
      <c r="M6" s="181"/>
      <c r="XEW6" s="1285">
        <v>579</v>
      </c>
      <c r="XEX6" s="1324"/>
      <c r="XEY6" s="1324"/>
      <c r="XEZ6" s="1324"/>
      <c r="XFA6" s="1324"/>
      <c r="XFB6" s="1324"/>
      <c r="XFC6" s="1325"/>
      <c r="XFD6" s="724"/>
    </row>
    <row r="7" spans="1:13 16377:16384" s="691" customFormat="1" ht="16.5" customHeight="1">
      <c r="A7" s="179"/>
      <c r="B7" s="1285" t="str">
        <f>INDEX(tblTrans[[English]:[Polski]],MATCH(XEW7,tblTrans[ID],0),LangSelID)</f>
        <v>Trading securities</v>
      </c>
      <c r="C7" s="1324">
        <v>3800634</v>
      </c>
      <c r="D7" s="1324">
        <v>0</v>
      </c>
      <c r="E7" s="1324">
        <v>0</v>
      </c>
      <c r="F7" s="1324">
        <v>0</v>
      </c>
      <c r="G7" s="1324">
        <v>0</v>
      </c>
      <c r="H7" s="1325">
        <v>0</v>
      </c>
      <c r="I7" s="724">
        <v>3800634</v>
      </c>
      <c r="J7" s="181"/>
      <c r="K7" s="181"/>
      <c r="L7" s="181"/>
      <c r="M7" s="181"/>
      <c r="XEW7" s="1284">
        <v>580</v>
      </c>
      <c r="XEX7" s="1324"/>
      <c r="XEY7" s="1324"/>
      <c r="XEZ7" s="1324"/>
      <c r="XFA7" s="1324"/>
      <c r="XFB7" s="1324"/>
      <c r="XFC7" s="1325"/>
      <c r="XFD7" s="724"/>
    </row>
    <row r="8" spans="1:13 16377:16384" s="691" customFormat="1" ht="16.5" customHeight="1">
      <c r="A8" s="179"/>
      <c r="B8" s="1285" t="str">
        <f>INDEX(tblTrans[[English]:[Polski]],MATCH(XEW8,tblTrans[ID],0),LangSelID)</f>
        <v>Derivative financial instruments</v>
      </c>
      <c r="C8" s="1324">
        <v>1284798</v>
      </c>
      <c r="D8" s="1324">
        <v>386238</v>
      </c>
      <c r="E8" s="1324">
        <v>34762</v>
      </c>
      <c r="F8" s="1324">
        <v>90807</v>
      </c>
      <c r="G8" s="1324">
        <v>2199</v>
      </c>
      <c r="H8" s="1325">
        <v>10043</v>
      </c>
      <c r="I8" s="724">
        <v>1808847</v>
      </c>
      <c r="J8" s="181"/>
      <c r="K8" s="181"/>
      <c r="L8" s="181"/>
      <c r="M8" s="181"/>
      <c r="XEW8" s="1285">
        <v>581</v>
      </c>
      <c r="XEX8" s="1324"/>
      <c r="XEY8" s="1324"/>
      <c r="XEZ8" s="1324"/>
      <c r="XFA8" s="1324"/>
      <c r="XFB8" s="1324"/>
      <c r="XFC8" s="1325"/>
      <c r="XFD8" s="724"/>
    </row>
    <row r="9" spans="1:13 16377:16384" s="691" customFormat="1" ht="16.5" customHeight="1">
      <c r="A9" s="179"/>
      <c r="B9" s="1285" t="str">
        <f>INDEX(tblTrans[[English]:[Polski]],MATCH(XEW9,tblTrans[ID],0),LangSelID)</f>
        <v>Loans and advances  to customers</v>
      </c>
      <c r="C9" s="1324">
        <v>42951808</v>
      </c>
      <c r="D9" s="1324">
        <v>14866150</v>
      </c>
      <c r="E9" s="1324">
        <v>1460161</v>
      </c>
      <c r="F9" s="1324">
        <v>19086645</v>
      </c>
      <c r="G9" s="1324">
        <v>3246761</v>
      </c>
      <c r="H9" s="1325">
        <v>151752</v>
      </c>
      <c r="I9" s="724">
        <v>81763277</v>
      </c>
      <c r="J9" s="181"/>
      <c r="K9" s="181"/>
      <c r="L9" s="181"/>
      <c r="M9" s="181"/>
      <c r="XEW9" s="1284">
        <v>582</v>
      </c>
      <c r="XEX9" s="1324"/>
      <c r="XEY9" s="1324"/>
      <c r="XEZ9" s="1324"/>
      <c r="XFA9" s="1324"/>
      <c r="XFB9" s="1324"/>
      <c r="XFC9" s="1325"/>
      <c r="XFD9" s="724"/>
    </row>
    <row r="10" spans="1:13 16377:16384" s="691" customFormat="1" ht="16.5" customHeight="1">
      <c r="A10" s="179"/>
      <c r="B10" s="1285" t="str">
        <f>INDEX(tblTrans[[English]:[Polski]],MATCH(XEW10,tblTrans[ID],0),LangSelID)</f>
        <v>Hedge aacounting</v>
      </c>
      <c r="C10" s="1324">
        <v>0</v>
      </c>
      <c r="D10" s="1324">
        <v>0</v>
      </c>
      <c r="E10" s="1324">
        <v>0</v>
      </c>
      <c r="F10" s="1324">
        <v>0</v>
      </c>
      <c r="G10" s="1324">
        <v>0</v>
      </c>
      <c r="H10" s="1325">
        <v>0</v>
      </c>
      <c r="I10" s="724">
        <v>0</v>
      </c>
      <c r="J10" s="181"/>
      <c r="K10" s="181"/>
      <c r="L10" s="181"/>
      <c r="M10" s="181"/>
      <c r="XEW10" s="1285">
        <v>583</v>
      </c>
      <c r="XEX10" s="1324"/>
      <c r="XEY10" s="1324"/>
      <c r="XEZ10" s="1324"/>
      <c r="XFA10" s="1324"/>
      <c r="XFB10" s="1324"/>
      <c r="XFC10" s="1325"/>
      <c r="XFD10" s="724"/>
    </row>
    <row r="11" spans="1:13 16377:16384" s="691" customFormat="1" ht="16.5" customHeight="1">
      <c r="A11" s="179"/>
      <c r="B11" s="1285" t="str">
        <f>INDEX(tblTrans[[English]:[Polski]],MATCH(XEW11,tblTrans[ID],0),LangSelID)</f>
        <v>Investment securities</v>
      </c>
      <c r="C11" s="1324">
        <v>29705654</v>
      </c>
      <c r="D11" s="1324">
        <v>941402</v>
      </c>
      <c r="E11" s="1324">
        <v>38392</v>
      </c>
      <c r="F11" s="1324">
        <v>0</v>
      </c>
      <c r="G11" s="1324">
        <v>707904</v>
      </c>
      <c r="H11" s="1325">
        <v>0</v>
      </c>
      <c r="I11" s="724">
        <v>31393352</v>
      </c>
      <c r="J11" s="181"/>
      <c r="K11" s="181"/>
      <c r="L11" s="181"/>
      <c r="M11" s="181"/>
      <c r="XEW11" s="1284">
        <v>584</v>
      </c>
      <c r="XEX11" s="1324"/>
      <c r="XEY11" s="1324"/>
      <c r="XEZ11" s="1324"/>
      <c r="XFA11" s="1324"/>
      <c r="XFB11" s="1324"/>
      <c r="XFC11" s="1325"/>
      <c r="XFD11" s="724"/>
    </row>
    <row r="12" spans="1:13 16377:16384" s="691" customFormat="1" ht="16.5" customHeight="1">
      <c r="A12" s="179"/>
      <c r="B12" s="1285" t="str">
        <f>INDEX(tblTrans[[English]:[Polski]],MATCH(XEW12,tblTrans[ID],0),LangSelID)</f>
        <v>Investments in associates</v>
      </c>
      <c r="C12" s="1286">
        <v>0</v>
      </c>
      <c r="D12" s="1286">
        <v>0</v>
      </c>
      <c r="E12" s="1286">
        <v>0</v>
      </c>
      <c r="F12" s="1286">
        <v>0</v>
      </c>
      <c r="G12" s="1286">
        <v>0</v>
      </c>
      <c r="H12" s="1287">
        <v>0</v>
      </c>
      <c r="I12" s="724">
        <v>0</v>
      </c>
      <c r="J12" s="181"/>
      <c r="K12" s="181"/>
      <c r="L12" s="181"/>
      <c r="M12" s="181"/>
      <c r="XEW12" s="1285">
        <v>585</v>
      </c>
      <c r="XEX12" s="1286"/>
      <c r="XEY12" s="1286"/>
      <c r="XEZ12" s="1286"/>
      <c r="XFA12" s="1286"/>
      <c r="XFB12" s="1286"/>
      <c r="XFC12" s="1287"/>
      <c r="XFD12" s="724"/>
    </row>
    <row r="13" spans="1:13 16377:16384" s="691" customFormat="1" ht="16.5" customHeight="1">
      <c r="A13" s="179"/>
      <c r="B13" s="1285" t="str">
        <f>INDEX(tblTrans[[English]:[Polski]],MATCH(XEW13,tblTrans[ID],0),LangSelID)</f>
        <v>Intangible assets</v>
      </c>
      <c r="C13" s="1324">
        <v>581632</v>
      </c>
      <c r="D13" s="1324">
        <v>388</v>
      </c>
      <c r="E13" s="1324">
        <v>0</v>
      </c>
      <c r="F13" s="1324">
        <v>0</v>
      </c>
      <c r="G13" s="1324">
        <v>643</v>
      </c>
      <c r="H13" s="1325">
        <v>0</v>
      </c>
      <c r="I13" s="724">
        <v>582663</v>
      </c>
      <c r="J13" s="181"/>
      <c r="K13" s="181"/>
      <c r="L13" s="181"/>
      <c r="M13" s="181"/>
      <c r="XEW13" s="1284">
        <v>586</v>
      </c>
      <c r="XEX13" s="1324"/>
      <c r="XEY13" s="1324"/>
      <c r="XEZ13" s="1324"/>
      <c r="XFA13" s="1324"/>
      <c r="XFB13" s="1324"/>
      <c r="XFC13" s="1325"/>
      <c r="XFD13" s="724"/>
    </row>
    <row r="14" spans="1:13 16377:16384" s="691" customFormat="1" ht="16.5" customHeight="1">
      <c r="A14" s="179"/>
      <c r="B14" s="1285" t="str">
        <f>INDEX(tblTrans[[English]:[Polski]],MATCH(XEW14,tblTrans[ID],0),LangSelID)</f>
        <v>Tangible fixed assets</v>
      </c>
      <c r="C14" s="1324">
        <v>746192</v>
      </c>
      <c r="D14" s="1324">
        <v>5283</v>
      </c>
      <c r="E14" s="1324">
        <v>0</v>
      </c>
      <c r="F14" s="1324">
        <v>0</v>
      </c>
      <c r="G14" s="1324">
        <v>5896</v>
      </c>
      <c r="H14" s="1325">
        <v>0</v>
      </c>
      <c r="I14" s="724">
        <v>757371</v>
      </c>
      <c r="J14" s="181"/>
      <c r="K14" s="181"/>
      <c r="L14" s="181"/>
      <c r="M14" s="181"/>
      <c r="XEW14" s="1285">
        <v>587</v>
      </c>
      <c r="XEX14" s="1324"/>
      <c r="XEY14" s="1324"/>
      <c r="XEZ14" s="1324"/>
      <c r="XFA14" s="1324"/>
      <c r="XFB14" s="1324"/>
      <c r="XFC14" s="1325"/>
      <c r="XFD14" s="724"/>
    </row>
    <row r="15" spans="1:13 16377:16384" s="691" customFormat="1" ht="16.5" customHeight="1">
      <c r="A15" s="179"/>
      <c r="B15" s="1288" t="str">
        <f>INDEX(tblTrans[[English]:[Polski]],MATCH(XEW15,tblTrans[ID],0),LangSelID)</f>
        <v>Other assets, including deferred income tax assets</v>
      </c>
      <c r="C15" s="1326">
        <v>1312908</v>
      </c>
      <c r="D15" s="1326">
        <v>45631</v>
      </c>
      <c r="E15" s="1326">
        <v>1382</v>
      </c>
      <c r="F15" s="1326">
        <v>485</v>
      </c>
      <c r="G15" s="1326">
        <v>29811</v>
      </c>
      <c r="H15" s="1327">
        <v>5</v>
      </c>
      <c r="I15" s="724">
        <v>1390222</v>
      </c>
      <c r="J15" s="181"/>
      <c r="K15" s="181"/>
      <c r="L15" s="181"/>
      <c r="M15" s="181"/>
      <c r="XEW15" s="1284">
        <v>588</v>
      </c>
      <c r="XEX15" s="1326"/>
      <c r="XEY15" s="1326"/>
      <c r="XEZ15" s="1326"/>
      <c r="XFA15" s="1326"/>
      <c r="XFB15" s="1326"/>
      <c r="XFC15" s="1327"/>
      <c r="XFD15" s="724"/>
    </row>
    <row r="16" spans="1:13 16377:16384" s="691" customFormat="1" ht="16.5" customHeight="1">
      <c r="A16" s="179"/>
      <c r="B16" s="723" t="str">
        <f>INDEX(tblTrans[[English]:[Polski]],MATCH(XEW16,tblTrans[ID],0),LangSelID)</f>
        <v>T o t a l  a s s e t s</v>
      </c>
      <c r="C16" s="724">
        <v>88192953</v>
      </c>
      <c r="D16" s="724">
        <v>19178414</v>
      </c>
      <c r="E16" s="724">
        <v>1836580</v>
      </c>
      <c r="F16" s="724">
        <v>19195142</v>
      </c>
      <c r="G16" s="724">
        <v>5075981</v>
      </c>
      <c r="H16" s="724">
        <v>264432</v>
      </c>
      <c r="I16" s="724">
        <v>133743502</v>
      </c>
      <c r="J16" s="181"/>
      <c r="K16" s="181"/>
      <c r="L16" s="181"/>
      <c r="M16" s="181"/>
      <c r="XEW16" s="723">
        <v>589</v>
      </c>
      <c r="XEX16" s="724"/>
      <c r="XEY16" s="724"/>
      <c r="XEZ16" s="724"/>
      <c r="XFA16" s="724"/>
      <c r="XFB16" s="724"/>
      <c r="XFC16" s="724"/>
      <c r="XFD16" s="724"/>
    </row>
    <row r="17" spans="1:13 16377:16384" s="691" customFormat="1" ht="16.5" customHeight="1">
      <c r="A17" s="179"/>
      <c r="B17" s="692"/>
      <c r="C17" s="1328"/>
      <c r="D17" s="1328"/>
      <c r="E17" s="1328"/>
      <c r="F17" s="1328"/>
      <c r="G17" s="1328"/>
      <c r="H17" s="1328"/>
      <c r="I17" s="1329"/>
      <c r="J17" s="181"/>
      <c r="K17" s="181"/>
      <c r="L17" s="181"/>
      <c r="M17" s="181"/>
      <c r="XEW17" s="692"/>
      <c r="XEX17" s="1328"/>
      <c r="XEY17" s="1328"/>
      <c r="XEZ17" s="1328"/>
      <c r="XFA17" s="1328"/>
      <c r="XFB17" s="1328"/>
      <c r="XFC17" s="1328"/>
      <c r="XFD17" s="1329"/>
    </row>
    <row r="18" spans="1:13 16377:16384" s="691" customFormat="1" ht="16.5" customHeight="1">
      <c r="A18" s="179"/>
      <c r="B18" s="1795" t="str">
        <f>INDEX(tblTrans[[English]:[Polski]],MATCH(XEW18,tblTrans[ID],0),LangSelID)</f>
        <v xml:space="preserve">LIABILITIES </v>
      </c>
      <c r="C18" s="1796"/>
      <c r="D18" s="1796"/>
      <c r="E18" s="1796"/>
      <c r="F18" s="1796"/>
      <c r="G18" s="1796"/>
      <c r="H18" s="1796"/>
      <c r="I18" s="1796"/>
      <c r="J18" s="181"/>
      <c r="K18" s="181"/>
      <c r="L18" s="181"/>
      <c r="M18" s="181"/>
      <c r="XEW18" s="694">
        <v>590</v>
      </c>
      <c r="XEX18" s="692"/>
      <c r="XEY18" s="692"/>
      <c r="XEZ18" s="692"/>
      <c r="XFA18" s="692"/>
      <c r="XFB18" s="692"/>
      <c r="XFC18" s="692"/>
      <c r="XFD18" s="692"/>
    </row>
    <row r="19" spans="1:13 16377:16384" s="691" customFormat="1" ht="16.5" customHeight="1">
      <c r="A19" s="179"/>
      <c r="B19" s="1797" t="str">
        <f>INDEX(tblTrans[[English]:[Polski]],MATCH(XEW19,tblTrans[ID],0),LangSelID)</f>
        <v>Amounts due to the Central Bank</v>
      </c>
      <c r="C19" s="1798">
        <v>0</v>
      </c>
      <c r="D19" s="1798">
        <v>0</v>
      </c>
      <c r="E19" s="1798">
        <v>0</v>
      </c>
      <c r="F19" s="1798">
        <v>0</v>
      </c>
      <c r="G19" s="1798">
        <v>0</v>
      </c>
      <c r="H19" s="1799">
        <v>0</v>
      </c>
      <c r="I19" s="1800">
        <v>0</v>
      </c>
      <c r="J19" s="181"/>
      <c r="K19" s="181"/>
      <c r="L19" s="181"/>
      <c r="M19" s="181"/>
      <c r="XEW19" s="1284">
        <v>591</v>
      </c>
      <c r="XEX19" s="1322"/>
      <c r="XEY19" s="1322"/>
      <c r="XEZ19" s="1322"/>
      <c r="XFA19" s="1322"/>
      <c r="XFB19" s="1322"/>
      <c r="XFC19" s="1323"/>
      <c r="XFD19" s="724"/>
    </row>
    <row r="20" spans="1:13 16377:16384" s="691" customFormat="1" ht="16.5" customHeight="1">
      <c r="A20" s="179"/>
      <c r="B20" s="1285" t="str">
        <f>INDEX(tblTrans[[English]:[Polski]],MATCH(XEW20,tblTrans[ID],0),LangSelID)</f>
        <v>Amounts due to other banks</v>
      </c>
      <c r="C20" s="1324">
        <v>1197354</v>
      </c>
      <c r="D20" s="1324">
        <v>895929</v>
      </c>
      <c r="E20" s="1324">
        <v>211975</v>
      </c>
      <c r="F20" s="1324">
        <v>6181492</v>
      </c>
      <c r="G20" s="1324">
        <v>0</v>
      </c>
      <c r="H20" s="1325">
        <v>3</v>
      </c>
      <c r="I20" s="724">
        <v>8486753</v>
      </c>
      <c r="J20" s="181"/>
      <c r="K20" s="181"/>
      <c r="L20" s="181"/>
      <c r="M20" s="181"/>
      <c r="XEW20" s="1285">
        <v>592</v>
      </c>
      <c r="XEX20" s="1324"/>
      <c r="XEY20" s="1324"/>
      <c r="XEZ20" s="1324"/>
      <c r="XFA20" s="1324"/>
      <c r="XFB20" s="1324"/>
      <c r="XFC20" s="1325"/>
      <c r="XFD20" s="724"/>
    </row>
    <row r="21" spans="1:13 16377:16384" s="691" customFormat="1" ht="16.5" customHeight="1">
      <c r="A21" s="179"/>
      <c r="B21" s="1285" t="str">
        <f>INDEX(tblTrans[[English]:[Polski]],MATCH(XEW21,tblTrans[ID],0),LangSelID)</f>
        <v>Derivative financial instruments and other trading liabilities</v>
      </c>
      <c r="C21" s="1324">
        <v>1349787</v>
      </c>
      <c r="D21" s="1324">
        <v>210152</v>
      </c>
      <c r="E21" s="1324">
        <v>29249</v>
      </c>
      <c r="F21" s="1324">
        <v>0</v>
      </c>
      <c r="G21" s="1324">
        <v>0</v>
      </c>
      <c r="H21" s="1325">
        <v>10078</v>
      </c>
      <c r="I21" s="724">
        <v>1599266</v>
      </c>
      <c r="J21" s="181"/>
      <c r="K21" s="181"/>
      <c r="L21" s="181"/>
      <c r="M21" s="181"/>
      <c r="XEW21" s="1285">
        <v>593</v>
      </c>
      <c r="XEX21" s="1324"/>
      <c r="XEY21" s="1324"/>
      <c r="XEZ21" s="1324"/>
      <c r="XFA21" s="1324"/>
      <c r="XFB21" s="1324"/>
      <c r="XFC21" s="1325"/>
      <c r="XFD21" s="724"/>
    </row>
    <row r="22" spans="1:13 16377:16384" s="691" customFormat="1" ht="16.5" customHeight="1">
      <c r="A22" s="179"/>
      <c r="B22" s="1285" t="str">
        <f>INDEX(tblTrans[[English]:[Polski]],MATCH(XEW22,tblTrans[ID],0),LangSelID)</f>
        <v>Amounts due to customers</v>
      </c>
      <c r="C22" s="1324">
        <v>65662053</v>
      </c>
      <c r="D22" s="1324">
        <v>16448676</v>
      </c>
      <c r="E22" s="1324">
        <v>2343112</v>
      </c>
      <c r="F22" s="1324">
        <v>641887</v>
      </c>
      <c r="G22" s="1324">
        <v>5714824</v>
      </c>
      <c r="H22" s="1325">
        <v>607410</v>
      </c>
      <c r="I22" s="724">
        <v>91417962</v>
      </c>
      <c r="J22" s="181"/>
      <c r="K22" s="181"/>
      <c r="L22" s="181"/>
      <c r="M22" s="181"/>
      <c r="XEW22" s="1285">
        <v>594</v>
      </c>
      <c r="XEX22" s="1324"/>
      <c r="XEY22" s="1324"/>
      <c r="XEZ22" s="1324"/>
      <c r="XFA22" s="1324"/>
      <c r="XFB22" s="1324"/>
      <c r="XFC22" s="1325"/>
      <c r="XFD22" s="724"/>
    </row>
    <row r="23" spans="1:13 16377:16384" s="691" customFormat="1" ht="16.5" customHeight="1">
      <c r="A23" s="179"/>
      <c r="B23" s="1285" t="str">
        <f>INDEX(tblTrans[[English]:[Polski]],MATCH(XEW23,tblTrans[ID],0),LangSelID)</f>
        <v>Debt securities in issue</v>
      </c>
      <c r="C23" s="1324">
        <v>3365898</v>
      </c>
      <c r="D23" s="1324">
        <v>8385687</v>
      </c>
      <c r="E23" s="1324">
        <v>0</v>
      </c>
      <c r="F23" s="1324">
        <v>826810</v>
      </c>
      <c r="G23" s="1324">
        <v>81994</v>
      </c>
      <c r="H23" s="1325">
        <v>0</v>
      </c>
      <c r="I23" s="724">
        <v>12660389</v>
      </c>
      <c r="J23" s="181"/>
      <c r="K23" s="181"/>
      <c r="L23" s="181"/>
      <c r="M23" s="181"/>
      <c r="XEW23" s="1285">
        <v>595</v>
      </c>
      <c r="XEX23" s="1324"/>
      <c r="XEY23" s="1324"/>
      <c r="XEZ23" s="1324"/>
      <c r="XFA23" s="1324"/>
      <c r="XFB23" s="1324"/>
      <c r="XFC23" s="1325"/>
      <c r="XFD23" s="724"/>
    </row>
    <row r="24" spans="1:13 16377:16384" s="691" customFormat="1" ht="16.5" customHeight="1">
      <c r="A24" s="179"/>
      <c r="B24" s="1285" t="str">
        <f>INDEX(tblTrans[[English]:[Polski]],MATCH(XEW24,tblTrans[ID],0),LangSelID)</f>
        <v>Hedge accounting adjustments related to fair value of hedged items</v>
      </c>
      <c r="C24" s="1324">
        <v>0</v>
      </c>
      <c r="D24" s="1324">
        <v>104050</v>
      </c>
      <c r="E24" s="1324">
        <v>0</v>
      </c>
      <c r="F24" s="1324">
        <v>12414</v>
      </c>
      <c r="G24" s="1324">
        <v>407</v>
      </c>
      <c r="H24" s="1325">
        <v>0</v>
      </c>
      <c r="I24" s="724">
        <v>116871</v>
      </c>
      <c r="J24" s="181"/>
      <c r="K24" s="181"/>
      <c r="L24" s="181"/>
      <c r="M24" s="181"/>
      <c r="XEW24" s="1285">
        <v>596</v>
      </c>
      <c r="XEX24" s="1324"/>
      <c r="XEY24" s="1324"/>
      <c r="XEZ24" s="1324"/>
      <c r="XFA24" s="1324"/>
      <c r="XFB24" s="1324"/>
      <c r="XFC24" s="1325"/>
      <c r="XFD24" s="724"/>
    </row>
    <row r="25" spans="1:13 16377:16384" s="691" customFormat="1" ht="16.5" customHeight="1">
      <c r="A25" s="179"/>
      <c r="B25" s="1285" t="str">
        <f>INDEX(tblTrans[[English]:[Polski]],MATCH(XEW25,tblTrans[ID],0),LangSelID)</f>
        <v>Subordinated liabilities</v>
      </c>
      <c r="C25" s="1324">
        <v>1263940</v>
      </c>
      <c r="D25" s="1324">
        <v>0</v>
      </c>
      <c r="E25" s="1324">
        <v>0</v>
      </c>
      <c r="F25" s="1324">
        <v>2679409</v>
      </c>
      <c r="G25" s="1324">
        <v>0</v>
      </c>
      <c r="H25" s="1325">
        <v>0</v>
      </c>
      <c r="I25" s="724">
        <v>3943349</v>
      </c>
      <c r="J25" s="181"/>
      <c r="K25" s="181"/>
      <c r="L25" s="181"/>
      <c r="M25" s="181"/>
      <c r="XEW25" s="1285">
        <v>597</v>
      </c>
      <c r="XEX25" s="1324"/>
      <c r="XEY25" s="1324"/>
      <c r="XEZ25" s="1324"/>
      <c r="XFA25" s="1324"/>
      <c r="XFB25" s="1324"/>
      <c r="XFC25" s="1325"/>
      <c r="XFD25" s="724"/>
    </row>
    <row r="26" spans="1:13 16377:16384" s="691" customFormat="1" ht="16.5" customHeight="1">
      <c r="A26" s="179"/>
      <c r="B26" s="1285" t="str">
        <f>INDEX(tblTrans[[English]:[Polski]],MATCH(XEW26,tblTrans[ID],0),LangSelID)</f>
        <v>Other liabilities including tax liabilities</v>
      </c>
      <c r="C26" s="1324">
        <v>2029261</v>
      </c>
      <c r="D26" s="1324">
        <v>105629</v>
      </c>
      <c r="E26" s="1324">
        <v>78685</v>
      </c>
      <c r="F26" s="1324">
        <v>5232</v>
      </c>
      <c r="G26" s="1324">
        <v>59241</v>
      </c>
      <c r="H26" s="1325">
        <v>6949</v>
      </c>
      <c r="I26" s="724">
        <v>2284997</v>
      </c>
      <c r="J26" s="181"/>
      <c r="K26" s="181"/>
      <c r="L26" s="181"/>
      <c r="M26" s="181"/>
      <c r="XEW26" s="1285">
        <v>598</v>
      </c>
      <c r="XEX26" s="1324"/>
      <c r="XEY26" s="1324"/>
      <c r="XEZ26" s="1324"/>
      <c r="XFA26" s="1324"/>
      <c r="XFB26" s="1324"/>
      <c r="XFC26" s="1325"/>
      <c r="XFD26" s="724"/>
    </row>
    <row r="27" spans="1:13 16377:16384" s="691" customFormat="1" ht="16.5" customHeight="1">
      <c r="A27" s="179"/>
      <c r="B27" s="1285" t="str">
        <f>INDEX(tblTrans[[English]:[Polski]],MATCH(XEW27,tblTrans[ID],0),LangSelID)</f>
        <v>Provisions</v>
      </c>
      <c r="C27" s="1324">
        <v>173113</v>
      </c>
      <c r="D27" s="1324">
        <v>7939</v>
      </c>
      <c r="E27" s="1324">
        <v>698</v>
      </c>
      <c r="F27" s="1324">
        <v>349</v>
      </c>
      <c r="G27" s="1324">
        <v>654</v>
      </c>
      <c r="H27" s="1325">
        <v>1</v>
      </c>
      <c r="I27" s="724">
        <v>182754</v>
      </c>
      <c r="J27" s="181"/>
      <c r="K27" s="181"/>
      <c r="L27" s="181"/>
      <c r="M27" s="181"/>
      <c r="XEW27" s="1285">
        <v>599</v>
      </c>
      <c r="XEX27" s="1324"/>
      <c r="XEY27" s="1324"/>
      <c r="XEZ27" s="1324"/>
      <c r="XFA27" s="1324"/>
      <c r="XFB27" s="1324"/>
      <c r="XFC27" s="1325"/>
      <c r="XFD27" s="724"/>
    </row>
    <row r="28" spans="1:13 16377:16384" s="691" customFormat="1" ht="16.5" customHeight="1">
      <c r="A28" s="179"/>
      <c r="B28" s="723" t="str">
        <f>INDEX(tblTrans[[English]:[Polski]],MATCH(XEW28,tblTrans[ID],0),LangSelID)</f>
        <v>T o t a l   l i a b i l i t i e s</v>
      </c>
      <c r="C28" s="724">
        <v>75041406</v>
      </c>
      <c r="D28" s="724">
        <v>26158062</v>
      </c>
      <c r="E28" s="724">
        <v>2663719</v>
      </c>
      <c r="F28" s="724">
        <v>10347593</v>
      </c>
      <c r="G28" s="724">
        <v>5857120</v>
      </c>
      <c r="H28" s="724">
        <v>624441</v>
      </c>
      <c r="I28" s="724">
        <v>120692341</v>
      </c>
      <c r="J28" s="181"/>
      <c r="K28" s="181"/>
      <c r="L28" s="181"/>
      <c r="M28" s="181"/>
      <c r="XEW28" s="723">
        <v>600</v>
      </c>
      <c r="XEX28" s="724"/>
      <c r="XEY28" s="724"/>
      <c r="XEZ28" s="724"/>
      <c r="XFA28" s="724"/>
      <c r="XFB28" s="724"/>
      <c r="XFC28" s="724"/>
      <c r="XFD28" s="724"/>
    </row>
    <row r="29" spans="1:13 16377:16384" s="691" customFormat="1" ht="16.5" customHeight="1">
      <c r="A29" s="179"/>
      <c r="B29" s="481"/>
      <c r="C29" s="1330"/>
      <c r="D29" s="1330"/>
      <c r="E29" s="1330"/>
      <c r="F29" s="1330"/>
      <c r="G29" s="1330"/>
      <c r="H29" s="1330"/>
      <c r="I29" s="724"/>
      <c r="J29" s="181"/>
      <c r="K29" s="181"/>
      <c r="L29" s="181"/>
      <c r="M29" s="181"/>
      <c r="XEW29" s="481"/>
      <c r="XEX29" s="1330"/>
      <c r="XEY29" s="1330"/>
      <c r="XEZ29" s="1330"/>
      <c r="XFA29" s="1330"/>
      <c r="XFB29" s="1330"/>
      <c r="XFC29" s="1330"/>
      <c r="XFD29" s="724"/>
    </row>
    <row r="30" spans="1:13 16377:16384" s="691" customFormat="1" ht="16.5" customHeight="1">
      <c r="A30" s="179"/>
      <c r="B30" s="723" t="str">
        <f>INDEX(tblTrans[[English]:[Polski]],MATCH(XEW30,tblTrans[ID],0),LangSelID)</f>
        <v>Net on-balance sheet position</v>
      </c>
      <c r="C30" s="724">
        <v>13151547</v>
      </c>
      <c r="D30" s="724">
        <v>-6979648</v>
      </c>
      <c r="E30" s="724">
        <v>-827139</v>
      </c>
      <c r="F30" s="724">
        <v>8847549</v>
      </c>
      <c r="G30" s="724">
        <v>-781139</v>
      </c>
      <c r="H30" s="724">
        <v>-360009</v>
      </c>
      <c r="I30" s="724">
        <v>13051161</v>
      </c>
      <c r="J30" s="181"/>
      <c r="K30" s="181"/>
      <c r="L30" s="181"/>
      <c r="M30" s="181"/>
      <c r="XEW30" s="723">
        <v>601</v>
      </c>
      <c r="XEX30" s="724"/>
      <c r="XEY30" s="724"/>
      <c r="XEZ30" s="724"/>
      <c r="XFA30" s="724"/>
      <c r="XFB30" s="724"/>
      <c r="XFC30" s="724"/>
      <c r="XFD30" s="724"/>
    </row>
    <row r="31" spans="1:13 16377:16384">
      <c r="C31" s="183"/>
      <c r="D31" s="183"/>
      <c r="E31" s="183"/>
      <c r="F31" s="183"/>
      <c r="G31" s="183"/>
      <c r="H31" s="183"/>
      <c r="I31" s="181"/>
    </row>
    <row r="32" spans="1:13 16377:16384" ht="15" customHeight="1">
      <c r="B32" s="1346"/>
      <c r="I32" s="181"/>
    </row>
    <row r="33" spans="3:9">
      <c r="C33" s="1893"/>
      <c r="D33" s="1893"/>
      <c r="E33" s="1893"/>
      <c r="F33" s="1893"/>
      <c r="G33" s="1893"/>
      <c r="H33" s="1893"/>
      <c r="I33" s="1893"/>
    </row>
    <row r="34" spans="3:9">
      <c r="C34" s="183"/>
      <c r="D34" s="183"/>
      <c r="E34" s="183"/>
      <c r="F34" s="183"/>
      <c r="G34" s="183"/>
      <c r="H34" s="183"/>
      <c r="I34" s="181"/>
    </row>
    <row r="35" spans="3:9">
      <c r="D35" s="184"/>
    </row>
    <row r="36" spans="3:9">
      <c r="D36" s="184"/>
    </row>
    <row r="37" spans="3:9">
      <c r="D37" s="184"/>
    </row>
    <row r="53" spans="9:9">
      <c r="I53" s="181"/>
    </row>
    <row r="54" spans="9:9">
      <c r="I54" s="181"/>
    </row>
    <row r="55" spans="9:9">
      <c r="I55" s="181"/>
    </row>
    <row r="56" spans="9:9">
      <c r="I56" s="181"/>
    </row>
    <row r="57" spans="9:9">
      <c r="I57" s="181"/>
    </row>
    <row r="58" spans="9:9">
      <c r="I58" s="181"/>
    </row>
    <row r="59" spans="9:9">
      <c r="I59" s="181"/>
    </row>
    <row r="60" spans="9:9">
      <c r="I60" s="181"/>
    </row>
    <row r="61" spans="9:9">
      <c r="I61" s="181"/>
    </row>
    <row r="62" spans="9:9">
      <c r="I62" s="181"/>
    </row>
    <row r="63" spans="9:9">
      <c r="I63" s="181"/>
    </row>
    <row r="64" spans="9:9">
      <c r="I64" s="181"/>
    </row>
    <row r="65" spans="4:9">
      <c r="I65" s="181"/>
    </row>
    <row r="66" spans="4:9">
      <c r="I66" s="181"/>
    </row>
    <row r="67" spans="4:9">
      <c r="I67" s="181"/>
    </row>
    <row r="68" spans="4:9">
      <c r="D68" s="184"/>
    </row>
    <row r="69" spans="4:9">
      <c r="D69" s="184"/>
    </row>
    <row r="70" spans="4:9">
      <c r="D70" s="184"/>
    </row>
    <row r="71" spans="4:9">
      <c r="D71" s="184"/>
    </row>
    <row r="72" spans="4:9">
      <c r="D72" s="184"/>
    </row>
    <row r="73" spans="4:9">
      <c r="D73" s="184"/>
    </row>
    <row r="74" spans="4:9">
      <c r="D74" s="184"/>
    </row>
    <row r="75" spans="4:9">
      <c r="D75" s="184"/>
    </row>
    <row r="76" spans="4:9">
      <c r="D76" s="184"/>
    </row>
    <row r="77" spans="4:9">
      <c r="D77" s="184"/>
    </row>
    <row r="78" spans="4:9">
      <c r="D78" s="184"/>
    </row>
    <row r="79" spans="4:9">
      <c r="D79" s="184"/>
    </row>
    <row r="80" spans="4:9">
      <c r="D80" s="184"/>
    </row>
    <row r="81" spans="4:4">
      <c r="D81" s="184"/>
    </row>
    <row r="82" spans="4:4">
      <c r="D82" s="184"/>
    </row>
    <row r="83" spans="4:4">
      <c r="D83" s="184"/>
    </row>
    <row r="84" spans="4:4">
      <c r="D84" s="184"/>
    </row>
    <row r="85" spans="4:4">
      <c r="D85" s="184"/>
    </row>
    <row r="86" spans="4:4">
      <c r="D86" s="184"/>
    </row>
    <row r="87" spans="4:4">
      <c r="D87" s="184"/>
    </row>
    <row r="88" spans="4:4">
      <c r="D88" s="184"/>
    </row>
    <row r="89" spans="4:4">
      <c r="D89" s="184"/>
    </row>
    <row r="90" spans="4:4">
      <c r="D90" s="184"/>
    </row>
    <row r="91" spans="4:4">
      <c r="D91" s="184"/>
    </row>
    <row r="92" spans="4:4">
      <c r="D92" s="184"/>
    </row>
    <row r="93" spans="4:4">
      <c r="D93" s="184"/>
    </row>
    <row r="94" spans="4:4">
      <c r="D94" s="184"/>
    </row>
    <row r="95" spans="4:4">
      <c r="D95" s="184"/>
    </row>
    <row r="96" spans="4:4">
      <c r="D96" s="184"/>
    </row>
    <row r="97" spans="4:4">
      <c r="D97" s="184"/>
    </row>
    <row r="98" spans="4:4">
      <c r="D98" s="184"/>
    </row>
    <row r="99" spans="4:4">
      <c r="D99" s="184"/>
    </row>
    <row r="100" spans="4:4">
      <c r="D100" s="184"/>
    </row>
    <row r="101" spans="4:4">
      <c r="D101" s="184"/>
    </row>
    <row r="102" spans="4:4">
      <c r="D102" s="184"/>
    </row>
    <row r="103" spans="4:4">
      <c r="D103" s="184"/>
    </row>
    <row r="104" spans="4:4">
      <c r="D104" s="184"/>
    </row>
    <row r="105" spans="4:4">
      <c r="D105" s="184"/>
    </row>
    <row r="106" spans="4:4">
      <c r="D106" s="184"/>
    </row>
    <row r="107" spans="4:4">
      <c r="D107" s="184"/>
    </row>
    <row r="108" spans="4:4">
      <c r="D108" s="184"/>
    </row>
    <row r="109" spans="4:4">
      <c r="D109" s="184"/>
    </row>
    <row r="110" spans="4:4">
      <c r="D110" s="184"/>
    </row>
    <row r="111" spans="4:4">
      <c r="D111" s="184"/>
    </row>
    <row r="112" spans="4:4">
      <c r="D112" s="184"/>
    </row>
    <row r="113" spans="4:4">
      <c r="D113" s="184"/>
    </row>
    <row r="114" spans="4:4">
      <c r="D114" s="184"/>
    </row>
    <row r="115" spans="4:4">
      <c r="D115" s="184"/>
    </row>
    <row r="116" spans="4:4">
      <c r="D116" s="184"/>
    </row>
    <row r="117" spans="4:4">
      <c r="D117" s="184"/>
    </row>
    <row r="118" spans="4:4">
      <c r="D118" s="184"/>
    </row>
    <row r="119" spans="4:4">
      <c r="D119" s="184"/>
    </row>
    <row r="120" spans="4:4">
      <c r="D120" s="184"/>
    </row>
    <row r="121" spans="4:4">
      <c r="D121" s="184"/>
    </row>
    <row r="122" spans="4:4">
      <c r="D122" s="184"/>
    </row>
    <row r="123" spans="4:4">
      <c r="D123" s="184"/>
    </row>
    <row r="124" spans="4:4">
      <c r="D124" s="184"/>
    </row>
    <row r="125" spans="4:4">
      <c r="D125" s="184"/>
    </row>
    <row r="126" spans="4:4">
      <c r="D126" s="184"/>
    </row>
    <row r="127" spans="4:4">
      <c r="D127" s="184"/>
    </row>
    <row r="128" spans="4:4">
      <c r="D128" s="184"/>
    </row>
    <row r="129" spans="4:4">
      <c r="D129" s="184"/>
    </row>
    <row r="130" spans="4:4">
      <c r="D130" s="184"/>
    </row>
    <row r="131" spans="4:4">
      <c r="D131" s="184"/>
    </row>
    <row r="132" spans="4:4">
      <c r="D132" s="184"/>
    </row>
    <row r="133" spans="4:4">
      <c r="D133" s="184"/>
    </row>
    <row r="134" spans="4:4">
      <c r="D134" s="184"/>
    </row>
    <row r="135" spans="4:4">
      <c r="D135" s="184"/>
    </row>
    <row r="136" spans="4:4">
      <c r="D136" s="184"/>
    </row>
    <row r="137" spans="4:4">
      <c r="D137" s="184"/>
    </row>
    <row r="138" spans="4:4">
      <c r="D138" s="184"/>
    </row>
    <row r="139" spans="4:4">
      <c r="D139" s="184"/>
    </row>
    <row r="140" spans="4:4">
      <c r="D140" s="184"/>
    </row>
    <row r="141" spans="4:4">
      <c r="D141" s="184"/>
    </row>
    <row r="142" spans="4:4">
      <c r="D142" s="184"/>
    </row>
    <row r="143" spans="4:4">
      <c r="D143" s="184"/>
    </row>
    <row r="144" spans="4:4">
      <c r="D144" s="184"/>
    </row>
    <row r="145" spans="4:4">
      <c r="D145" s="184"/>
    </row>
    <row r="146" spans="4:4">
      <c r="D146" s="184"/>
    </row>
    <row r="147" spans="4:4">
      <c r="D147" s="184"/>
    </row>
    <row r="148" spans="4:4">
      <c r="D148" s="184"/>
    </row>
    <row r="149" spans="4:4">
      <c r="D149" s="184"/>
    </row>
    <row r="150" spans="4:4">
      <c r="D150" s="184"/>
    </row>
    <row r="151" spans="4:4">
      <c r="D151" s="184"/>
    </row>
    <row r="152" spans="4:4">
      <c r="D152" s="184"/>
    </row>
    <row r="153" spans="4:4">
      <c r="D153" s="184"/>
    </row>
    <row r="154" spans="4:4">
      <c r="D154" s="184"/>
    </row>
    <row r="155" spans="4:4">
      <c r="D155" s="184"/>
    </row>
    <row r="156" spans="4:4">
      <c r="D156" s="184"/>
    </row>
    <row r="157" spans="4:4">
      <c r="D157" s="184"/>
    </row>
    <row r="158" spans="4:4">
      <c r="D158" s="184"/>
    </row>
    <row r="159" spans="4:4">
      <c r="D159" s="184"/>
    </row>
    <row r="160" spans="4:4">
      <c r="D160" s="184"/>
    </row>
    <row r="161" spans="4:4">
      <c r="D161" s="184"/>
    </row>
    <row r="162" spans="4:4">
      <c r="D162" s="184"/>
    </row>
    <row r="163" spans="4:4">
      <c r="D163" s="184"/>
    </row>
    <row r="164" spans="4:4">
      <c r="D164" s="184"/>
    </row>
    <row r="165" spans="4:4">
      <c r="D165" s="184"/>
    </row>
    <row r="166" spans="4:4">
      <c r="D166" s="184"/>
    </row>
    <row r="167" spans="4:4">
      <c r="D167" s="184"/>
    </row>
    <row r="168" spans="4:4">
      <c r="D168" s="184"/>
    </row>
    <row r="169" spans="4:4">
      <c r="D169" s="184"/>
    </row>
    <row r="170" spans="4:4">
      <c r="D170" s="184"/>
    </row>
    <row r="171" spans="4:4">
      <c r="D171" s="184"/>
    </row>
    <row r="172" spans="4:4">
      <c r="D172" s="184"/>
    </row>
    <row r="173" spans="4:4">
      <c r="D173" s="184"/>
    </row>
    <row r="174" spans="4:4">
      <c r="D174" s="184"/>
    </row>
    <row r="175" spans="4:4">
      <c r="D175" s="184"/>
    </row>
    <row r="176" spans="4:4">
      <c r="D176" s="184"/>
    </row>
    <row r="177" spans="4:4">
      <c r="D177" s="184"/>
    </row>
    <row r="178" spans="4:4">
      <c r="D178" s="184"/>
    </row>
    <row r="179" spans="4:4">
      <c r="D179" s="184"/>
    </row>
    <row r="180" spans="4:4">
      <c r="D180" s="184"/>
    </row>
    <row r="181" spans="4:4">
      <c r="D181" s="184"/>
    </row>
    <row r="182" spans="4:4">
      <c r="D182" s="184"/>
    </row>
    <row r="183" spans="4:4">
      <c r="D183" s="184"/>
    </row>
    <row r="184" spans="4:4">
      <c r="D184" s="184"/>
    </row>
    <row r="185" spans="4:4">
      <c r="D185" s="184"/>
    </row>
    <row r="186" spans="4:4">
      <c r="D186" s="184"/>
    </row>
    <row r="187" spans="4:4">
      <c r="D187" s="184"/>
    </row>
    <row r="188" spans="4:4">
      <c r="D188" s="184"/>
    </row>
    <row r="189" spans="4:4">
      <c r="D189" s="184"/>
    </row>
    <row r="190" spans="4:4">
      <c r="D190" s="184"/>
    </row>
    <row r="191" spans="4:4">
      <c r="D191" s="184"/>
    </row>
    <row r="192" spans="4:4">
      <c r="D192" s="184"/>
    </row>
    <row r="193" spans="4:4">
      <c r="D193" s="184"/>
    </row>
    <row r="194" spans="4:4">
      <c r="D194" s="184"/>
    </row>
    <row r="195" spans="4:4">
      <c r="D195" s="184"/>
    </row>
    <row r="196" spans="4:4">
      <c r="D196" s="184"/>
    </row>
    <row r="197" spans="4:4">
      <c r="D197" s="184"/>
    </row>
    <row r="198" spans="4:4">
      <c r="D198" s="184"/>
    </row>
    <row r="199" spans="4:4">
      <c r="D199" s="184"/>
    </row>
    <row r="200" spans="4:4">
      <c r="D200" s="184"/>
    </row>
    <row r="201" spans="4:4">
      <c r="D201" s="184"/>
    </row>
    <row r="202" spans="4:4">
      <c r="D202" s="184"/>
    </row>
    <row r="203" spans="4:4">
      <c r="D203" s="184"/>
    </row>
    <row r="204" spans="4:4">
      <c r="D204" s="184"/>
    </row>
    <row r="205" spans="4:4">
      <c r="D205" s="184"/>
    </row>
    <row r="206" spans="4:4">
      <c r="D206" s="184"/>
    </row>
    <row r="207" spans="4:4">
      <c r="D207" s="184"/>
    </row>
    <row r="208" spans="4:4">
      <c r="D208" s="184"/>
    </row>
    <row r="209" spans="4:4">
      <c r="D209" s="184"/>
    </row>
    <row r="210" spans="4:4">
      <c r="D210" s="184"/>
    </row>
    <row r="211" spans="4:4">
      <c r="D211" s="184"/>
    </row>
    <row r="212" spans="4:4">
      <c r="D212" s="184"/>
    </row>
    <row r="213" spans="4:4">
      <c r="D213" s="184"/>
    </row>
    <row r="214" spans="4:4">
      <c r="D214" s="184"/>
    </row>
    <row r="215" spans="4:4">
      <c r="D215" s="184"/>
    </row>
    <row r="216" spans="4:4">
      <c r="D216" s="184"/>
    </row>
    <row r="217" spans="4:4">
      <c r="D217" s="184"/>
    </row>
    <row r="218" spans="4:4">
      <c r="D218" s="184"/>
    </row>
    <row r="219" spans="4:4">
      <c r="D219" s="184"/>
    </row>
    <row r="220" spans="4:4">
      <c r="D220" s="184"/>
    </row>
    <row r="221" spans="4:4">
      <c r="D221" s="184"/>
    </row>
    <row r="222" spans="4:4">
      <c r="D222" s="184"/>
    </row>
    <row r="223" spans="4:4">
      <c r="D223" s="184"/>
    </row>
    <row r="224" spans="4:4">
      <c r="D224" s="184"/>
    </row>
    <row r="225" spans="4:4">
      <c r="D225" s="184"/>
    </row>
    <row r="226" spans="4:4">
      <c r="D226" s="184"/>
    </row>
    <row r="227" spans="4:4">
      <c r="D227" s="184"/>
    </row>
    <row r="228" spans="4:4">
      <c r="D228" s="184"/>
    </row>
    <row r="229" spans="4:4">
      <c r="D229" s="184"/>
    </row>
    <row r="230" spans="4:4">
      <c r="D230" s="184"/>
    </row>
    <row r="231" spans="4:4">
      <c r="D231" s="184"/>
    </row>
    <row r="232" spans="4:4">
      <c r="D232" s="184"/>
    </row>
    <row r="233" spans="4:4">
      <c r="D233" s="184"/>
    </row>
    <row r="234" spans="4:4">
      <c r="D234" s="184"/>
    </row>
    <row r="235" spans="4:4">
      <c r="D235" s="184"/>
    </row>
    <row r="236" spans="4:4">
      <c r="D236" s="184"/>
    </row>
    <row r="237" spans="4:4">
      <c r="D237" s="184"/>
    </row>
    <row r="238" spans="4:4">
      <c r="D238" s="184"/>
    </row>
    <row r="239" spans="4:4">
      <c r="D239" s="184"/>
    </row>
    <row r="240" spans="4:4">
      <c r="D240" s="184"/>
    </row>
    <row r="241" spans="4:4">
      <c r="D241" s="184"/>
    </row>
    <row r="242" spans="4:4">
      <c r="D242" s="184"/>
    </row>
    <row r="243" spans="4:4">
      <c r="D243" s="184"/>
    </row>
    <row r="244" spans="4:4">
      <c r="D244" s="184"/>
    </row>
    <row r="245" spans="4:4">
      <c r="D245" s="184"/>
    </row>
    <row r="246" spans="4:4">
      <c r="D246" s="184"/>
    </row>
    <row r="247" spans="4:4">
      <c r="D247" s="184"/>
    </row>
    <row r="248" spans="4:4">
      <c r="D248" s="184"/>
    </row>
    <row r="249" spans="4:4">
      <c r="D249" s="184"/>
    </row>
    <row r="250" spans="4:4">
      <c r="D250" s="184"/>
    </row>
    <row r="251" spans="4:4">
      <c r="D251" s="184"/>
    </row>
    <row r="252" spans="4:4">
      <c r="D252" s="184"/>
    </row>
    <row r="253" spans="4:4">
      <c r="D253" s="184"/>
    </row>
    <row r="254" spans="4:4">
      <c r="D254" s="184"/>
    </row>
    <row r="255" spans="4:4">
      <c r="D255" s="184"/>
    </row>
    <row r="256" spans="4:4">
      <c r="D256" s="184"/>
    </row>
    <row r="257" spans="4:4">
      <c r="D257" s="184"/>
    </row>
    <row r="258" spans="4:4">
      <c r="D258" s="184"/>
    </row>
    <row r="259" spans="4:4">
      <c r="D259" s="184"/>
    </row>
    <row r="260" spans="4:4">
      <c r="D260" s="184"/>
    </row>
    <row r="261" spans="4:4">
      <c r="D261" s="184"/>
    </row>
    <row r="262" spans="4:4">
      <c r="D262" s="184"/>
    </row>
    <row r="263" spans="4:4">
      <c r="D263" s="184"/>
    </row>
    <row r="264" spans="4:4">
      <c r="D264" s="184"/>
    </row>
    <row r="265" spans="4:4">
      <c r="D265" s="184"/>
    </row>
    <row r="266" spans="4:4">
      <c r="D266" s="184"/>
    </row>
    <row r="267" spans="4:4">
      <c r="D267" s="184"/>
    </row>
    <row r="268" spans="4:4">
      <c r="D268" s="184"/>
    </row>
    <row r="269" spans="4:4">
      <c r="D269" s="184"/>
    </row>
    <row r="270" spans="4:4">
      <c r="D270" s="184"/>
    </row>
    <row r="271" spans="4:4">
      <c r="D271" s="184"/>
    </row>
    <row r="272" spans="4:4">
      <c r="D272" s="184"/>
    </row>
    <row r="273" spans="4:4">
      <c r="D273" s="184"/>
    </row>
    <row r="274" spans="4:4">
      <c r="D274" s="184"/>
    </row>
    <row r="275" spans="4:4">
      <c r="D275" s="184"/>
    </row>
    <row r="276" spans="4:4">
      <c r="D276" s="184"/>
    </row>
    <row r="277" spans="4:4">
      <c r="D277" s="184"/>
    </row>
    <row r="278" spans="4:4">
      <c r="D278" s="184"/>
    </row>
    <row r="279" spans="4:4">
      <c r="D279" s="184"/>
    </row>
    <row r="280" spans="4:4">
      <c r="D280" s="184"/>
    </row>
    <row r="281" spans="4:4">
      <c r="D281" s="184"/>
    </row>
    <row r="282" spans="4:4">
      <c r="D282" s="184"/>
    </row>
    <row r="283" spans="4:4">
      <c r="D283" s="184"/>
    </row>
    <row r="284" spans="4:4">
      <c r="D284" s="184"/>
    </row>
    <row r="285" spans="4:4">
      <c r="D285" s="184"/>
    </row>
    <row r="286" spans="4:4">
      <c r="D286" s="184"/>
    </row>
    <row r="287" spans="4:4">
      <c r="D287" s="184"/>
    </row>
    <row r="288" spans="4:4">
      <c r="D288" s="184"/>
    </row>
    <row r="289" spans="4:4">
      <c r="D289" s="184"/>
    </row>
    <row r="290" spans="4:4">
      <c r="D290" s="184"/>
    </row>
    <row r="291" spans="4:4">
      <c r="D291" s="184"/>
    </row>
    <row r="292" spans="4:4">
      <c r="D292" s="184"/>
    </row>
    <row r="293" spans="4:4">
      <c r="D293" s="184"/>
    </row>
    <row r="294" spans="4:4">
      <c r="D294" s="184"/>
    </row>
    <row r="295" spans="4:4">
      <c r="D295" s="184"/>
    </row>
    <row r="296" spans="4:4">
      <c r="D296" s="184"/>
    </row>
    <row r="297" spans="4:4">
      <c r="D297" s="184"/>
    </row>
    <row r="298" spans="4:4">
      <c r="D298" s="184"/>
    </row>
    <row r="299" spans="4:4">
      <c r="D299" s="184"/>
    </row>
    <row r="300" spans="4:4">
      <c r="D300" s="184"/>
    </row>
    <row r="301" spans="4:4">
      <c r="D301" s="184"/>
    </row>
    <row r="302" spans="4:4">
      <c r="D302" s="184"/>
    </row>
    <row r="303" spans="4:4">
      <c r="D303" s="184"/>
    </row>
    <row r="304" spans="4:4">
      <c r="D304" s="184"/>
    </row>
    <row r="305" spans="4:4">
      <c r="D305" s="184"/>
    </row>
    <row r="306" spans="4:4">
      <c r="D306" s="184"/>
    </row>
    <row r="307" spans="4:4">
      <c r="D307" s="184"/>
    </row>
    <row r="308" spans="4:4">
      <c r="D308" s="184"/>
    </row>
    <row r="309" spans="4:4">
      <c r="D309" s="184"/>
    </row>
    <row r="310" spans="4:4">
      <c r="D310" s="184"/>
    </row>
    <row r="311" spans="4:4">
      <c r="D311" s="184"/>
    </row>
    <row r="312" spans="4:4">
      <c r="D312" s="184"/>
    </row>
    <row r="313" spans="4:4">
      <c r="D313" s="184"/>
    </row>
    <row r="314" spans="4:4">
      <c r="D314" s="184"/>
    </row>
    <row r="315" spans="4:4">
      <c r="D315" s="184"/>
    </row>
    <row r="316" spans="4:4">
      <c r="D316" s="184"/>
    </row>
    <row r="317" spans="4:4">
      <c r="D317" s="184"/>
    </row>
    <row r="318" spans="4:4">
      <c r="D318" s="184"/>
    </row>
    <row r="319" spans="4:4">
      <c r="D319" s="184"/>
    </row>
    <row r="320" spans="4:4">
      <c r="D320" s="184"/>
    </row>
    <row r="321" spans="4:4">
      <c r="D321" s="184"/>
    </row>
    <row r="322" spans="4:4">
      <c r="D322" s="184"/>
    </row>
    <row r="323" spans="4:4">
      <c r="D323" s="184"/>
    </row>
    <row r="324" spans="4:4">
      <c r="D324" s="184"/>
    </row>
    <row r="325" spans="4:4">
      <c r="D325" s="184"/>
    </row>
    <row r="326" spans="4:4">
      <c r="D326" s="184"/>
    </row>
    <row r="327" spans="4:4">
      <c r="D327" s="184"/>
    </row>
    <row r="328" spans="4:4">
      <c r="D328" s="184"/>
    </row>
    <row r="329" spans="4:4">
      <c r="D329" s="184"/>
    </row>
    <row r="330" spans="4:4">
      <c r="D330" s="184"/>
    </row>
    <row r="331" spans="4:4">
      <c r="D331" s="184"/>
    </row>
    <row r="332" spans="4:4">
      <c r="D332" s="184"/>
    </row>
    <row r="333" spans="4:4">
      <c r="D333" s="184"/>
    </row>
    <row r="334" spans="4:4">
      <c r="D334" s="184"/>
    </row>
    <row r="335" spans="4:4">
      <c r="D335" s="184"/>
    </row>
    <row r="336" spans="4:4">
      <c r="D336" s="184"/>
    </row>
    <row r="337" spans="4:4">
      <c r="D337" s="184"/>
    </row>
    <row r="338" spans="4:4">
      <c r="D338" s="184"/>
    </row>
    <row r="339" spans="4:4">
      <c r="D339" s="184"/>
    </row>
    <row r="340" spans="4:4">
      <c r="D340" s="184"/>
    </row>
    <row r="341" spans="4:4">
      <c r="D341" s="184"/>
    </row>
    <row r="342" spans="4:4">
      <c r="D342" s="184"/>
    </row>
    <row r="343" spans="4:4">
      <c r="D343" s="184"/>
    </row>
    <row r="344" spans="4:4">
      <c r="D344" s="184"/>
    </row>
    <row r="345" spans="4:4">
      <c r="D345" s="184"/>
    </row>
    <row r="346" spans="4:4">
      <c r="D346" s="184"/>
    </row>
    <row r="347" spans="4:4">
      <c r="D347" s="184"/>
    </row>
    <row r="348" spans="4:4">
      <c r="D348" s="184"/>
    </row>
    <row r="349" spans="4:4">
      <c r="D349" s="184"/>
    </row>
    <row r="350" spans="4:4">
      <c r="D350" s="184"/>
    </row>
    <row r="351" spans="4:4">
      <c r="D351" s="184"/>
    </row>
    <row r="352" spans="4:4">
      <c r="D352" s="184"/>
    </row>
    <row r="353" spans="4:4">
      <c r="D353" s="184"/>
    </row>
    <row r="354" spans="4:4">
      <c r="D354" s="184"/>
    </row>
    <row r="355" spans="4:4">
      <c r="D355" s="184"/>
    </row>
    <row r="356" spans="4:4">
      <c r="D356" s="184"/>
    </row>
    <row r="357" spans="4:4">
      <c r="D357" s="184"/>
    </row>
    <row r="358" spans="4:4">
      <c r="D358" s="184"/>
    </row>
    <row r="359" spans="4:4">
      <c r="D359" s="184"/>
    </row>
    <row r="360" spans="4:4">
      <c r="D360" s="184"/>
    </row>
    <row r="361" spans="4:4">
      <c r="D361" s="184"/>
    </row>
    <row r="362" spans="4:4">
      <c r="D362" s="184"/>
    </row>
    <row r="363" spans="4:4">
      <c r="D363" s="184"/>
    </row>
    <row r="364" spans="4:4">
      <c r="D364" s="184"/>
    </row>
    <row r="365" spans="4:4">
      <c r="D365" s="184"/>
    </row>
    <row r="366" spans="4:4">
      <c r="D366" s="184"/>
    </row>
    <row r="367" spans="4:4">
      <c r="D367" s="184"/>
    </row>
    <row r="368" spans="4:4">
      <c r="D368" s="184"/>
    </row>
    <row r="369" spans="4:4">
      <c r="D369" s="184"/>
    </row>
    <row r="370" spans="4:4">
      <c r="D370" s="184"/>
    </row>
    <row r="371" spans="4:4">
      <c r="D371" s="184"/>
    </row>
    <row r="372" spans="4:4">
      <c r="D372" s="184"/>
    </row>
    <row r="373" spans="4:4">
      <c r="D373" s="184"/>
    </row>
    <row r="374" spans="4:4">
      <c r="D374" s="184"/>
    </row>
    <row r="375" spans="4:4">
      <c r="D375" s="184"/>
    </row>
    <row r="376" spans="4:4">
      <c r="D376" s="184"/>
    </row>
    <row r="377" spans="4:4">
      <c r="D377" s="184"/>
    </row>
    <row r="378" spans="4:4">
      <c r="D378" s="184"/>
    </row>
    <row r="379" spans="4:4">
      <c r="D379" s="184"/>
    </row>
    <row r="380" spans="4:4">
      <c r="D380" s="184"/>
    </row>
    <row r="381" spans="4:4">
      <c r="D381" s="184"/>
    </row>
    <row r="382" spans="4:4">
      <c r="D382" s="184"/>
    </row>
    <row r="383" spans="4:4">
      <c r="D383" s="184"/>
    </row>
    <row r="384" spans="4:4">
      <c r="D384" s="184"/>
    </row>
    <row r="385" spans="4:4">
      <c r="D385" s="184"/>
    </row>
    <row r="386" spans="4:4">
      <c r="D386" s="184"/>
    </row>
    <row r="387" spans="4:4">
      <c r="D387" s="184"/>
    </row>
    <row r="388" spans="4:4">
      <c r="D388" s="184"/>
    </row>
    <row r="389" spans="4:4">
      <c r="D389" s="184"/>
    </row>
    <row r="390" spans="4:4">
      <c r="D390" s="184"/>
    </row>
    <row r="391" spans="4:4">
      <c r="D391" s="184"/>
    </row>
    <row r="392" spans="4:4">
      <c r="D392" s="184"/>
    </row>
    <row r="393" spans="4:4">
      <c r="D393" s="184"/>
    </row>
    <row r="394" spans="4:4">
      <c r="D394" s="184"/>
    </row>
    <row r="395" spans="4:4">
      <c r="D395" s="184"/>
    </row>
    <row r="396" spans="4:4">
      <c r="D396" s="184"/>
    </row>
    <row r="397" spans="4:4">
      <c r="D397" s="184"/>
    </row>
    <row r="398" spans="4:4">
      <c r="D398" s="184"/>
    </row>
    <row r="399" spans="4:4">
      <c r="D399" s="184"/>
    </row>
    <row r="400" spans="4:4">
      <c r="D400" s="184"/>
    </row>
    <row r="401" spans="4:4">
      <c r="D401" s="184"/>
    </row>
    <row r="402" spans="4:4">
      <c r="D402" s="184"/>
    </row>
    <row r="403" spans="4:4">
      <c r="D403" s="184"/>
    </row>
    <row r="404" spans="4:4">
      <c r="D404" s="184"/>
    </row>
    <row r="405" spans="4:4">
      <c r="D405" s="184"/>
    </row>
    <row r="406" spans="4:4">
      <c r="D406" s="184"/>
    </row>
    <row r="407" spans="4:4">
      <c r="D407" s="184"/>
    </row>
    <row r="408" spans="4:4">
      <c r="D408" s="184"/>
    </row>
    <row r="409" spans="4:4">
      <c r="D409" s="184"/>
    </row>
    <row r="410" spans="4:4">
      <c r="D410" s="184"/>
    </row>
    <row r="411" spans="4:4">
      <c r="D411" s="184"/>
    </row>
    <row r="412" spans="4:4">
      <c r="D412" s="184"/>
    </row>
    <row r="413" spans="4:4">
      <c r="D413" s="184"/>
    </row>
    <row r="414" spans="4:4">
      <c r="D414" s="184"/>
    </row>
    <row r="415" spans="4:4">
      <c r="D415" s="184"/>
    </row>
    <row r="416" spans="4:4">
      <c r="D416" s="184"/>
    </row>
    <row r="417" spans="4:4">
      <c r="D417" s="184"/>
    </row>
    <row r="418" spans="4:4">
      <c r="D418" s="184"/>
    </row>
    <row r="419" spans="4:4">
      <c r="D419" s="184"/>
    </row>
    <row r="420" spans="4:4">
      <c r="D420" s="184"/>
    </row>
    <row r="421" spans="4:4">
      <c r="D421" s="184"/>
    </row>
    <row r="422" spans="4:4">
      <c r="D422" s="184"/>
    </row>
    <row r="423" spans="4:4">
      <c r="D423" s="184"/>
    </row>
    <row r="424" spans="4:4">
      <c r="D424" s="184"/>
    </row>
    <row r="425" spans="4:4">
      <c r="D425" s="184"/>
    </row>
    <row r="426" spans="4:4">
      <c r="D426" s="184"/>
    </row>
    <row r="427" spans="4:4">
      <c r="D427" s="184"/>
    </row>
    <row r="428" spans="4:4">
      <c r="D428" s="184"/>
    </row>
    <row r="429" spans="4:4">
      <c r="D429" s="184"/>
    </row>
    <row r="430" spans="4:4">
      <c r="D430" s="184"/>
    </row>
    <row r="431" spans="4:4">
      <c r="D431" s="184"/>
    </row>
    <row r="432" spans="4:4">
      <c r="D432" s="184"/>
    </row>
    <row r="433" spans="4:4">
      <c r="D433" s="184"/>
    </row>
    <row r="434" spans="4:4">
      <c r="D434" s="184"/>
    </row>
    <row r="435" spans="4:4">
      <c r="D435" s="184"/>
    </row>
    <row r="436" spans="4:4">
      <c r="D436" s="184"/>
    </row>
    <row r="437" spans="4:4">
      <c r="D437" s="184"/>
    </row>
    <row r="438" spans="4:4">
      <c r="D438" s="184"/>
    </row>
    <row r="439" spans="4:4">
      <c r="D439" s="184"/>
    </row>
    <row r="440" spans="4:4">
      <c r="D440" s="184"/>
    </row>
    <row r="441" spans="4:4">
      <c r="D441" s="184"/>
    </row>
    <row r="442" spans="4:4">
      <c r="D442" s="184"/>
    </row>
    <row r="443" spans="4:4">
      <c r="D443" s="184"/>
    </row>
    <row r="444" spans="4:4">
      <c r="D444" s="184"/>
    </row>
    <row r="445" spans="4:4">
      <c r="D445" s="184"/>
    </row>
    <row r="446" spans="4:4">
      <c r="D446" s="184"/>
    </row>
    <row r="447" spans="4:4">
      <c r="D447" s="184"/>
    </row>
    <row r="448" spans="4:4">
      <c r="D448" s="184"/>
    </row>
    <row r="449" spans="4:4">
      <c r="D449" s="184"/>
    </row>
    <row r="450" spans="4:4">
      <c r="D450" s="184"/>
    </row>
    <row r="451" spans="4:4">
      <c r="D451" s="184"/>
    </row>
    <row r="452" spans="4:4">
      <c r="D452" s="184"/>
    </row>
    <row r="453" spans="4:4">
      <c r="D453" s="184"/>
    </row>
    <row r="454" spans="4:4">
      <c r="D454" s="184"/>
    </row>
    <row r="455" spans="4:4">
      <c r="D455" s="184"/>
    </row>
    <row r="456" spans="4:4">
      <c r="D456" s="184"/>
    </row>
    <row r="457" spans="4:4">
      <c r="D457" s="184"/>
    </row>
    <row r="458" spans="4:4">
      <c r="D458" s="184"/>
    </row>
    <row r="459" spans="4:4">
      <c r="D459" s="184"/>
    </row>
    <row r="460" spans="4:4">
      <c r="D460" s="184"/>
    </row>
    <row r="461" spans="4:4">
      <c r="D461" s="184"/>
    </row>
    <row r="462" spans="4:4">
      <c r="D462" s="184"/>
    </row>
    <row r="463" spans="4:4">
      <c r="D463" s="184"/>
    </row>
    <row r="464" spans="4:4">
      <c r="D464" s="184"/>
    </row>
    <row r="465" spans="4:4">
      <c r="D465" s="184"/>
    </row>
    <row r="466" spans="4:4">
      <c r="D466" s="184"/>
    </row>
    <row r="467" spans="4:4">
      <c r="D467" s="184"/>
    </row>
    <row r="468" spans="4:4">
      <c r="D468" s="184"/>
    </row>
    <row r="469" spans="4:4">
      <c r="D469" s="184"/>
    </row>
    <row r="470" spans="4:4">
      <c r="D470" s="184"/>
    </row>
    <row r="471" spans="4:4">
      <c r="D471" s="184"/>
    </row>
    <row r="472" spans="4:4">
      <c r="D472" s="184"/>
    </row>
    <row r="473" spans="4:4">
      <c r="D473" s="184"/>
    </row>
    <row r="474" spans="4:4">
      <c r="D474" s="184"/>
    </row>
    <row r="475" spans="4:4">
      <c r="D475" s="184"/>
    </row>
    <row r="476" spans="4:4">
      <c r="D476" s="184"/>
    </row>
    <row r="477" spans="4:4">
      <c r="D477" s="184"/>
    </row>
    <row r="478" spans="4:4">
      <c r="D478" s="184"/>
    </row>
    <row r="479" spans="4:4">
      <c r="D479" s="184"/>
    </row>
    <row r="480" spans="4:4">
      <c r="D480" s="184"/>
    </row>
    <row r="481" spans="4:4">
      <c r="D481" s="184"/>
    </row>
    <row r="482" spans="4:4">
      <c r="D482" s="184"/>
    </row>
    <row r="483" spans="4:4">
      <c r="D483" s="184"/>
    </row>
    <row r="484" spans="4:4">
      <c r="D484" s="184"/>
    </row>
    <row r="485" spans="4:4">
      <c r="D485" s="184"/>
    </row>
    <row r="486" spans="4:4">
      <c r="D486" s="184"/>
    </row>
    <row r="487" spans="4:4">
      <c r="D487" s="184"/>
    </row>
    <row r="488" spans="4:4">
      <c r="D488" s="184"/>
    </row>
    <row r="489" spans="4:4">
      <c r="D489" s="184"/>
    </row>
    <row r="490" spans="4:4">
      <c r="D490" s="184"/>
    </row>
    <row r="491" spans="4:4">
      <c r="D491" s="184"/>
    </row>
    <row r="492" spans="4:4">
      <c r="D492" s="184"/>
    </row>
    <row r="493" spans="4:4">
      <c r="D493" s="184"/>
    </row>
    <row r="494" spans="4:4">
      <c r="D494" s="184"/>
    </row>
    <row r="495" spans="4:4">
      <c r="D495" s="184"/>
    </row>
    <row r="496" spans="4:4">
      <c r="D496" s="184"/>
    </row>
    <row r="497" spans="4:4">
      <c r="D497" s="184"/>
    </row>
    <row r="498" spans="4:4">
      <c r="D498" s="184"/>
    </row>
    <row r="499" spans="4:4">
      <c r="D499" s="184"/>
    </row>
    <row r="500" spans="4:4">
      <c r="D500" s="184"/>
    </row>
    <row r="501" spans="4:4">
      <c r="D501" s="184"/>
    </row>
    <row r="502" spans="4:4">
      <c r="D502" s="184"/>
    </row>
    <row r="503" spans="4:4">
      <c r="D503" s="184"/>
    </row>
    <row r="504" spans="4:4">
      <c r="D504" s="184"/>
    </row>
    <row r="505" spans="4:4">
      <c r="D505" s="184"/>
    </row>
    <row r="506" spans="4:4">
      <c r="D506" s="184"/>
    </row>
    <row r="507" spans="4:4">
      <c r="D507" s="184"/>
    </row>
    <row r="508" spans="4:4">
      <c r="D508" s="184"/>
    </row>
    <row r="509" spans="4:4">
      <c r="D509" s="184"/>
    </row>
    <row r="510" spans="4:4">
      <c r="D510" s="184"/>
    </row>
    <row r="511" spans="4:4">
      <c r="D511" s="184"/>
    </row>
    <row r="512" spans="4:4">
      <c r="D512" s="184"/>
    </row>
    <row r="513" spans="4:4">
      <c r="D513" s="184"/>
    </row>
    <row r="514" spans="4:4">
      <c r="D514" s="184"/>
    </row>
    <row r="515" spans="4:4">
      <c r="D515" s="184"/>
    </row>
    <row r="516" spans="4:4">
      <c r="D516" s="184"/>
    </row>
    <row r="517" spans="4:4">
      <c r="D517" s="184"/>
    </row>
    <row r="518" spans="4:4">
      <c r="D518" s="184"/>
    </row>
    <row r="519" spans="4:4">
      <c r="D519" s="184"/>
    </row>
    <row r="520" spans="4:4">
      <c r="D520" s="184"/>
    </row>
    <row r="521" spans="4:4">
      <c r="D521" s="184"/>
    </row>
    <row r="522" spans="4:4">
      <c r="D522" s="184"/>
    </row>
    <row r="523" spans="4:4">
      <c r="D523" s="184"/>
    </row>
    <row r="524" spans="4:4">
      <c r="D524" s="184"/>
    </row>
    <row r="525" spans="4:4">
      <c r="D525" s="184"/>
    </row>
    <row r="526" spans="4:4">
      <c r="D526" s="184"/>
    </row>
    <row r="527" spans="4:4">
      <c r="D527" s="184"/>
    </row>
    <row r="528" spans="4:4">
      <c r="D528" s="184"/>
    </row>
    <row r="529" spans="4:4">
      <c r="D529" s="184"/>
    </row>
    <row r="530" spans="4:4">
      <c r="D530" s="184"/>
    </row>
    <row r="531" spans="4:4">
      <c r="D531" s="184"/>
    </row>
    <row r="532" spans="4:4">
      <c r="D532" s="184"/>
    </row>
    <row r="533" spans="4:4">
      <c r="D533" s="184"/>
    </row>
    <row r="534" spans="4:4">
      <c r="D534" s="184"/>
    </row>
    <row r="535" spans="4:4">
      <c r="D535" s="184"/>
    </row>
    <row r="536" spans="4:4">
      <c r="D536" s="184"/>
    </row>
    <row r="537" spans="4:4">
      <c r="D537" s="184"/>
    </row>
    <row r="538" spans="4:4">
      <c r="D538" s="184"/>
    </row>
    <row r="539" spans="4:4">
      <c r="D539" s="184"/>
    </row>
    <row r="540" spans="4:4">
      <c r="D540" s="184"/>
    </row>
    <row r="541" spans="4:4">
      <c r="D541" s="184"/>
    </row>
    <row r="542" spans="4:4">
      <c r="D542" s="184"/>
    </row>
    <row r="543" spans="4:4">
      <c r="D543" s="184"/>
    </row>
    <row r="544" spans="4:4">
      <c r="D544" s="184"/>
    </row>
    <row r="545" spans="4:4">
      <c r="D545" s="184"/>
    </row>
    <row r="546" spans="4:4">
      <c r="D546" s="184"/>
    </row>
    <row r="547" spans="4:4">
      <c r="D547" s="184"/>
    </row>
    <row r="548" spans="4:4">
      <c r="D548" s="184"/>
    </row>
    <row r="549" spans="4:4">
      <c r="D549" s="184"/>
    </row>
    <row r="550" spans="4:4">
      <c r="D550" s="184"/>
    </row>
    <row r="551" spans="4:4">
      <c r="D551" s="184"/>
    </row>
    <row r="552" spans="4:4">
      <c r="D552" s="184"/>
    </row>
    <row r="553" spans="4:4">
      <c r="D553" s="184"/>
    </row>
    <row r="554" spans="4:4">
      <c r="D554" s="184"/>
    </row>
    <row r="555" spans="4:4">
      <c r="D555" s="184"/>
    </row>
    <row r="556" spans="4:4">
      <c r="D556" s="184"/>
    </row>
    <row r="557" spans="4:4">
      <c r="D557" s="184"/>
    </row>
    <row r="558" spans="4:4">
      <c r="D558" s="184"/>
    </row>
    <row r="559" spans="4:4">
      <c r="D559" s="184"/>
    </row>
    <row r="560" spans="4:4">
      <c r="D560" s="184"/>
    </row>
    <row r="561" spans="4:4">
      <c r="D561" s="184"/>
    </row>
    <row r="562" spans="4:4">
      <c r="D562" s="184"/>
    </row>
    <row r="563" spans="4:4">
      <c r="D563" s="184"/>
    </row>
    <row r="564" spans="4:4">
      <c r="D564" s="184"/>
    </row>
    <row r="565" spans="4:4">
      <c r="D565" s="184"/>
    </row>
    <row r="566" spans="4:4">
      <c r="D566" s="184"/>
    </row>
    <row r="567" spans="4:4">
      <c r="D567" s="184"/>
    </row>
    <row r="568" spans="4:4">
      <c r="D568" s="184"/>
    </row>
    <row r="569" spans="4:4">
      <c r="D569" s="184"/>
    </row>
    <row r="570" spans="4:4">
      <c r="D570" s="184"/>
    </row>
    <row r="571" spans="4:4">
      <c r="D571" s="184"/>
    </row>
    <row r="572" spans="4:4">
      <c r="D572" s="184"/>
    </row>
    <row r="573" spans="4:4">
      <c r="D573" s="184"/>
    </row>
    <row r="574" spans="4:4">
      <c r="D574" s="184"/>
    </row>
    <row r="575" spans="4:4">
      <c r="D575" s="184"/>
    </row>
    <row r="576" spans="4:4">
      <c r="D576" s="184"/>
    </row>
    <row r="577" spans="4:4">
      <c r="D577" s="184"/>
    </row>
    <row r="578" spans="4:4">
      <c r="D578" s="184"/>
    </row>
    <row r="579" spans="4:4">
      <c r="D579" s="184"/>
    </row>
    <row r="580" spans="4:4">
      <c r="D580" s="184"/>
    </row>
    <row r="581" spans="4:4">
      <c r="D581" s="184"/>
    </row>
    <row r="582" spans="4:4">
      <c r="D582" s="184"/>
    </row>
    <row r="583" spans="4:4">
      <c r="D583" s="184"/>
    </row>
    <row r="584" spans="4:4">
      <c r="D584" s="184"/>
    </row>
    <row r="585" spans="4:4">
      <c r="D585" s="184"/>
    </row>
    <row r="586" spans="4:4">
      <c r="D586" s="184"/>
    </row>
    <row r="587" spans="4:4">
      <c r="D587" s="184"/>
    </row>
    <row r="588" spans="4:4">
      <c r="D588" s="184"/>
    </row>
    <row r="589" spans="4:4">
      <c r="D589" s="184"/>
    </row>
    <row r="590" spans="4:4">
      <c r="D590" s="184"/>
    </row>
    <row r="591" spans="4:4">
      <c r="D591" s="184"/>
    </row>
    <row r="592" spans="4:4">
      <c r="D592" s="184"/>
    </row>
    <row r="593" spans="4:4">
      <c r="D593" s="184"/>
    </row>
    <row r="594" spans="4:4">
      <c r="D594" s="184"/>
    </row>
    <row r="595" spans="4:4">
      <c r="D595" s="184"/>
    </row>
    <row r="596" spans="4:4">
      <c r="D596" s="184"/>
    </row>
    <row r="597" spans="4:4">
      <c r="D597" s="184"/>
    </row>
    <row r="598" spans="4:4">
      <c r="D598" s="184"/>
    </row>
    <row r="599" spans="4:4">
      <c r="D599" s="184"/>
    </row>
    <row r="600" spans="4:4">
      <c r="D600" s="184"/>
    </row>
    <row r="601" spans="4:4">
      <c r="D601" s="184"/>
    </row>
    <row r="602" spans="4:4">
      <c r="D602" s="184"/>
    </row>
    <row r="603" spans="4:4">
      <c r="D603" s="184"/>
    </row>
    <row r="604" spans="4:4">
      <c r="D604" s="184"/>
    </row>
    <row r="605" spans="4:4">
      <c r="D605" s="184"/>
    </row>
    <row r="606" spans="4:4">
      <c r="D606" s="184"/>
    </row>
    <row r="607" spans="4:4">
      <c r="D607" s="184"/>
    </row>
    <row r="608" spans="4:4">
      <c r="D608" s="184"/>
    </row>
    <row r="609" spans="4:4">
      <c r="D609" s="184"/>
    </row>
    <row r="610" spans="4:4">
      <c r="D610" s="184"/>
    </row>
    <row r="611" spans="4:4">
      <c r="D611" s="184"/>
    </row>
    <row r="612" spans="4:4">
      <c r="D612" s="184"/>
    </row>
    <row r="613" spans="4:4">
      <c r="D613" s="184"/>
    </row>
    <row r="614" spans="4:4">
      <c r="D614" s="184"/>
    </row>
    <row r="615" spans="4:4">
      <c r="D615" s="184"/>
    </row>
    <row r="616" spans="4:4">
      <c r="D616" s="184"/>
    </row>
    <row r="617" spans="4:4">
      <c r="D617" s="184"/>
    </row>
    <row r="618" spans="4:4">
      <c r="D618" s="184"/>
    </row>
    <row r="619" spans="4:4">
      <c r="D619" s="184"/>
    </row>
    <row r="620" spans="4:4">
      <c r="D620" s="184"/>
    </row>
    <row r="621" spans="4:4">
      <c r="D621" s="184"/>
    </row>
    <row r="622" spans="4:4">
      <c r="D622" s="184"/>
    </row>
    <row r="623" spans="4:4">
      <c r="D623" s="184"/>
    </row>
    <row r="624" spans="4:4">
      <c r="D624" s="184"/>
    </row>
    <row r="625" spans="4:4">
      <c r="D625" s="184"/>
    </row>
    <row r="626" spans="4:4">
      <c r="D626" s="184"/>
    </row>
    <row r="627" spans="4:4">
      <c r="D627" s="184"/>
    </row>
    <row r="628" spans="4:4">
      <c r="D628" s="184"/>
    </row>
    <row r="629" spans="4:4">
      <c r="D629" s="184"/>
    </row>
    <row r="630" spans="4:4">
      <c r="D630" s="184"/>
    </row>
    <row r="631" spans="4:4">
      <c r="D631" s="184"/>
    </row>
    <row r="632" spans="4:4">
      <c r="D632" s="184"/>
    </row>
    <row r="633" spans="4:4">
      <c r="D633" s="184"/>
    </row>
    <row r="634" spans="4:4">
      <c r="D634" s="184"/>
    </row>
    <row r="635" spans="4:4">
      <c r="D635" s="184"/>
    </row>
    <row r="636" spans="4:4">
      <c r="D636" s="184"/>
    </row>
    <row r="637" spans="4:4">
      <c r="D637" s="184"/>
    </row>
    <row r="638" spans="4:4">
      <c r="D638" s="184"/>
    </row>
    <row r="639" spans="4:4">
      <c r="D639" s="184"/>
    </row>
    <row r="640" spans="4:4">
      <c r="D640" s="184"/>
    </row>
    <row r="641" spans="4:4">
      <c r="D641" s="184"/>
    </row>
    <row r="642" spans="4:4">
      <c r="D642" s="184"/>
    </row>
    <row r="643" spans="4:4">
      <c r="D643" s="184"/>
    </row>
    <row r="644" spans="4:4">
      <c r="D644" s="184"/>
    </row>
    <row r="645" spans="4:4">
      <c r="D645" s="184"/>
    </row>
    <row r="646" spans="4:4">
      <c r="D646" s="184"/>
    </row>
    <row r="647" spans="4:4">
      <c r="D647" s="184"/>
    </row>
    <row r="648" spans="4:4">
      <c r="D648" s="184"/>
    </row>
    <row r="649" spans="4:4">
      <c r="D649" s="184"/>
    </row>
    <row r="650" spans="4:4">
      <c r="D650" s="184"/>
    </row>
    <row r="651" spans="4:4">
      <c r="D651" s="184"/>
    </row>
    <row r="652" spans="4:4">
      <c r="D652" s="184"/>
    </row>
    <row r="653" spans="4:4">
      <c r="D653" s="184"/>
    </row>
    <row r="654" spans="4:4">
      <c r="D654" s="184"/>
    </row>
    <row r="655" spans="4:4">
      <c r="D655" s="184"/>
    </row>
    <row r="656" spans="4:4">
      <c r="D656" s="184"/>
    </row>
    <row r="657" spans="4:4">
      <c r="D657" s="184"/>
    </row>
    <row r="658" spans="4:4">
      <c r="D658" s="184"/>
    </row>
    <row r="659" spans="4:4">
      <c r="D659" s="184"/>
    </row>
    <row r="660" spans="4:4">
      <c r="D660" s="184"/>
    </row>
    <row r="661" spans="4:4">
      <c r="D661" s="184"/>
    </row>
    <row r="662" spans="4:4">
      <c r="D662" s="184"/>
    </row>
    <row r="663" spans="4:4">
      <c r="D663" s="184"/>
    </row>
    <row r="664" spans="4:4">
      <c r="D664" s="184"/>
    </row>
    <row r="665" spans="4:4">
      <c r="D665" s="184"/>
    </row>
    <row r="666" spans="4:4">
      <c r="D666" s="184"/>
    </row>
    <row r="667" spans="4:4">
      <c r="D667" s="184"/>
    </row>
    <row r="668" spans="4:4">
      <c r="D668" s="184"/>
    </row>
    <row r="669" spans="4:4">
      <c r="D669" s="184"/>
    </row>
    <row r="670" spans="4:4">
      <c r="D670" s="184"/>
    </row>
    <row r="671" spans="4:4">
      <c r="D671" s="184"/>
    </row>
    <row r="672" spans="4:4">
      <c r="D672" s="184"/>
    </row>
    <row r="673" spans="4:4">
      <c r="D673" s="184"/>
    </row>
    <row r="674" spans="4:4">
      <c r="D674" s="184"/>
    </row>
    <row r="675" spans="4:4">
      <c r="D675" s="184"/>
    </row>
    <row r="676" spans="4:4">
      <c r="D676" s="184"/>
    </row>
    <row r="677" spans="4:4">
      <c r="D677" s="184"/>
    </row>
    <row r="678" spans="4:4">
      <c r="D678" s="184"/>
    </row>
    <row r="679" spans="4:4">
      <c r="D679" s="184"/>
    </row>
    <row r="680" spans="4:4">
      <c r="D680" s="184"/>
    </row>
    <row r="681" spans="4:4">
      <c r="D681" s="184"/>
    </row>
    <row r="682" spans="4:4">
      <c r="D682" s="184"/>
    </row>
    <row r="683" spans="4:4">
      <c r="D683" s="184"/>
    </row>
    <row r="684" spans="4:4">
      <c r="D684" s="184"/>
    </row>
    <row r="685" spans="4:4">
      <c r="D685" s="184"/>
    </row>
    <row r="686" spans="4:4">
      <c r="D686" s="184"/>
    </row>
    <row r="687" spans="4:4">
      <c r="D687" s="184"/>
    </row>
    <row r="688" spans="4:4">
      <c r="D688" s="184"/>
    </row>
    <row r="689" spans="4:4">
      <c r="D689" s="184"/>
    </row>
    <row r="690" spans="4:4">
      <c r="D690" s="184"/>
    </row>
    <row r="691" spans="4:4">
      <c r="D691" s="184"/>
    </row>
    <row r="692" spans="4:4">
      <c r="D692" s="184"/>
    </row>
    <row r="693" spans="4:4">
      <c r="D693" s="184"/>
    </row>
    <row r="694" spans="4:4">
      <c r="D694" s="184"/>
    </row>
    <row r="695" spans="4:4">
      <c r="D695" s="184"/>
    </row>
    <row r="696" spans="4:4">
      <c r="D696" s="184"/>
    </row>
    <row r="697" spans="4:4">
      <c r="D697" s="184"/>
    </row>
    <row r="698" spans="4:4">
      <c r="D698" s="184"/>
    </row>
    <row r="699" spans="4:4">
      <c r="D699" s="184"/>
    </row>
    <row r="700" spans="4:4">
      <c r="D700" s="184"/>
    </row>
    <row r="701" spans="4:4">
      <c r="D701" s="184"/>
    </row>
    <row r="702" spans="4:4">
      <c r="D702" s="184"/>
    </row>
    <row r="703" spans="4:4">
      <c r="D703" s="184"/>
    </row>
    <row r="704" spans="4:4">
      <c r="D704" s="184"/>
    </row>
    <row r="705" spans="4:4">
      <c r="D705" s="184"/>
    </row>
    <row r="706" spans="4:4">
      <c r="D706" s="184"/>
    </row>
    <row r="707" spans="4:4">
      <c r="D707" s="184"/>
    </row>
    <row r="708" spans="4:4">
      <c r="D708" s="184"/>
    </row>
    <row r="709" spans="4:4">
      <c r="D709" s="184"/>
    </row>
    <row r="710" spans="4:4">
      <c r="D710" s="184"/>
    </row>
    <row r="711" spans="4:4">
      <c r="D711" s="184"/>
    </row>
    <row r="712" spans="4:4">
      <c r="D712" s="184"/>
    </row>
    <row r="713" spans="4:4">
      <c r="D713" s="184"/>
    </row>
    <row r="714" spans="4:4">
      <c r="D714" s="184"/>
    </row>
    <row r="715" spans="4:4">
      <c r="D715" s="184"/>
    </row>
    <row r="716" spans="4:4">
      <c r="D716" s="184"/>
    </row>
    <row r="717" spans="4:4">
      <c r="D717" s="184"/>
    </row>
    <row r="718" spans="4:4">
      <c r="D718" s="184"/>
    </row>
    <row r="719" spans="4:4">
      <c r="D719" s="184"/>
    </row>
    <row r="720" spans="4:4">
      <c r="D720" s="184"/>
    </row>
    <row r="721" spans="4:4">
      <c r="D721" s="184"/>
    </row>
    <row r="722" spans="4:4">
      <c r="D722" s="184"/>
    </row>
    <row r="723" spans="4:4">
      <c r="D723" s="184"/>
    </row>
    <row r="724" spans="4:4">
      <c r="D724" s="184"/>
    </row>
    <row r="725" spans="4:4">
      <c r="D725" s="184"/>
    </row>
    <row r="726" spans="4:4">
      <c r="D726" s="184"/>
    </row>
    <row r="727" spans="4:4">
      <c r="D727" s="184"/>
    </row>
    <row r="728" spans="4:4">
      <c r="D728" s="184"/>
    </row>
    <row r="729" spans="4:4">
      <c r="D729" s="184"/>
    </row>
    <row r="730" spans="4:4">
      <c r="D730" s="184"/>
    </row>
    <row r="731" spans="4:4">
      <c r="D731" s="184"/>
    </row>
    <row r="732" spans="4:4">
      <c r="D732" s="184"/>
    </row>
    <row r="733" spans="4:4">
      <c r="D733" s="184"/>
    </row>
    <row r="734" spans="4:4">
      <c r="D734" s="184"/>
    </row>
    <row r="735" spans="4:4">
      <c r="D735" s="184"/>
    </row>
    <row r="736" spans="4:4">
      <c r="D736" s="184"/>
    </row>
    <row r="737" spans="4:4">
      <c r="D737" s="184"/>
    </row>
    <row r="738" spans="4:4">
      <c r="D738" s="184"/>
    </row>
    <row r="739" spans="4:4">
      <c r="D739" s="184"/>
    </row>
    <row r="740" spans="4:4">
      <c r="D740" s="184"/>
    </row>
    <row r="741" spans="4:4">
      <c r="D741" s="184"/>
    </row>
    <row r="742" spans="4:4">
      <c r="D742" s="184"/>
    </row>
    <row r="743" spans="4:4">
      <c r="D743" s="184"/>
    </row>
    <row r="744" spans="4:4">
      <c r="D744" s="184"/>
    </row>
    <row r="745" spans="4:4">
      <c r="D745" s="184"/>
    </row>
    <row r="746" spans="4:4">
      <c r="D746" s="184"/>
    </row>
    <row r="747" spans="4:4">
      <c r="D747" s="184"/>
    </row>
    <row r="748" spans="4:4">
      <c r="D748" s="184"/>
    </row>
    <row r="749" spans="4:4">
      <c r="D749" s="184"/>
    </row>
    <row r="750" spans="4:4">
      <c r="D750" s="184"/>
    </row>
    <row r="751" spans="4:4">
      <c r="D751" s="184"/>
    </row>
    <row r="752" spans="4:4">
      <c r="D752" s="184"/>
    </row>
    <row r="753" spans="4:4">
      <c r="D753" s="184"/>
    </row>
    <row r="754" spans="4:4">
      <c r="D754" s="184"/>
    </row>
    <row r="755" spans="4:4">
      <c r="D755" s="184"/>
    </row>
    <row r="756" spans="4:4">
      <c r="D756" s="184"/>
    </row>
    <row r="757" spans="4:4">
      <c r="D757" s="184"/>
    </row>
    <row r="758" spans="4:4">
      <c r="D758" s="184"/>
    </row>
    <row r="759" spans="4:4">
      <c r="D759" s="184"/>
    </row>
    <row r="760" spans="4:4">
      <c r="D760" s="184"/>
    </row>
    <row r="761" spans="4:4">
      <c r="D761" s="184"/>
    </row>
    <row r="762" spans="4:4">
      <c r="D762" s="184"/>
    </row>
    <row r="763" spans="4:4">
      <c r="D763" s="184"/>
    </row>
    <row r="764" spans="4:4">
      <c r="D764" s="184"/>
    </row>
    <row r="765" spans="4:4">
      <c r="D765" s="184"/>
    </row>
    <row r="766" spans="4:4">
      <c r="D766" s="184"/>
    </row>
    <row r="767" spans="4:4">
      <c r="D767" s="184"/>
    </row>
    <row r="768" spans="4:4">
      <c r="D768" s="184"/>
    </row>
    <row r="769" spans="4:4">
      <c r="D769" s="184"/>
    </row>
    <row r="770" spans="4:4">
      <c r="D770" s="184"/>
    </row>
    <row r="771" spans="4:4">
      <c r="D771" s="184"/>
    </row>
    <row r="772" spans="4:4">
      <c r="D772" s="184"/>
    </row>
    <row r="773" spans="4:4">
      <c r="D773" s="184"/>
    </row>
    <row r="774" spans="4:4">
      <c r="D774" s="184"/>
    </row>
    <row r="775" spans="4:4">
      <c r="D775" s="184"/>
    </row>
    <row r="776" spans="4:4">
      <c r="D776" s="184"/>
    </row>
    <row r="777" spans="4:4">
      <c r="D777" s="184"/>
    </row>
    <row r="778" spans="4:4">
      <c r="D778" s="184"/>
    </row>
    <row r="779" spans="4:4">
      <c r="D779" s="184"/>
    </row>
    <row r="780" spans="4:4">
      <c r="D780" s="184"/>
    </row>
    <row r="781" spans="4:4">
      <c r="D781" s="184"/>
    </row>
    <row r="782" spans="4:4">
      <c r="D782" s="184"/>
    </row>
    <row r="783" spans="4:4">
      <c r="D783" s="184"/>
    </row>
    <row r="784" spans="4:4">
      <c r="D784" s="184"/>
    </row>
    <row r="785" spans="4:4">
      <c r="D785" s="184"/>
    </row>
    <row r="786" spans="4:4">
      <c r="D786" s="184"/>
    </row>
    <row r="787" spans="4:4">
      <c r="D787" s="184"/>
    </row>
    <row r="788" spans="4:4">
      <c r="D788" s="184"/>
    </row>
    <row r="789" spans="4:4">
      <c r="D789" s="184"/>
    </row>
    <row r="790" spans="4:4">
      <c r="D790" s="184"/>
    </row>
    <row r="791" spans="4:4">
      <c r="D791" s="184"/>
    </row>
    <row r="792" spans="4:4">
      <c r="D792" s="184"/>
    </row>
    <row r="793" spans="4:4">
      <c r="D793" s="184"/>
    </row>
    <row r="794" spans="4:4">
      <c r="D794" s="184"/>
    </row>
    <row r="795" spans="4:4">
      <c r="D795" s="184"/>
    </row>
    <row r="796" spans="4:4">
      <c r="D796" s="184"/>
    </row>
    <row r="797" spans="4:4">
      <c r="D797" s="184"/>
    </row>
    <row r="798" spans="4:4">
      <c r="D798" s="184"/>
    </row>
    <row r="799" spans="4:4">
      <c r="D799" s="184"/>
    </row>
    <row r="800" spans="4:4">
      <c r="D800" s="184"/>
    </row>
    <row r="801" spans="4:4">
      <c r="D801" s="184"/>
    </row>
    <row r="802" spans="4:4">
      <c r="D802" s="184"/>
    </row>
    <row r="803" spans="4:4">
      <c r="D803" s="184"/>
    </row>
    <row r="804" spans="4:4">
      <c r="D804" s="184"/>
    </row>
    <row r="805" spans="4:4">
      <c r="D805" s="184"/>
    </row>
    <row r="806" spans="4:4">
      <c r="D806" s="184"/>
    </row>
    <row r="807" spans="4:4">
      <c r="D807" s="184"/>
    </row>
    <row r="808" spans="4:4">
      <c r="D808" s="184"/>
    </row>
    <row r="809" spans="4:4">
      <c r="D809" s="184"/>
    </row>
    <row r="810" spans="4:4">
      <c r="D810" s="184"/>
    </row>
    <row r="811" spans="4:4">
      <c r="D811" s="184"/>
    </row>
    <row r="812" spans="4:4">
      <c r="D812" s="184"/>
    </row>
    <row r="813" spans="4:4">
      <c r="D813" s="184"/>
    </row>
    <row r="814" spans="4:4">
      <c r="D814" s="184"/>
    </row>
    <row r="815" spans="4:4">
      <c r="D815" s="184"/>
    </row>
    <row r="816" spans="4:4">
      <c r="D816" s="184"/>
    </row>
    <row r="817" spans="4:4">
      <c r="D817" s="184"/>
    </row>
    <row r="818" spans="4:4">
      <c r="D818" s="184"/>
    </row>
    <row r="819" spans="4:4">
      <c r="D819" s="184"/>
    </row>
    <row r="820" spans="4:4">
      <c r="D820" s="184"/>
    </row>
    <row r="821" spans="4:4">
      <c r="D821" s="184"/>
    </row>
    <row r="822" spans="4:4">
      <c r="D822" s="184"/>
    </row>
    <row r="823" spans="4:4">
      <c r="D823" s="184"/>
    </row>
    <row r="824" spans="4:4">
      <c r="D824" s="184"/>
    </row>
    <row r="825" spans="4:4">
      <c r="D825" s="184"/>
    </row>
    <row r="826" spans="4:4">
      <c r="D826" s="184"/>
    </row>
    <row r="827" spans="4:4">
      <c r="D827" s="184"/>
    </row>
    <row r="828" spans="4:4">
      <c r="D828" s="184"/>
    </row>
    <row r="829" spans="4:4">
      <c r="D829" s="184"/>
    </row>
    <row r="830" spans="4:4">
      <c r="D830" s="184"/>
    </row>
    <row r="831" spans="4:4">
      <c r="D831" s="184"/>
    </row>
    <row r="832" spans="4:4">
      <c r="D832" s="184"/>
    </row>
    <row r="833" spans="4:4">
      <c r="D833" s="184"/>
    </row>
    <row r="834" spans="4:4">
      <c r="D834" s="184"/>
    </row>
    <row r="835" spans="4:4">
      <c r="D835" s="184"/>
    </row>
    <row r="836" spans="4:4">
      <c r="D836" s="184"/>
    </row>
    <row r="837" spans="4:4">
      <c r="D837" s="184"/>
    </row>
    <row r="838" spans="4:4">
      <c r="D838" s="184"/>
    </row>
    <row r="839" spans="4:4">
      <c r="D839" s="184"/>
    </row>
    <row r="840" spans="4:4">
      <c r="D840" s="184"/>
    </row>
    <row r="841" spans="4:4">
      <c r="D841" s="184"/>
    </row>
    <row r="842" spans="4:4">
      <c r="D842" s="184"/>
    </row>
    <row r="843" spans="4:4">
      <c r="D843" s="184"/>
    </row>
    <row r="844" spans="4:4">
      <c r="D844" s="184"/>
    </row>
    <row r="845" spans="4:4">
      <c r="D845" s="184"/>
    </row>
    <row r="846" spans="4:4">
      <c r="D846" s="184"/>
    </row>
    <row r="847" spans="4:4">
      <c r="D847" s="184"/>
    </row>
    <row r="848" spans="4:4">
      <c r="D848" s="184"/>
    </row>
    <row r="849" spans="4:4">
      <c r="D849" s="184"/>
    </row>
    <row r="850" spans="4:4">
      <c r="D850" s="184"/>
    </row>
    <row r="851" spans="4:4">
      <c r="D851" s="184"/>
    </row>
    <row r="852" spans="4:4">
      <c r="D852" s="184"/>
    </row>
    <row r="853" spans="4:4">
      <c r="D853" s="184"/>
    </row>
    <row r="854" spans="4:4">
      <c r="D854" s="184"/>
    </row>
    <row r="855" spans="4:4">
      <c r="D855" s="184"/>
    </row>
    <row r="856" spans="4:4">
      <c r="D856" s="184"/>
    </row>
    <row r="857" spans="4:4">
      <c r="D857" s="184"/>
    </row>
    <row r="858" spans="4:4">
      <c r="D858" s="184"/>
    </row>
    <row r="859" spans="4:4">
      <c r="D859" s="184"/>
    </row>
    <row r="860" spans="4:4">
      <c r="D860" s="184"/>
    </row>
    <row r="861" spans="4:4">
      <c r="D861" s="184"/>
    </row>
    <row r="862" spans="4:4">
      <c r="D862" s="184"/>
    </row>
    <row r="863" spans="4:4">
      <c r="D863" s="184"/>
    </row>
    <row r="864" spans="4:4">
      <c r="D864" s="184"/>
    </row>
    <row r="865" spans="4:4">
      <c r="D865" s="184"/>
    </row>
    <row r="866" spans="4:4">
      <c r="D866" s="184"/>
    </row>
    <row r="867" spans="4:4">
      <c r="D867" s="184"/>
    </row>
    <row r="868" spans="4:4">
      <c r="D868" s="184"/>
    </row>
    <row r="869" spans="4:4">
      <c r="D869" s="184"/>
    </row>
    <row r="870" spans="4:4">
      <c r="D870" s="184"/>
    </row>
    <row r="871" spans="4:4">
      <c r="D871" s="184"/>
    </row>
    <row r="872" spans="4:4">
      <c r="D872" s="184"/>
    </row>
    <row r="873" spans="4:4">
      <c r="D873" s="184"/>
    </row>
    <row r="874" spans="4:4">
      <c r="D874" s="184"/>
    </row>
    <row r="875" spans="4:4">
      <c r="D875" s="184"/>
    </row>
    <row r="876" spans="4:4">
      <c r="D876" s="184"/>
    </row>
    <row r="877" spans="4:4">
      <c r="D877" s="184"/>
    </row>
    <row r="878" spans="4:4">
      <c r="D878" s="184"/>
    </row>
    <row r="879" spans="4:4">
      <c r="D879" s="184"/>
    </row>
    <row r="880" spans="4:4">
      <c r="D880" s="184"/>
    </row>
    <row r="881" spans="4:4">
      <c r="D881" s="184"/>
    </row>
    <row r="882" spans="4:4">
      <c r="D882" s="184"/>
    </row>
    <row r="883" spans="4:4">
      <c r="D883" s="184"/>
    </row>
    <row r="884" spans="4:4">
      <c r="D884" s="184"/>
    </row>
    <row r="885" spans="4:4">
      <c r="D885" s="184"/>
    </row>
    <row r="886" spans="4:4">
      <c r="D886" s="184"/>
    </row>
    <row r="887" spans="4:4">
      <c r="D887" s="184"/>
    </row>
    <row r="888" spans="4:4">
      <c r="D888" s="184"/>
    </row>
    <row r="889" spans="4:4">
      <c r="D889" s="184"/>
    </row>
    <row r="890" spans="4:4">
      <c r="D890" s="184"/>
    </row>
    <row r="891" spans="4:4">
      <c r="D891" s="184"/>
    </row>
    <row r="892" spans="4:4">
      <c r="D892" s="184"/>
    </row>
    <row r="893" spans="4:4">
      <c r="D893" s="184"/>
    </row>
    <row r="894" spans="4:4">
      <c r="D894" s="184"/>
    </row>
    <row r="895" spans="4:4">
      <c r="D895" s="184"/>
    </row>
    <row r="896" spans="4:4">
      <c r="D896" s="184"/>
    </row>
    <row r="897" spans="4:4">
      <c r="D897" s="184"/>
    </row>
    <row r="898" spans="4:4">
      <c r="D898" s="184"/>
    </row>
    <row r="899" spans="4:4">
      <c r="D899" s="184"/>
    </row>
    <row r="900" spans="4:4">
      <c r="D900" s="184"/>
    </row>
    <row r="901" spans="4:4">
      <c r="D901" s="184"/>
    </row>
    <row r="902" spans="4:4">
      <c r="D902" s="184"/>
    </row>
    <row r="903" spans="4:4">
      <c r="D903" s="184"/>
    </row>
    <row r="904" spans="4:4">
      <c r="D904" s="184"/>
    </row>
    <row r="905" spans="4:4">
      <c r="D905" s="184"/>
    </row>
    <row r="906" spans="4:4">
      <c r="D906" s="184"/>
    </row>
    <row r="907" spans="4:4">
      <c r="D907" s="184"/>
    </row>
    <row r="908" spans="4:4">
      <c r="D908" s="184"/>
    </row>
    <row r="909" spans="4:4">
      <c r="D909" s="184"/>
    </row>
    <row r="910" spans="4:4">
      <c r="D910" s="184"/>
    </row>
    <row r="911" spans="4:4">
      <c r="D911" s="184"/>
    </row>
    <row r="912" spans="4:4">
      <c r="D912" s="184"/>
    </row>
    <row r="913" spans="4:4">
      <c r="D913" s="184"/>
    </row>
    <row r="914" spans="4:4">
      <c r="D914" s="184"/>
    </row>
    <row r="915" spans="4:4">
      <c r="D915" s="184"/>
    </row>
    <row r="916" spans="4:4">
      <c r="D916" s="184"/>
    </row>
    <row r="917" spans="4:4">
      <c r="D917" s="184"/>
    </row>
    <row r="918" spans="4:4">
      <c r="D918" s="184"/>
    </row>
    <row r="919" spans="4:4">
      <c r="D919" s="184"/>
    </row>
    <row r="920" spans="4:4">
      <c r="D920" s="184"/>
    </row>
    <row r="921" spans="4:4">
      <c r="D921" s="184"/>
    </row>
    <row r="922" spans="4:4">
      <c r="D922" s="184"/>
    </row>
    <row r="923" spans="4:4">
      <c r="D923" s="184"/>
    </row>
    <row r="924" spans="4:4">
      <c r="D924" s="184"/>
    </row>
    <row r="925" spans="4:4">
      <c r="D925" s="184"/>
    </row>
    <row r="926" spans="4:4">
      <c r="D926" s="184"/>
    </row>
    <row r="927" spans="4:4">
      <c r="D927" s="184"/>
    </row>
    <row r="928" spans="4:4">
      <c r="D928" s="184"/>
    </row>
    <row r="929" spans="4:4">
      <c r="D929" s="184"/>
    </row>
    <row r="930" spans="4:4">
      <c r="D930" s="184"/>
    </row>
    <row r="931" spans="4:4">
      <c r="D931" s="184"/>
    </row>
    <row r="932" spans="4:4">
      <c r="D932" s="184"/>
    </row>
    <row r="933" spans="4:4">
      <c r="D933" s="184"/>
    </row>
    <row r="934" spans="4:4">
      <c r="D934" s="184"/>
    </row>
    <row r="935" spans="4:4">
      <c r="D935" s="184"/>
    </row>
    <row r="936" spans="4:4">
      <c r="D936" s="184"/>
    </row>
    <row r="937" spans="4:4">
      <c r="D937" s="184"/>
    </row>
    <row r="938" spans="4:4">
      <c r="D938" s="184"/>
    </row>
    <row r="939" spans="4:4">
      <c r="D939" s="184"/>
    </row>
    <row r="940" spans="4:4">
      <c r="D940" s="184"/>
    </row>
    <row r="941" spans="4:4">
      <c r="D941" s="184"/>
    </row>
    <row r="942" spans="4:4">
      <c r="D942" s="184"/>
    </row>
    <row r="943" spans="4:4">
      <c r="D943" s="184"/>
    </row>
    <row r="944" spans="4:4">
      <c r="D944" s="184"/>
    </row>
    <row r="945" spans="4:4">
      <c r="D945" s="184"/>
    </row>
    <row r="946" spans="4:4">
      <c r="D946" s="184"/>
    </row>
    <row r="947" spans="4:4">
      <c r="D947" s="184"/>
    </row>
    <row r="948" spans="4:4">
      <c r="D948" s="184"/>
    </row>
    <row r="949" spans="4:4">
      <c r="D949" s="184"/>
    </row>
    <row r="950" spans="4:4">
      <c r="D950" s="184"/>
    </row>
    <row r="951" spans="4:4">
      <c r="D951" s="184"/>
    </row>
    <row r="952" spans="4:4">
      <c r="D952" s="184"/>
    </row>
    <row r="953" spans="4:4">
      <c r="D953" s="184"/>
    </row>
    <row r="954" spans="4:4">
      <c r="D954" s="184"/>
    </row>
    <row r="955" spans="4:4">
      <c r="D955" s="184"/>
    </row>
    <row r="956" spans="4:4">
      <c r="D956" s="184"/>
    </row>
    <row r="957" spans="4:4">
      <c r="D957" s="184"/>
    </row>
    <row r="958" spans="4:4">
      <c r="D958" s="184"/>
    </row>
    <row r="959" spans="4:4">
      <c r="D959" s="184"/>
    </row>
    <row r="960" spans="4:4">
      <c r="D960" s="184"/>
    </row>
    <row r="961" spans="4:4">
      <c r="D961" s="184"/>
    </row>
    <row r="962" spans="4:4">
      <c r="D962" s="184"/>
    </row>
    <row r="963" spans="4:4">
      <c r="D963" s="184"/>
    </row>
    <row r="964" spans="4:4">
      <c r="D964" s="184"/>
    </row>
    <row r="965" spans="4:4">
      <c r="D965" s="184"/>
    </row>
    <row r="966" spans="4:4">
      <c r="D966" s="184"/>
    </row>
    <row r="967" spans="4:4">
      <c r="D967" s="184"/>
    </row>
    <row r="968" spans="4:4">
      <c r="D968" s="184"/>
    </row>
    <row r="969" spans="4:4">
      <c r="D969" s="184"/>
    </row>
    <row r="970" spans="4:4">
      <c r="D970" s="184"/>
    </row>
    <row r="971" spans="4:4">
      <c r="D971" s="184"/>
    </row>
    <row r="972" spans="4:4">
      <c r="D972" s="184"/>
    </row>
    <row r="973" spans="4:4">
      <c r="D973" s="184"/>
    </row>
    <row r="974" spans="4:4">
      <c r="D974" s="184"/>
    </row>
    <row r="975" spans="4:4">
      <c r="D975" s="184"/>
    </row>
    <row r="976" spans="4:4">
      <c r="D976" s="184"/>
    </row>
    <row r="977" spans="4:4">
      <c r="D977" s="184"/>
    </row>
    <row r="978" spans="4:4">
      <c r="D978" s="184"/>
    </row>
    <row r="979" spans="4:4">
      <c r="D979" s="184"/>
    </row>
    <row r="980" spans="4:4">
      <c r="D980" s="184"/>
    </row>
    <row r="981" spans="4:4">
      <c r="D981" s="184"/>
    </row>
    <row r="982" spans="4:4">
      <c r="D982" s="184"/>
    </row>
    <row r="983" spans="4:4">
      <c r="D983" s="184"/>
    </row>
    <row r="984" spans="4:4">
      <c r="D984" s="184"/>
    </row>
    <row r="985" spans="4:4">
      <c r="D985" s="184"/>
    </row>
    <row r="986" spans="4:4">
      <c r="D986" s="184"/>
    </row>
    <row r="987" spans="4:4">
      <c r="D987" s="184"/>
    </row>
    <row r="988" spans="4:4">
      <c r="D988" s="184"/>
    </row>
    <row r="989" spans="4:4">
      <c r="D989" s="184"/>
    </row>
    <row r="990" spans="4:4">
      <c r="D990" s="184"/>
    </row>
    <row r="991" spans="4:4">
      <c r="D991" s="184"/>
    </row>
    <row r="992" spans="4:4">
      <c r="D992" s="184"/>
    </row>
    <row r="993" spans="4:4">
      <c r="D993" s="184"/>
    </row>
    <row r="994" spans="4:4">
      <c r="D994" s="184"/>
    </row>
    <row r="995" spans="4:4">
      <c r="D995" s="184"/>
    </row>
    <row r="996" spans="4:4">
      <c r="D996" s="184"/>
    </row>
    <row r="997" spans="4:4">
      <c r="D997" s="184"/>
    </row>
    <row r="998" spans="4:4">
      <c r="D998" s="184"/>
    </row>
    <row r="999" spans="4:4">
      <c r="D999" s="184"/>
    </row>
    <row r="1000" spans="4:4">
      <c r="D1000" s="184"/>
    </row>
    <row r="1001" spans="4:4">
      <c r="D1001" s="184"/>
    </row>
    <row r="1002" spans="4:4">
      <c r="D1002" s="184"/>
    </row>
    <row r="1003" spans="4:4">
      <c r="D1003" s="184"/>
    </row>
    <row r="1004" spans="4:4">
      <c r="D1004" s="184"/>
    </row>
    <row r="1005" spans="4:4">
      <c r="D1005" s="184"/>
    </row>
    <row r="1006" spans="4:4">
      <c r="D1006" s="184"/>
    </row>
    <row r="1007" spans="4:4">
      <c r="D1007" s="184"/>
    </row>
    <row r="1008" spans="4:4">
      <c r="D1008" s="184"/>
    </row>
    <row r="1009" spans="4:4">
      <c r="D1009" s="184"/>
    </row>
    <row r="1010" spans="4:4">
      <c r="D1010" s="184"/>
    </row>
    <row r="1011" spans="4:4">
      <c r="D1011" s="184"/>
    </row>
    <row r="1012" spans="4:4">
      <c r="D1012" s="184"/>
    </row>
    <row r="1013" spans="4:4">
      <c r="D1013" s="184"/>
    </row>
    <row r="1014" spans="4:4">
      <c r="D1014" s="184"/>
    </row>
    <row r="1015" spans="4:4">
      <c r="D1015" s="184"/>
    </row>
    <row r="1016" spans="4:4">
      <c r="D1016" s="184"/>
    </row>
    <row r="1017" spans="4:4">
      <c r="D1017" s="184"/>
    </row>
    <row r="1018" spans="4:4">
      <c r="D1018" s="184"/>
    </row>
    <row r="1019" spans="4:4">
      <c r="D1019" s="184"/>
    </row>
    <row r="1020" spans="4:4">
      <c r="D1020" s="184"/>
    </row>
    <row r="1021" spans="4:4">
      <c r="D1021" s="184"/>
    </row>
    <row r="1022" spans="4:4">
      <c r="D1022" s="184"/>
    </row>
    <row r="1023" spans="4:4">
      <c r="D1023" s="184"/>
    </row>
    <row r="1024" spans="4:4">
      <c r="D1024" s="184"/>
    </row>
    <row r="1025" spans="4:4">
      <c r="D1025" s="184"/>
    </row>
    <row r="1026" spans="4:4">
      <c r="D1026" s="184"/>
    </row>
    <row r="1027" spans="4:4">
      <c r="D1027" s="184"/>
    </row>
    <row r="1028" spans="4:4">
      <c r="D1028" s="184"/>
    </row>
    <row r="1029" spans="4:4">
      <c r="D1029" s="184"/>
    </row>
    <row r="1030" spans="4:4">
      <c r="D1030" s="184"/>
    </row>
    <row r="1031" spans="4:4">
      <c r="D1031" s="184"/>
    </row>
    <row r="1032" spans="4:4">
      <c r="D1032" s="184"/>
    </row>
    <row r="1033" spans="4:4">
      <c r="D1033" s="184"/>
    </row>
    <row r="1034" spans="4:4">
      <c r="D1034" s="184"/>
    </row>
    <row r="1035" spans="4:4">
      <c r="D1035" s="184"/>
    </row>
    <row r="1036" spans="4:4">
      <c r="D1036" s="184"/>
    </row>
    <row r="1037" spans="4:4">
      <c r="D1037" s="184"/>
    </row>
    <row r="1038" spans="4:4">
      <c r="D1038" s="184"/>
    </row>
    <row r="1039" spans="4:4">
      <c r="D1039" s="184"/>
    </row>
    <row r="1040" spans="4:4">
      <c r="D1040" s="184"/>
    </row>
    <row r="1041" spans="4:4">
      <c r="D1041" s="184"/>
    </row>
    <row r="1042" spans="4:4">
      <c r="D1042" s="184"/>
    </row>
    <row r="1043" spans="4:4">
      <c r="D1043" s="184"/>
    </row>
    <row r="1044" spans="4:4">
      <c r="D1044" s="184"/>
    </row>
    <row r="1045" spans="4:4">
      <c r="D1045" s="184"/>
    </row>
    <row r="1046" spans="4:4">
      <c r="D1046" s="184"/>
    </row>
    <row r="1047" spans="4:4">
      <c r="D1047" s="184"/>
    </row>
    <row r="1048" spans="4:4">
      <c r="D1048" s="184"/>
    </row>
    <row r="1049" spans="4:4">
      <c r="D1049" s="184"/>
    </row>
    <row r="1050" spans="4:4">
      <c r="D1050" s="184"/>
    </row>
    <row r="1051" spans="4:4">
      <c r="D1051" s="184"/>
    </row>
    <row r="1052" spans="4:4">
      <c r="D1052" s="184"/>
    </row>
    <row r="1053" spans="4:4">
      <c r="D1053" s="184"/>
    </row>
    <row r="1054" spans="4:4">
      <c r="D1054" s="184"/>
    </row>
    <row r="1055" spans="4:4">
      <c r="D1055" s="184"/>
    </row>
    <row r="1056" spans="4:4">
      <c r="D1056" s="184"/>
    </row>
    <row r="1057" spans="4:4">
      <c r="D1057" s="184"/>
    </row>
    <row r="1058" spans="4:4">
      <c r="D1058" s="184"/>
    </row>
    <row r="1059" spans="4:4">
      <c r="D1059" s="184"/>
    </row>
    <row r="1060" spans="4:4">
      <c r="D1060" s="184"/>
    </row>
    <row r="1061" spans="4:4">
      <c r="D1061" s="184"/>
    </row>
    <row r="1062" spans="4:4">
      <c r="D1062" s="184"/>
    </row>
    <row r="1063" spans="4:4">
      <c r="D1063" s="184"/>
    </row>
    <row r="1064" spans="4:4">
      <c r="D1064" s="184"/>
    </row>
    <row r="1065" spans="4:4">
      <c r="D1065" s="184"/>
    </row>
    <row r="1066" spans="4:4">
      <c r="D1066" s="184"/>
    </row>
    <row r="1067" spans="4:4">
      <c r="D1067" s="184"/>
    </row>
    <row r="1068" spans="4:4">
      <c r="D1068" s="184"/>
    </row>
    <row r="1069" spans="4:4">
      <c r="D1069" s="184"/>
    </row>
    <row r="1070" spans="4:4">
      <c r="D1070" s="184"/>
    </row>
    <row r="1071" spans="4:4">
      <c r="D1071" s="184"/>
    </row>
    <row r="1072" spans="4:4">
      <c r="D1072" s="184"/>
    </row>
    <row r="1073" spans="4:4">
      <c r="D1073" s="184"/>
    </row>
    <row r="1074" spans="4:4">
      <c r="D1074" s="184"/>
    </row>
    <row r="1075" spans="4:4">
      <c r="D1075" s="184"/>
    </row>
    <row r="1076" spans="4:4">
      <c r="D1076" s="184"/>
    </row>
    <row r="1077" spans="4:4">
      <c r="D1077" s="184"/>
    </row>
    <row r="1078" spans="4:4">
      <c r="D1078" s="184"/>
    </row>
    <row r="1079" spans="4:4">
      <c r="D1079" s="184"/>
    </row>
    <row r="1080" spans="4:4">
      <c r="D1080" s="184"/>
    </row>
    <row r="1081" spans="4:4">
      <c r="D1081" s="184"/>
    </row>
    <row r="1082" spans="4:4">
      <c r="D1082" s="184"/>
    </row>
    <row r="1083" spans="4:4">
      <c r="D1083" s="184"/>
    </row>
  </sheetData>
  <phoneticPr fontId="2"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H4" activePane="bottomRight" state="frozen"/>
      <selection pane="topRight" activeCell="D1" sqref="D1"/>
      <selection pane="bottomLeft" activeCell="A4" sqref="A4"/>
      <selection pane="bottomRight" activeCell="T1" sqref="T1"/>
    </sheetView>
  </sheetViews>
  <sheetFormatPr defaultRowHeight="12.75"/>
  <cols>
    <col min="1" max="1" width="2.85546875" style="1375" customWidth="1"/>
    <col min="2" max="2" width="36.5703125" style="1375" customWidth="1"/>
    <col min="3" max="3" width="9.140625" style="1375" customWidth="1"/>
    <col min="4" max="15" width="12.28515625" style="1375" customWidth="1"/>
    <col min="16" max="18" width="12.140625" style="1375" customWidth="1"/>
    <col min="19" max="19" width="12.28515625" style="1375" customWidth="1"/>
    <col min="20" max="20" width="15.42578125" style="1375" bestFit="1" customWidth="1"/>
    <col min="21" max="21" width="13.42578125" style="1375" bestFit="1" customWidth="1"/>
    <col min="22" max="22" width="12.28515625" style="1375" bestFit="1" customWidth="1"/>
    <col min="23" max="23" width="9.140625" style="1375"/>
    <col min="24" max="24" width="11.5703125" style="1375" bestFit="1" customWidth="1"/>
    <col min="25" max="16381" width="9.140625" style="1375"/>
    <col min="16382" max="16382" width="0" style="1375" hidden="1" customWidth="1"/>
    <col min="16383" max="16383" width="36.42578125" style="1375" hidden="1" customWidth="1"/>
    <col min="16384" max="16384" width="7.85546875" style="1375" hidden="1" customWidth="1"/>
  </cols>
  <sheetData>
    <row r="1" spans="1:22 16378:16384" ht="19.5" customHeight="1">
      <c r="A1" s="2007"/>
      <c r="B1" s="2008"/>
      <c r="C1" s="2009"/>
      <c r="D1" s="1447" t="str">
        <f>INDEX(tblTrans[[English]:[Polski]],MATCH(D1048576,tblTrans[ID],0),LangSelID)</f>
        <v>Q1 2013</v>
      </c>
      <c r="E1" s="1447" t="str">
        <f>INDEX(tblTrans[[English]:[Polski]],MATCH(E1048576,tblTrans[ID],0),LangSelID)</f>
        <v>Q2 2013</v>
      </c>
      <c r="F1" s="1447" t="str">
        <f>INDEX(tblTrans[[English]:[Polski]],MATCH(F1048576,tblTrans[ID],0),LangSelID)</f>
        <v>Q3 2013</v>
      </c>
      <c r="G1" s="1447" t="str">
        <f>INDEX(tblTrans[[English]:[Polski]],MATCH(G1048576,tblTrans[ID],0),LangSelID)</f>
        <v>Q4 2013</v>
      </c>
      <c r="H1" s="1447" t="str">
        <f>INDEX(tblTrans[[English]:[Polski]],MATCH(H1048576,tblTrans[ID],0),LangSelID)</f>
        <v>Q1 2014</v>
      </c>
      <c r="I1" s="1447" t="str">
        <f>INDEX(tblTrans[[English]:[Polski]],MATCH(I1048576,tblTrans[ID],0),LangSelID)</f>
        <v>Q2 2014</v>
      </c>
      <c r="J1" s="1447" t="str">
        <f>INDEX(tblTrans[[English]:[Polski]],MATCH(J1048576,tblTrans[ID],0),LangSelID)</f>
        <v>Q3 2014</v>
      </c>
      <c r="K1" s="1447" t="str">
        <f>INDEX(tblTrans[[English]:[Polski]],MATCH(K1048576,tblTrans[ID],0),LangSelID)</f>
        <v>Q4 2014</v>
      </c>
      <c r="L1" s="1447" t="str">
        <f>INDEX(tblTrans[[English]:[Polski]],MATCH(L1048576,tblTrans[ID],0),LangSelID)</f>
        <v>Q1 2015</v>
      </c>
      <c r="M1" s="1447" t="str">
        <f>INDEX(tblTrans[[English]:[Polski]],MATCH(M1048576,tblTrans[ID],0),LangSelID)</f>
        <v>Q2 2015</v>
      </c>
      <c r="N1" s="1447" t="str">
        <f>INDEX(tblTrans[[English]:[Polski]],MATCH(N1048576,tblTrans[ID],0),LangSelID)</f>
        <v>Q3 2015</v>
      </c>
      <c r="O1" s="1447" t="str">
        <f>INDEX(tblTrans[[English]:[Polski]],MATCH(O1048576,tblTrans[ID],0),LangSelID)</f>
        <v>Q4 2015</v>
      </c>
      <c r="P1" s="1447" t="str">
        <f>INDEX(tblTrans[[English]:[Polski]],MATCH(P1048576,tblTrans[ID],0),LangSelID)</f>
        <v>Q1 2016</v>
      </c>
      <c r="Q1" s="1447" t="str">
        <f>INDEX(tblTrans[[English]:[Polski]],MATCH(Q1048576,tblTrans[ID],0),LangSelID)</f>
        <v>Q2 2016</v>
      </c>
      <c r="R1" s="1447" t="str">
        <f>INDEX(tblTrans[[English]:[Polski]],MATCH(R1048576,tblTrans[ID],0),LangSelID)</f>
        <v>Q3 2016</v>
      </c>
      <c r="S1" s="1447" t="str">
        <f>INDEX(tblTrans[[English]:[Polski]],MATCH(S1048576,tblTrans[ID],0),LangSelID)</f>
        <v>Q4 2016</v>
      </c>
    </row>
    <row r="2" spans="1:22 16378:16384" ht="16.5" customHeight="1">
      <c r="A2" s="2010" t="str">
        <f>INDEX(tblTrans[[English]:[Polski]],MATCH(XEZ2,tblTrans[ID],0),LangSelID)</f>
        <v>Retail Banking Business Line</v>
      </c>
      <c r="B2" s="2011" t="e">
        <f>INDEX(tblTrans[[English]:[Polski]],MATCH(XEU2,tblTrans[ID],0),LangSelID)</f>
        <v>#N/A</v>
      </c>
      <c r="C2" s="2012" t="e">
        <f>INDEX(tblTrans[[English]:[Polski]],MATCH(XEV2,tblTrans[ID],0),LangSelID)</f>
        <v>#N/A</v>
      </c>
      <c r="D2" s="1446"/>
      <c r="E2" s="1446"/>
      <c r="F2" s="1446"/>
      <c r="G2" s="1446"/>
      <c r="H2" s="1446"/>
      <c r="I2" s="1446"/>
      <c r="J2" s="1446"/>
      <c r="K2" s="1446"/>
      <c r="L2" s="1446"/>
      <c r="M2" s="1446"/>
      <c r="N2" s="1446"/>
      <c r="O2" s="1446"/>
      <c r="P2" s="1446"/>
      <c r="Q2" s="1446"/>
      <c r="R2" s="1446"/>
      <c r="S2" s="1446"/>
      <c r="XEZ2" s="2010">
        <v>604</v>
      </c>
      <c r="XFA2" s="2011"/>
      <c r="XFB2" s="2012"/>
    </row>
    <row r="3" spans="1:22 16378:16384" s="1380" customFormat="1" ht="7.5" customHeight="1">
      <c r="A3" s="1412"/>
      <c r="B3" s="1434"/>
      <c r="C3" s="1434"/>
      <c r="D3" s="1445"/>
      <c r="E3" s="1445"/>
      <c r="F3" s="1445"/>
      <c r="G3" s="1445"/>
      <c r="H3" s="1445"/>
      <c r="I3" s="1444"/>
      <c r="J3" s="1444"/>
      <c r="K3" s="1444"/>
      <c r="L3" s="1444"/>
      <c r="M3" s="1444"/>
      <c r="N3" s="1444"/>
      <c r="O3" s="1444"/>
      <c r="P3" s="1444"/>
      <c r="Q3" s="1444"/>
      <c r="R3" s="1444"/>
      <c r="S3" s="1444"/>
      <c r="XEZ3" s="1412"/>
      <c r="XFA3" s="1434"/>
      <c r="XFB3" s="1434"/>
    </row>
    <row r="4" spans="1:22 16378:16384" s="1380" customFormat="1" ht="15" customHeight="1">
      <c r="A4" s="1412"/>
      <c r="B4" s="1405" t="str">
        <f>INDEX(tblTrans[[English]:[Polski]],MATCH(XFA4,tblTrans[ID],0),LangSelID)</f>
        <v>Total number of customers</v>
      </c>
      <c r="C4" s="1404" t="str">
        <f>INDEX(tblTrans[[English]:[Polski]],MATCH(XFB4,tblTrans[ID],0),LangSelID)</f>
        <v>thou.</v>
      </c>
      <c r="D4" s="1727">
        <v>4227.3739999999998</v>
      </c>
      <c r="E4" s="1727">
        <v>4272.4716444465412</v>
      </c>
      <c r="F4" s="1727">
        <v>4326.3149999999996</v>
      </c>
      <c r="G4" s="1727">
        <v>4368.4350000000004</v>
      </c>
      <c r="H4" s="1727">
        <v>4427.4889999999996</v>
      </c>
      <c r="I4" s="1727">
        <v>4490.3059999999996</v>
      </c>
      <c r="J4" s="1728">
        <v>4564.6849999999995</v>
      </c>
      <c r="K4" s="1403">
        <v>4551.47</v>
      </c>
      <c r="L4" s="1403">
        <v>4664.7349999999997</v>
      </c>
      <c r="M4" s="1403">
        <v>4742.9089999999997</v>
      </c>
      <c r="N4" s="1403">
        <v>4863.9840000000004</v>
      </c>
      <c r="O4" s="1403">
        <v>4947.3429999999998</v>
      </c>
      <c r="P4" s="1403">
        <v>5037.26</v>
      </c>
      <c r="Q4" s="1403">
        <v>5146.2820000000002</v>
      </c>
      <c r="R4" s="1403">
        <v>5250.2529999999997</v>
      </c>
      <c r="S4" s="1403">
        <v>5347.875</v>
      </c>
      <c r="V4" s="1418"/>
      <c r="XEZ4" s="1412"/>
      <c r="XFA4" s="1405">
        <v>605</v>
      </c>
      <c r="XFB4" s="1404">
        <v>705</v>
      </c>
    </row>
    <row r="5" spans="1:22 16378:16384" s="1380" customFormat="1" ht="15" customHeight="1">
      <c r="A5" s="1412"/>
      <c r="B5" s="1389" t="str">
        <f>INDEX(tblTrans[[English]:[Polski]],MATCH(XFA5,tblTrans[ID],0),LangSelID)</f>
        <v>Poland</v>
      </c>
      <c r="C5" s="1388" t="str">
        <f>INDEX(tblTrans[[English]:[Polski]],MATCH(XFB5,tblTrans[ID],0),LangSelID)</f>
        <v>thou.</v>
      </c>
      <c r="D5" s="1729">
        <v>3588.3049999999998</v>
      </c>
      <c r="E5" s="1729">
        <v>3620.79</v>
      </c>
      <c r="F5" s="1729">
        <v>3663.6489999999999</v>
      </c>
      <c r="G5" s="1729">
        <v>3695.3339999999998</v>
      </c>
      <c r="H5" s="1729">
        <v>3739.0630000000001</v>
      </c>
      <c r="I5" s="1729">
        <v>3786.0610000000001</v>
      </c>
      <c r="J5" s="1730">
        <v>3839.1869999999999</v>
      </c>
      <c r="K5" s="1443">
        <v>3789.402</v>
      </c>
      <c r="L5" s="1443">
        <v>3897.6439999999998</v>
      </c>
      <c r="M5" s="1443">
        <v>3968.1060000000002</v>
      </c>
      <c r="N5" s="1443">
        <v>4055.4079999999999</v>
      </c>
      <c r="O5" s="1443">
        <v>4127.6629999999996</v>
      </c>
      <c r="P5" s="1443">
        <v>4195.3230000000003</v>
      </c>
      <c r="Q5" s="1443">
        <v>4280.4229999999998</v>
      </c>
      <c r="R5" s="1443">
        <v>4372.7939999999999</v>
      </c>
      <c r="S5" s="1443">
        <v>4455.3050000000003</v>
      </c>
      <c r="T5" s="1781"/>
      <c r="V5" s="1418"/>
      <c r="XEZ5" s="1412"/>
      <c r="XFA5" s="1389">
        <v>606</v>
      </c>
      <c r="XFB5" s="1388">
        <v>705</v>
      </c>
    </row>
    <row r="6" spans="1:22 16378:16384" s="1380" customFormat="1" ht="15" customHeight="1">
      <c r="A6" s="1412"/>
      <c r="B6" s="1386" t="str">
        <f>INDEX(tblTrans[[English]:[Polski]],MATCH(XFA6,tblTrans[ID],0),LangSelID)</f>
        <v>Foreign branches</v>
      </c>
      <c r="C6" s="1385" t="str">
        <f>INDEX(tblTrans[[English]:[Polski]],MATCH(XFB6,tblTrans[ID],0),LangSelID)</f>
        <v>thou.</v>
      </c>
      <c r="D6" s="1394">
        <v>639.06899999999996</v>
      </c>
      <c r="E6" s="1394">
        <v>651.6816444465411</v>
      </c>
      <c r="F6" s="1394">
        <v>662.66600000000005</v>
      </c>
      <c r="G6" s="1394">
        <v>673.101</v>
      </c>
      <c r="H6" s="1394">
        <v>688.42600000000004</v>
      </c>
      <c r="I6" s="1394">
        <v>704.245</v>
      </c>
      <c r="J6" s="1394">
        <v>725.49799999999993</v>
      </c>
      <c r="K6" s="1394">
        <v>762.06799999999998</v>
      </c>
      <c r="L6" s="1394">
        <v>767.09100000000001</v>
      </c>
      <c r="M6" s="1394">
        <v>774.803</v>
      </c>
      <c r="N6" s="1394">
        <v>808.57600000000002</v>
      </c>
      <c r="O6" s="1394">
        <v>819.68</v>
      </c>
      <c r="P6" s="1394">
        <v>841.93700000000001</v>
      </c>
      <c r="Q6" s="1394">
        <v>865.85900000000004</v>
      </c>
      <c r="R6" s="1394">
        <v>877.45899999999995</v>
      </c>
      <c r="S6" s="1394">
        <v>892.56999999999994</v>
      </c>
      <c r="T6" s="1781"/>
      <c r="V6" s="1418"/>
      <c r="XEZ6" s="1412"/>
      <c r="XFA6" s="1386">
        <v>607</v>
      </c>
      <c r="XFB6" s="1385">
        <v>705</v>
      </c>
    </row>
    <row r="7" spans="1:22 16378:16384" s="1380" customFormat="1" ht="15" customHeight="1">
      <c r="A7" s="1412"/>
      <c r="B7" s="1405" t="str">
        <f>INDEX(tblTrans[[English]:[Polski]],MATCH(XEY7,tblTrans[ID],0),LangSelID)</f>
        <v>Total loans (principal amount)</v>
      </c>
      <c r="C7" s="1404" t="str">
        <f>INDEX(tblTrans[[English]:[Polski]],MATCH(XEZ7,tblTrans[ID],0),LangSelID)</f>
        <v>PLN M</v>
      </c>
      <c r="D7" s="1403">
        <v>38048.15580642</v>
      </c>
      <c r="E7" s="1403">
        <v>38968.844016589996</v>
      </c>
      <c r="F7" s="1403">
        <v>38792.982172460004</v>
      </c>
      <c r="G7" s="1403">
        <v>38233.820799239998</v>
      </c>
      <c r="H7" s="1403">
        <v>38893.007759820001</v>
      </c>
      <c r="I7" s="1403">
        <v>39577.771985840001</v>
      </c>
      <c r="J7" s="1403">
        <v>40467.547728619997</v>
      </c>
      <c r="K7" s="1403">
        <v>41443.952116519991</v>
      </c>
      <c r="L7" s="1403">
        <v>43706.491134138036</v>
      </c>
      <c r="M7" s="1403">
        <v>45187.191185283191</v>
      </c>
      <c r="N7" s="1403">
        <v>45234.485482340002</v>
      </c>
      <c r="O7" s="1403">
        <v>46168.713803059974</v>
      </c>
      <c r="P7" s="1403">
        <v>46410.19769958</v>
      </c>
      <c r="Q7" s="1403">
        <v>48220.846471420002</v>
      </c>
      <c r="R7" s="1403">
        <v>48081.831552569995</v>
      </c>
      <c r="S7" s="1403">
        <v>48926.126103309987</v>
      </c>
      <c r="T7" s="1781"/>
      <c r="V7" s="1418"/>
      <c r="XEX7" s="1412"/>
      <c r="XEY7" s="1405">
        <v>608</v>
      </c>
      <c r="XEZ7" s="1404">
        <v>706</v>
      </c>
    </row>
    <row r="8" spans="1:22 16378:16384" s="1380" customFormat="1" ht="15" customHeight="1">
      <c r="A8" s="1412"/>
      <c r="B8" s="1402" t="str">
        <f>INDEX(tblTrans[[English]:[Polski]],MATCH(XFC8,tblTrans[ID],0),LangSelID)</f>
        <v>Poland</v>
      </c>
      <c r="C8" s="1391" t="str">
        <f>INDEX(tblTrans[[English]:[Polski]],MATCH(XFD8,tblTrans[ID],0),LangSelID)</f>
        <v>PLN M</v>
      </c>
      <c r="D8" s="1443">
        <v>36146.619108089995</v>
      </c>
      <c r="E8" s="1443">
        <v>36858.194067670003</v>
      </c>
      <c r="F8" s="1443">
        <v>36640.834058250002</v>
      </c>
      <c r="G8" s="1443">
        <v>36104.688494809998</v>
      </c>
      <c r="H8" s="1443">
        <v>36626.035800049998</v>
      </c>
      <c r="I8" s="1443">
        <v>37148.048704709996</v>
      </c>
      <c r="J8" s="1443">
        <v>37817.292986289998</v>
      </c>
      <c r="K8" s="1443">
        <v>38526.00874918999</v>
      </c>
      <c r="L8" s="1443">
        <v>40699.327963541167</v>
      </c>
      <c r="M8" s="1443">
        <v>41890.559310543191</v>
      </c>
      <c r="N8" s="1443">
        <v>41692.550214729999</v>
      </c>
      <c r="O8" s="1443">
        <v>42344.713413169971</v>
      </c>
      <c r="P8" s="1443">
        <v>42418.635145300002</v>
      </c>
      <c r="Q8" s="1443">
        <v>43962.340336110006</v>
      </c>
      <c r="R8" s="1443">
        <v>43893.556791039999</v>
      </c>
      <c r="S8" s="1443">
        <v>44646.421974029989</v>
      </c>
      <c r="T8" s="1781"/>
      <c r="V8" s="1418"/>
      <c r="XFB8" s="1412"/>
      <c r="XFC8" s="1402">
        <v>609</v>
      </c>
      <c r="XFD8" s="1391">
        <v>706</v>
      </c>
    </row>
    <row r="9" spans="1:22 16378:16384" s="1380" customFormat="1" ht="15" customHeight="1">
      <c r="A9" s="1412"/>
      <c r="B9" s="1400" t="str">
        <f>INDEX(tblTrans[[English]:[Polski]],MATCH(XFC9,tblTrans[ID],0),LangSelID)</f>
        <v>Mortgage loans</v>
      </c>
      <c r="C9" s="1388" t="str">
        <f>INDEX(tblTrans[[English]:[Polski]],MATCH(XFD9,tblTrans[ID],0),LangSelID)</f>
        <v>PLN M</v>
      </c>
      <c r="D9" s="1399">
        <v>29878.92347427713</v>
      </c>
      <c r="E9" s="1399">
        <v>30267.768352074465</v>
      </c>
      <c r="F9" s="1399">
        <v>29727.324223614134</v>
      </c>
      <c r="G9" s="1399">
        <v>29185.421820380019</v>
      </c>
      <c r="H9" s="1399">
        <v>29422.01687538001</v>
      </c>
      <c r="I9" s="1399">
        <v>29576.595645020006</v>
      </c>
      <c r="J9" s="1399">
        <v>29960.756737259984</v>
      </c>
      <c r="K9" s="1399">
        <v>30540.123471670006</v>
      </c>
      <c r="L9" s="1399">
        <v>32456.73043668532</v>
      </c>
      <c r="M9" s="1399">
        <v>33327.981948680434</v>
      </c>
      <c r="N9" s="1399">
        <v>32908.517726291553</v>
      </c>
      <c r="O9" s="1399">
        <v>33473.408796899967</v>
      </c>
      <c r="P9" s="1399">
        <v>33260.517507200042</v>
      </c>
      <c r="Q9" s="1399">
        <v>34156.731266080031</v>
      </c>
      <c r="R9" s="1399">
        <v>33439.671961640022</v>
      </c>
      <c r="S9" s="1399">
        <v>34112.685259229962</v>
      </c>
      <c r="T9" s="1781"/>
      <c r="V9" s="1418"/>
      <c r="XFB9" s="1412"/>
      <c r="XFC9" s="1400">
        <v>610</v>
      </c>
      <c r="XFD9" s="1388">
        <v>706</v>
      </c>
    </row>
    <row r="10" spans="1:22 16378:16384" s="1380" customFormat="1" ht="15" customHeight="1">
      <c r="A10" s="1412"/>
      <c r="B10" s="1423" t="str">
        <f>INDEX(tblTrans[[English]:[Polski]],MATCH(XFC10,tblTrans[ID],0),LangSelID)</f>
        <v>of which: FX loans</v>
      </c>
      <c r="C10" s="1397" t="str">
        <f>INDEX(tblTrans[[English]:[Polski]],MATCH(XFD10,tblTrans[ID],0),LangSelID)</f>
        <v>PLN M</v>
      </c>
      <c r="D10" s="1396">
        <v>24034.832302647726</v>
      </c>
      <c r="E10" s="1396">
        <v>24271.789165601236</v>
      </c>
      <c r="F10" s="1396">
        <v>23458.865274940603</v>
      </c>
      <c r="G10" s="1396">
        <v>22634.526906330026</v>
      </c>
      <c r="H10" s="1396">
        <v>22540.670798730007</v>
      </c>
      <c r="I10" s="1396">
        <v>22208.862524160006</v>
      </c>
      <c r="J10" s="1396">
        <v>22074.448089659985</v>
      </c>
      <c r="K10" s="1396">
        <v>22213.099122410007</v>
      </c>
      <c r="L10" s="1396">
        <v>23640.058734476319</v>
      </c>
      <c r="M10" s="1396">
        <v>23974.761514875052</v>
      </c>
      <c r="N10" s="1396">
        <v>22727.64897162253</v>
      </c>
      <c r="O10" s="1396">
        <v>22684.951183119971</v>
      </c>
      <c r="P10" s="1396">
        <v>22118.982481600044</v>
      </c>
      <c r="Q10" s="1396">
        <v>22658.194348040019</v>
      </c>
      <c r="R10" s="1396">
        <v>21775.236460820015</v>
      </c>
      <c r="S10" s="1396">
        <v>22125.601884039963</v>
      </c>
      <c r="T10" s="1781"/>
      <c r="V10" s="1418"/>
      <c r="XFB10" s="1412"/>
      <c r="XFC10" s="1423">
        <v>611</v>
      </c>
      <c r="XFD10" s="1397">
        <v>706</v>
      </c>
    </row>
    <row r="11" spans="1:22 16378:16384" s="1380" customFormat="1" ht="15" customHeight="1">
      <c r="A11" s="1412"/>
      <c r="B11" s="1395" t="str">
        <f>INDEX(tblTrans[[English]:[Polski]],MATCH(XFC11,tblTrans[ID],0),LangSelID)</f>
        <v>Non-mortgage loans</v>
      </c>
      <c r="C11" s="1385" t="str">
        <f>INDEX(tblTrans[[English]:[Polski]],MATCH(XFD11,tblTrans[ID],0),LangSelID)</f>
        <v>PLN M</v>
      </c>
      <c r="D11" s="1394">
        <v>6267.6961142749797</v>
      </c>
      <c r="E11" s="1394">
        <v>6590.4258752072446</v>
      </c>
      <c r="F11" s="1394">
        <v>6907.742685118782</v>
      </c>
      <c r="G11" s="1394">
        <v>6919.3984018939072</v>
      </c>
      <c r="H11" s="1394">
        <v>7204.0189244800004</v>
      </c>
      <c r="I11" s="1394">
        <v>7571.4530189999996</v>
      </c>
      <c r="J11" s="1394">
        <v>7856.5362498199993</v>
      </c>
      <c r="K11" s="1394">
        <v>7985.883639159998</v>
      </c>
      <c r="L11" s="1394">
        <v>8242.5975268558268</v>
      </c>
      <c r="M11" s="1394">
        <v>8562.5773618627554</v>
      </c>
      <c r="N11" s="1394">
        <v>8784.0324598992283</v>
      </c>
      <c r="O11" s="1394">
        <v>8871.3046162700066</v>
      </c>
      <c r="P11" s="1394">
        <v>9158.1176380999641</v>
      </c>
      <c r="Q11" s="1394">
        <v>9805.6085265499969</v>
      </c>
      <c r="R11" s="1394">
        <v>10453.884460380003</v>
      </c>
      <c r="S11" s="1394">
        <v>10533.736714779998</v>
      </c>
      <c r="T11" s="1781"/>
      <c r="V11" s="1418"/>
      <c r="XFB11" s="1412"/>
      <c r="XFC11" s="1395">
        <v>612</v>
      </c>
      <c r="XFD11" s="1385">
        <v>706</v>
      </c>
    </row>
    <row r="12" spans="1:22 16378:16384" s="1380" customFormat="1" ht="15" customHeight="1">
      <c r="A12" s="1412"/>
      <c r="B12" s="1402" t="str">
        <f>INDEX(tblTrans[[English]:[Polski]],MATCH(XFC12,tblTrans[ID],0),LangSelID)</f>
        <v>Foreign branches</v>
      </c>
      <c r="C12" s="1391" t="str">
        <f>INDEX(tblTrans[[English]:[Polski]],MATCH(XFD12,tblTrans[ID],0),LangSelID)</f>
        <v>PLN M</v>
      </c>
      <c r="D12" s="1443">
        <v>1901.5366983299998</v>
      </c>
      <c r="E12" s="1443">
        <v>2110.64994892</v>
      </c>
      <c r="F12" s="1443">
        <v>2152.1481142099997</v>
      </c>
      <c r="G12" s="1443">
        <v>2129.1323044300002</v>
      </c>
      <c r="H12" s="1443">
        <v>2266.97195977</v>
      </c>
      <c r="I12" s="1443">
        <v>2429.72328113</v>
      </c>
      <c r="J12" s="1443">
        <v>2650.2547423300002</v>
      </c>
      <c r="K12" s="1443">
        <v>2917.9433673299995</v>
      </c>
      <c r="L12" s="1443">
        <v>3007.1631706600001</v>
      </c>
      <c r="M12" s="1443">
        <v>3296.6318747400005</v>
      </c>
      <c r="N12" s="1443">
        <v>3541.9352676099998</v>
      </c>
      <c r="O12" s="1443">
        <v>3824.00038989</v>
      </c>
      <c r="P12" s="1443">
        <v>3991.5625542799999</v>
      </c>
      <c r="Q12" s="1443">
        <v>4258.50613531</v>
      </c>
      <c r="R12" s="1443">
        <v>4188.2747615300004</v>
      </c>
      <c r="S12" s="1443">
        <v>4279.7041292800004</v>
      </c>
      <c r="T12" s="1781"/>
      <c r="V12" s="1418"/>
      <c r="XFB12" s="1412"/>
      <c r="XFC12" s="1402">
        <v>613</v>
      </c>
      <c r="XFD12" s="1391">
        <v>706</v>
      </c>
    </row>
    <row r="13" spans="1:22 16378:16384" s="1380" customFormat="1" ht="15" customHeight="1">
      <c r="A13" s="1412"/>
      <c r="B13" s="1405" t="str">
        <f>INDEX(tblTrans[[English]:[Polski]],MATCH(XFC13,tblTrans[ID],0),LangSelID)</f>
        <v>Total deposits (principal amount)</v>
      </c>
      <c r="C13" s="1404" t="str">
        <f>INDEX(tblTrans[[English]:[Polski]],MATCH(XFD13,tblTrans[ID],0),LangSelID)</f>
        <v>PLN M</v>
      </c>
      <c r="D13" s="1403">
        <v>34762.611409500001</v>
      </c>
      <c r="E13" s="1403">
        <v>33353.90411707</v>
      </c>
      <c r="F13" s="1403">
        <v>32201.18610363</v>
      </c>
      <c r="G13" s="1403">
        <v>33897.939295819997</v>
      </c>
      <c r="H13" s="1403">
        <v>34410.750468710001</v>
      </c>
      <c r="I13" s="1403">
        <v>35338.536734449997</v>
      </c>
      <c r="J13" s="1403">
        <v>36225.173315460001</v>
      </c>
      <c r="K13" s="1403">
        <v>38999.445892999996</v>
      </c>
      <c r="L13" s="1403">
        <v>39339.346794396675</v>
      </c>
      <c r="M13" s="1403">
        <v>40901.626897784394</v>
      </c>
      <c r="N13" s="1403">
        <v>41812.42544811</v>
      </c>
      <c r="O13" s="1403">
        <v>45645.407254519989</v>
      </c>
      <c r="P13" s="1403">
        <v>47358.934950450006</v>
      </c>
      <c r="Q13" s="1403">
        <v>49545.963792510003</v>
      </c>
      <c r="R13" s="1403">
        <v>50923.251336310001</v>
      </c>
      <c r="S13" s="1403">
        <v>53662.839776170003</v>
      </c>
      <c r="T13" s="1781"/>
      <c r="V13" s="1418"/>
      <c r="XFB13" s="1412"/>
      <c r="XFC13" s="1405">
        <v>614</v>
      </c>
      <c r="XFD13" s="1404">
        <v>706</v>
      </c>
    </row>
    <row r="14" spans="1:22 16378:16384" s="1380" customFormat="1" ht="15" customHeight="1">
      <c r="A14" s="1412"/>
      <c r="B14" s="1389" t="str">
        <f>INDEX(tblTrans[[English]:[Polski]],MATCH(XFC14,tblTrans[ID],0),LangSelID)</f>
        <v>Poland</v>
      </c>
      <c r="C14" s="1388" t="str">
        <f>INDEX(tblTrans[[English]:[Polski]],MATCH(XFD14,tblTrans[ID],0),LangSelID)</f>
        <v>PLN M</v>
      </c>
      <c r="D14" s="1399">
        <v>29879.964596409998</v>
      </c>
      <c r="E14" s="1399">
        <v>28237.916122589999</v>
      </c>
      <c r="F14" s="1399">
        <v>27195.065255180001</v>
      </c>
      <c r="G14" s="1399">
        <v>29047.713262329999</v>
      </c>
      <c r="H14" s="1399">
        <v>29537.768231130001</v>
      </c>
      <c r="I14" s="1399">
        <v>30082.929287409999</v>
      </c>
      <c r="J14" s="1399">
        <v>30889.55474123</v>
      </c>
      <c r="K14" s="1399">
        <v>33380.975824659996</v>
      </c>
      <c r="L14" s="1399">
        <v>33780.614780432574</v>
      </c>
      <c r="M14" s="1399">
        <v>34933.707205880004</v>
      </c>
      <c r="N14" s="1399">
        <v>35679.048590879996</v>
      </c>
      <c r="O14" s="1399">
        <v>39273.646215639994</v>
      </c>
      <c r="P14" s="1399">
        <v>40747.158038410002</v>
      </c>
      <c r="Q14" s="1399">
        <v>42222.074197960006</v>
      </c>
      <c r="R14" s="1399">
        <v>43635.619626830005</v>
      </c>
      <c r="S14" s="1399">
        <v>45727.591963109997</v>
      </c>
      <c r="T14" s="1781"/>
      <c r="V14" s="1418"/>
      <c r="XFB14" s="1412"/>
      <c r="XFC14" s="1389">
        <v>615</v>
      </c>
      <c r="XFD14" s="1388">
        <v>706</v>
      </c>
    </row>
    <row r="15" spans="1:22 16378:16384" s="1380" customFormat="1" ht="15" customHeight="1">
      <c r="A15" s="1412"/>
      <c r="B15" s="1386" t="str">
        <f>INDEX(tblTrans[[English]:[Polski]],MATCH(XFC15,tblTrans[ID],0),LangSelID)</f>
        <v>Foreign branches</v>
      </c>
      <c r="C15" s="1385" t="str">
        <f>INDEX(tblTrans[[English]:[Polski]],MATCH(XFD15,tblTrans[ID],0),LangSelID)</f>
        <v>PLN M</v>
      </c>
      <c r="D15" s="1394">
        <v>4882.6468130900003</v>
      </c>
      <c r="E15" s="1394">
        <v>5115.9879944799995</v>
      </c>
      <c r="F15" s="1394">
        <v>5006.1208484499994</v>
      </c>
      <c r="G15" s="1394">
        <v>4850.2260334900002</v>
      </c>
      <c r="H15" s="1394">
        <v>4872.9822375799995</v>
      </c>
      <c r="I15" s="1394">
        <v>5255.6074470399999</v>
      </c>
      <c r="J15" s="1394">
        <v>5335.6185742300004</v>
      </c>
      <c r="K15" s="1394">
        <v>5618.4700683399997</v>
      </c>
      <c r="L15" s="1394">
        <v>5558.7320139599997</v>
      </c>
      <c r="M15" s="1394">
        <v>5967.9198109999998</v>
      </c>
      <c r="N15" s="1394">
        <v>6133.3768572300005</v>
      </c>
      <c r="O15" s="1394">
        <v>6371.7610388800013</v>
      </c>
      <c r="P15" s="1394">
        <v>6611.7769120399998</v>
      </c>
      <c r="Q15" s="1394">
        <v>7323.8895945499999</v>
      </c>
      <c r="R15" s="1394">
        <v>7287.6317094799997</v>
      </c>
      <c r="S15" s="1394">
        <v>7935.2478130599993</v>
      </c>
      <c r="T15" s="1781"/>
      <c r="V15" s="1418"/>
      <c r="XFB15" s="1412"/>
      <c r="XFC15" s="1386">
        <v>616</v>
      </c>
      <c r="XFD15" s="1385">
        <v>706</v>
      </c>
    </row>
    <row r="16" spans="1:22 16378:16384" s="1380" customFormat="1" ht="15" customHeight="1">
      <c r="A16" s="1412"/>
      <c r="B16" s="1442" t="str">
        <f>INDEX(tblTrans[[English]:[Polski]],MATCH(XFC16,tblTrans[ID],0),LangSelID)</f>
        <v>NPL ratio of retail banking segment</v>
      </c>
      <c r="C16" s="1388" t="s">
        <v>617</v>
      </c>
      <c r="D16" s="1439">
        <v>3.4744157327416259E-2</v>
      </c>
      <c r="E16" s="1439">
        <v>3.5167401741871204E-2</v>
      </c>
      <c r="F16" s="1441">
        <v>3.7559541273542413E-2</v>
      </c>
      <c r="G16" s="1440">
        <v>6.1575290641633723E-2</v>
      </c>
      <c r="H16" s="1439">
        <v>6.2967684995483747E-2</v>
      </c>
      <c r="I16" s="1439">
        <v>6.5774495956777909E-2</v>
      </c>
      <c r="J16" s="1439">
        <v>6.6523437201408367E-2</v>
      </c>
      <c r="K16" s="1439">
        <v>6.9018072145803327E-2</v>
      </c>
      <c r="L16" s="1439">
        <v>6.7031557629104732E-2</v>
      </c>
      <c r="M16" s="1439">
        <v>6.2202338340385889E-2</v>
      </c>
      <c r="N16" s="1439">
        <v>6.1103582704183056E-2</v>
      </c>
      <c r="O16" s="1439">
        <v>5.6642036263764795E-2</v>
      </c>
      <c r="P16" s="1439">
        <v>5.6532098528928959E-2</v>
      </c>
      <c r="Q16" s="1439">
        <v>5.5786342907037302E-2</v>
      </c>
      <c r="R16" s="1439">
        <v>5.6518343034521447E-2</v>
      </c>
      <c r="S16" s="1439">
        <v>5.219760828990843E-2</v>
      </c>
      <c r="T16" s="1781"/>
      <c r="V16" s="1418"/>
      <c r="XFB16" s="1412"/>
      <c r="XFC16" s="1442">
        <v>617</v>
      </c>
      <c r="XFD16" s="1388" t="s">
        <v>617</v>
      </c>
    </row>
    <row r="17" spans="1:22 16374:16384" s="1380" customFormat="1" ht="27" customHeight="1">
      <c r="A17" s="1412"/>
      <c r="B17" s="1438" t="str">
        <f>INDEX(tblTrans[[English]:[Polski]],MATCH(XFC17,tblTrans[ID],0),LangSelID)</f>
        <v>NPL ratio of mortgage loan portfolio (to individuals in Poland)</v>
      </c>
      <c r="C17" s="1385" t="s">
        <v>617</v>
      </c>
      <c r="D17" s="1435">
        <v>1.7522514785504484E-2</v>
      </c>
      <c r="E17" s="1435">
        <v>1.8686887613809804E-2</v>
      </c>
      <c r="F17" s="1437">
        <v>2.0800854274397346E-2</v>
      </c>
      <c r="G17" s="1436">
        <v>4.4456481338240574E-2</v>
      </c>
      <c r="H17" s="1435">
        <v>4.5495958551851019E-2</v>
      </c>
      <c r="I17" s="1435">
        <v>4.6380309041996255E-2</v>
      </c>
      <c r="J17" s="1435">
        <v>4.7205792995796275E-2</v>
      </c>
      <c r="K17" s="1435">
        <v>4.9055357666362986E-2</v>
      </c>
      <c r="L17" s="1435">
        <v>4.9436179772128261E-2</v>
      </c>
      <c r="M17" s="1435">
        <v>4.3456661555662385E-2</v>
      </c>
      <c r="N17" s="1435">
        <v>4.2482729026727804E-2</v>
      </c>
      <c r="O17" s="1435">
        <v>3.7673185330541425E-2</v>
      </c>
      <c r="P17" s="1435">
        <v>3.8198647965569321E-2</v>
      </c>
      <c r="Q17" s="1435">
        <v>3.8006338809129368E-2</v>
      </c>
      <c r="R17" s="1435">
        <v>3.799983741884342E-2</v>
      </c>
      <c r="S17" s="1435">
        <v>3.6791513061364356E-2</v>
      </c>
      <c r="T17" s="1781"/>
      <c r="V17" s="1418"/>
      <c r="XFB17" s="1412"/>
      <c r="XFC17" s="1438">
        <v>618</v>
      </c>
      <c r="XFD17" s="1385" t="s">
        <v>617</v>
      </c>
    </row>
    <row r="18" spans="1:22 16374:16384" s="1380" customFormat="1" ht="15" customHeight="1">
      <c r="A18" s="1412"/>
      <c r="B18" s="1434"/>
      <c r="C18" s="1434"/>
      <c r="D18" s="1381"/>
      <c r="E18" s="1381"/>
      <c r="F18" s="1381"/>
      <c r="G18" s="1381"/>
      <c r="H18" s="1381"/>
      <c r="I18" s="1381"/>
      <c r="J18" s="1381"/>
      <c r="K18" s="1382"/>
      <c r="L18" s="1382"/>
      <c r="M18" s="1382"/>
      <c r="N18" s="1382"/>
      <c r="O18" s="1382"/>
      <c r="P18" s="1382"/>
      <c r="Q18" s="1382"/>
      <c r="R18" s="1382"/>
      <c r="S18" s="1382"/>
      <c r="V18" s="1418"/>
      <c r="XFB18" s="1412"/>
      <c r="XFC18" s="1434"/>
      <c r="XFD18" s="1434"/>
    </row>
    <row r="19" spans="1:22 16374:16384" s="1380" customFormat="1" ht="15" customHeight="1">
      <c r="A19" s="2015" t="str">
        <f>INDEX(tblTrans[[English]:[Polski]],MATCH(XFB19,tblTrans[ID],0),LangSelID)</f>
        <v>Mortgage loans - quarterly new sales</v>
      </c>
      <c r="B19" s="2016" t="e">
        <f>INDEX(tblTrans[[English]:[Polski]],MATCH(XFC19,tblTrans[ID],0),LangSelID)</f>
        <v>#N/A</v>
      </c>
      <c r="C19" s="2016" t="e">
        <f>INDEX(tblTrans[[English]:[Polski]],MATCH(XFD19,tblTrans[ID],0),LangSelID)</f>
        <v>#N/A</v>
      </c>
      <c r="D19" s="1433"/>
      <c r="E19" s="1433"/>
      <c r="F19" s="1433"/>
      <c r="G19" s="1433"/>
      <c r="H19" s="1433"/>
      <c r="I19" s="1432"/>
      <c r="J19" s="1432"/>
      <c r="K19" s="1432"/>
      <c r="L19" s="1432"/>
      <c r="M19" s="1432"/>
      <c r="N19" s="1432"/>
      <c r="O19" s="1432"/>
      <c r="P19" s="1432"/>
      <c r="Q19" s="1432"/>
      <c r="R19" s="1432"/>
      <c r="S19" s="1432"/>
      <c r="V19" s="1418"/>
      <c r="XFB19" s="2015">
        <v>619</v>
      </c>
      <c r="XFC19" s="2016"/>
      <c r="XFD19" s="2016"/>
    </row>
    <row r="20" spans="1:22 16374:16384" s="1380" customFormat="1" ht="15" customHeight="1">
      <c r="A20" s="1412"/>
      <c r="B20" s="1405" t="str">
        <f>INDEX(tblTrans[[English]:[Polski]],MATCH(XFC20,tblTrans[ID],0),LangSelID)</f>
        <v>Total new ML production</v>
      </c>
      <c r="C20" s="1404" t="str">
        <f>INDEX(tblTrans[[English]:[Polski]],MATCH(XFD20,tblTrans[ID],0),LangSelID)</f>
        <v>PLN M</v>
      </c>
      <c r="D20" s="1403">
        <v>367.13994413</v>
      </c>
      <c r="E20" s="1403">
        <v>486.64500764000002</v>
      </c>
      <c r="F20" s="1403">
        <v>578.69209765000005</v>
      </c>
      <c r="G20" s="1403">
        <v>621.15503739000007</v>
      </c>
      <c r="H20" s="1403">
        <v>608.65865018999989</v>
      </c>
      <c r="I20" s="1403">
        <v>825.48975346999998</v>
      </c>
      <c r="J20" s="1403">
        <v>909.07922368999994</v>
      </c>
      <c r="K20" s="1403">
        <v>833.08449093000002</v>
      </c>
      <c r="L20" s="1403">
        <v>833.76807534</v>
      </c>
      <c r="M20" s="1403">
        <v>1030.78738675</v>
      </c>
      <c r="N20" s="1403">
        <v>1333.6652264700001</v>
      </c>
      <c r="O20" s="1403">
        <v>1304.7585071899998</v>
      </c>
      <c r="P20" s="1403">
        <v>718.09132170999999</v>
      </c>
      <c r="Q20" s="1403">
        <v>762.16311771999995</v>
      </c>
      <c r="R20" s="1403">
        <v>693.1229611</v>
      </c>
      <c r="S20" s="1403">
        <v>706.04122051000002</v>
      </c>
      <c r="V20" s="1418"/>
      <c r="XFB20" s="1412"/>
      <c r="XFC20" s="1405">
        <v>620</v>
      </c>
      <c r="XFD20" s="1404">
        <v>706</v>
      </c>
    </row>
    <row r="21" spans="1:22 16374:16384" s="1380" customFormat="1" ht="15" customHeight="1">
      <c r="A21" s="1412"/>
      <c r="B21" s="1402" t="str">
        <f>INDEX(tblTrans[[English]:[Polski]],MATCH(XEU21,tblTrans[ID],0),LangSelID)</f>
        <v>Individuals</v>
      </c>
      <c r="C21" s="1391" t="str">
        <f>INDEX(tblTrans[[English]:[Polski]],MATCH(XEV21,tblTrans[ID],0),LangSelID)</f>
        <v>PLN M</v>
      </c>
      <c r="D21" s="1401">
        <v>96.562749889999992</v>
      </c>
      <c r="E21" s="1401">
        <v>165.16142431</v>
      </c>
      <c r="F21" s="1401">
        <v>263.00072453000001</v>
      </c>
      <c r="G21" s="1401">
        <v>341.13189641000002</v>
      </c>
      <c r="H21" s="1401">
        <v>318.29011489999999</v>
      </c>
      <c r="I21" s="1401">
        <v>422.13071624999998</v>
      </c>
      <c r="J21" s="1401">
        <v>398.92046153999996</v>
      </c>
      <c r="K21" s="1401">
        <v>239.68830632000001</v>
      </c>
      <c r="L21" s="1401">
        <v>275.95685271000002</v>
      </c>
      <c r="M21" s="1401">
        <v>374.33556685999997</v>
      </c>
      <c r="N21" s="1401">
        <v>480.71862718</v>
      </c>
      <c r="O21" s="1401">
        <v>489.19822569999997</v>
      </c>
      <c r="P21" s="1401">
        <v>173.24158537</v>
      </c>
      <c r="Q21" s="1401">
        <v>59.260475009999993</v>
      </c>
      <c r="R21" s="1401">
        <v>34.208575950000004</v>
      </c>
      <c r="S21" s="1401">
        <v>12.85383852</v>
      </c>
      <c r="V21" s="1418"/>
      <c r="XET21" s="1412"/>
      <c r="XEU21" s="1402">
        <v>621</v>
      </c>
      <c r="XEV21" s="1391">
        <v>706</v>
      </c>
    </row>
    <row r="22" spans="1:22 16374:16384" s="1380" customFormat="1" ht="15" customHeight="1">
      <c r="A22" s="1412"/>
      <c r="B22" s="1402" t="str">
        <f>INDEX(tblTrans[[English]:[Polski]],MATCH(XEU22,tblTrans[ID],0),LangSelID)</f>
        <v>Entrepreneurs</v>
      </c>
      <c r="C22" s="1391" t="str">
        <f>INDEX(tblTrans[[English]:[Polski]],MATCH(XEV22,tblTrans[ID],0),LangSelID)</f>
        <v>PLN M</v>
      </c>
      <c r="D22" s="1401">
        <v>93.850306719999992</v>
      </c>
      <c r="E22" s="1401">
        <v>123.68629158</v>
      </c>
      <c r="F22" s="1401">
        <v>179.73092995000002</v>
      </c>
      <c r="G22" s="1401">
        <v>109.48530255999999</v>
      </c>
      <c r="H22" s="1401">
        <v>98.491420330000011</v>
      </c>
      <c r="I22" s="1401">
        <v>112.55469467</v>
      </c>
      <c r="J22" s="1401">
        <v>95.355755359999989</v>
      </c>
      <c r="K22" s="1401">
        <v>83.329852740000007</v>
      </c>
      <c r="L22" s="1401">
        <v>87.256889339999987</v>
      </c>
      <c r="M22" s="1401">
        <v>107.68422687</v>
      </c>
      <c r="N22" s="1401">
        <v>99.08863384</v>
      </c>
      <c r="O22" s="1401">
        <v>72.498699830000007</v>
      </c>
      <c r="P22" s="1401">
        <v>86.506071800000001</v>
      </c>
      <c r="Q22" s="1401">
        <v>93.156019090000001</v>
      </c>
      <c r="R22" s="1401">
        <v>65.721056129999994</v>
      </c>
      <c r="S22" s="1401">
        <v>72.156315909999989</v>
      </c>
      <c r="V22" s="1418"/>
      <c r="XET22" s="1412"/>
      <c r="XEU22" s="1402">
        <v>622</v>
      </c>
      <c r="XEV22" s="1391">
        <v>706</v>
      </c>
    </row>
    <row r="23" spans="1:22 16374:16384" s="1380" customFormat="1" ht="15" customHeight="1">
      <c r="A23" s="1412"/>
      <c r="B23" s="1402" t="str">
        <f>INDEX(tblTrans[[English]:[Polski]],MATCH(XEU23,tblTrans[ID],0),LangSelID)</f>
        <v>Foreign branches</v>
      </c>
      <c r="C23" s="1391" t="str">
        <f>INDEX(tblTrans[[English]:[Polski]],MATCH(XEV23,tblTrans[ID],0),LangSelID)</f>
        <v>PLN M</v>
      </c>
      <c r="D23" s="1401">
        <v>176.72688751999999</v>
      </c>
      <c r="E23" s="1401">
        <v>197.79729175</v>
      </c>
      <c r="F23" s="1401">
        <v>135.84044317000001</v>
      </c>
      <c r="G23" s="1401">
        <v>164.30649027999999</v>
      </c>
      <c r="H23" s="1401">
        <v>164.12488953000002</v>
      </c>
      <c r="I23" s="1401">
        <v>197.821867</v>
      </c>
      <c r="J23" s="1401">
        <v>246.96830595</v>
      </c>
      <c r="K23" s="1401">
        <v>272.28776353000001</v>
      </c>
      <c r="L23" s="1401">
        <v>233.59291597999999</v>
      </c>
      <c r="M23" s="1401">
        <v>243.90370128000001</v>
      </c>
      <c r="N23" s="1401">
        <v>272.42404855000001</v>
      </c>
      <c r="O23" s="1401">
        <v>309.36439308999996</v>
      </c>
      <c r="P23" s="1401">
        <v>234.52066762000001</v>
      </c>
      <c r="Q23" s="1401">
        <v>228.14360795000002</v>
      </c>
      <c r="R23" s="1401">
        <v>120.13487886999999</v>
      </c>
      <c r="S23" s="1401">
        <v>109.72035226</v>
      </c>
      <c r="V23" s="1418"/>
      <c r="XET23" s="1412"/>
      <c r="XEU23" s="1402">
        <v>623</v>
      </c>
      <c r="XEV23" s="1391">
        <v>706</v>
      </c>
    </row>
    <row r="24" spans="1:22 16374:16384" s="1380" customFormat="1" ht="15" customHeight="1">
      <c r="A24" s="1412"/>
      <c r="B24" s="1400" t="str">
        <f>INDEX(tblTrans[[English]:[Polski]],MATCH(XEU24,tblTrans[ID],0),LangSelID)</f>
        <v>Czech Republic</v>
      </c>
      <c r="C24" s="1388" t="str">
        <f>INDEX(tblTrans[[English]:[Polski]],MATCH(XEV24,tblTrans[ID],0),LangSelID)</f>
        <v>PLN M</v>
      </c>
      <c r="D24" s="1399">
        <v>152.33680006</v>
      </c>
      <c r="E24" s="1399">
        <v>154.38807187</v>
      </c>
      <c r="F24" s="1399">
        <v>97.624669569999995</v>
      </c>
      <c r="G24" s="1399">
        <v>120.94271895</v>
      </c>
      <c r="H24" s="1399">
        <v>126.98641834</v>
      </c>
      <c r="I24" s="1399">
        <v>130.96519785000001</v>
      </c>
      <c r="J24" s="1399">
        <v>163.18936901000001</v>
      </c>
      <c r="K24" s="1399">
        <v>195.26245021</v>
      </c>
      <c r="L24" s="1399">
        <v>180.66922332999999</v>
      </c>
      <c r="M24" s="1399">
        <v>180.56207352000001</v>
      </c>
      <c r="N24" s="1399">
        <v>187.90570746</v>
      </c>
      <c r="O24" s="1399">
        <v>202.11721134999999</v>
      </c>
      <c r="P24" s="1399">
        <v>180.10436898</v>
      </c>
      <c r="Q24" s="1399">
        <v>185.84491054000003</v>
      </c>
      <c r="R24" s="1399">
        <v>97.740098079999996</v>
      </c>
      <c r="S24" s="1399">
        <v>87.273953890000001</v>
      </c>
      <c r="V24" s="1418"/>
      <c r="XET24" s="1412"/>
      <c r="XEU24" s="1400">
        <v>624</v>
      </c>
      <c r="XEV24" s="1388">
        <v>706</v>
      </c>
    </row>
    <row r="25" spans="1:22 16374:16384" s="1380" customFormat="1" ht="15" customHeight="1">
      <c r="A25" s="1412"/>
      <c r="B25" s="1395" t="str">
        <f>INDEX(tblTrans[[English]:[Polski]],MATCH(XEU25,tblTrans[ID],0),LangSelID)</f>
        <v>Slovakia</v>
      </c>
      <c r="C25" s="1385" t="str">
        <f>INDEX(tblTrans[[English]:[Polski]],MATCH(XEV25,tblTrans[ID],0),LangSelID)</f>
        <v>PLN M</v>
      </c>
      <c r="D25" s="1394">
        <v>24.390087459999997</v>
      </c>
      <c r="E25" s="1394">
        <v>43.409219879999995</v>
      </c>
      <c r="F25" s="1394">
        <v>38.215773600000006</v>
      </c>
      <c r="G25" s="1394">
        <v>43.363771330000006</v>
      </c>
      <c r="H25" s="1394">
        <v>37.138471189999997</v>
      </c>
      <c r="I25" s="1394">
        <v>66.856669150000002</v>
      </c>
      <c r="J25" s="1394">
        <v>83.778936939999994</v>
      </c>
      <c r="K25" s="1394">
        <v>77.025313319999995</v>
      </c>
      <c r="L25" s="1394">
        <v>52.923692650000007</v>
      </c>
      <c r="M25" s="1394">
        <v>63.341627759999994</v>
      </c>
      <c r="N25" s="1394">
        <v>84.518341090000007</v>
      </c>
      <c r="O25" s="1394">
        <v>107.24718174</v>
      </c>
      <c r="P25" s="1394">
        <v>54.416298640000001</v>
      </c>
      <c r="Q25" s="1394">
        <v>42.298697410000003</v>
      </c>
      <c r="R25" s="1394">
        <v>22.394780790000002</v>
      </c>
      <c r="S25" s="1394">
        <v>22.446398369999997</v>
      </c>
      <c r="V25" s="1418"/>
      <c r="XET25" s="1412"/>
      <c r="XEU25" s="1395">
        <v>625</v>
      </c>
      <c r="XEV25" s="1385">
        <v>706</v>
      </c>
    </row>
    <row r="26" spans="1:22 16374:16384" s="1380" customFormat="1" ht="15" customHeight="1">
      <c r="A26" s="1412"/>
      <c r="B26" s="1402" t="str">
        <f>INDEX(tblTrans[[English]:[Polski]],MATCH(XEU26,tblTrans[ID],0),LangSelID)</f>
        <v>mBank Hipoteczny</v>
      </c>
      <c r="C26" s="1391" t="str">
        <f>INDEX(tblTrans[[English]:[Polski]],MATCH(XEV26,tblTrans[ID],0),LangSelID)</f>
        <v>PLN M</v>
      </c>
      <c r="D26" s="1401"/>
      <c r="E26" s="1401"/>
      <c r="F26" s="1401">
        <v>0.12</v>
      </c>
      <c r="G26" s="1401">
        <v>6.2313481399999997</v>
      </c>
      <c r="H26" s="1401">
        <v>27.752225430000003</v>
      </c>
      <c r="I26" s="1401">
        <v>92.982475550000004</v>
      </c>
      <c r="J26" s="1401">
        <v>167.83470084000001</v>
      </c>
      <c r="K26" s="1401">
        <v>237.77856833999999</v>
      </c>
      <c r="L26" s="1401">
        <v>236.96141731</v>
      </c>
      <c r="M26" s="1401">
        <v>304.86389173999999</v>
      </c>
      <c r="N26" s="1401">
        <v>481.43391689999999</v>
      </c>
      <c r="O26" s="1401">
        <v>433.69718856999998</v>
      </c>
      <c r="P26" s="1401">
        <v>223.82299691999998</v>
      </c>
      <c r="Q26" s="1401">
        <v>381.60301566999999</v>
      </c>
      <c r="R26" s="1401">
        <v>473.05845015</v>
      </c>
      <c r="S26" s="1401">
        <v>511.31071381999999</v>
      </c>
      <c r="V26" s="1418"/>
      <c r="XET26" s="1412"/>
      <c r="XEU26" s="1402">
        <v>626</v>
      </c>
      <c r="XEV26" s="1391">
        <v>706</v>
      </c>
    </row>
    <row r="27" spans="1:22 16374:16384" s="1380" customFormat="1" ht="15" customHeight="1">
      <c r="A27" s="2015" t="str">
        <f>INDEX(tblTrans[[English]:[Polski]],MATCH(XFB27,tblTrans[ID],0),LangSelID)</f>
        <v>Non-mortgage loans - quarterly new sales</v>
      </c>
      <c r="B27" s="2016" t="e">
        <f>INDEX(tblTrans[[English]:[Polski]],MATCH(XFC27,tblTrans[ID],0),LangSelID)</f>
        <v>#N/A</v>
      </c>
      <c r="C27" s="2016" t="e">
        <f>INDEX(tblTrans[[English]:[Polski]],MATCH(XFD27,tblTrans[ID],0),LangSelID)</f>
        <v>#N/A</v>
      </c>
      <c r="D27" s="1433"/>
      <c r="E27" s="1433"/>
      <c r="F27" s="1433"/>
      <c r="G27" s="1433"/>
      <c r="H27" s="1433"/>
      <c r="I27" s="1432"/>
      <c r="J27" s="1432"/>
      <c r="K27" s="1432"/>
      <c r="L27" s="1432"/>
      <c r="M27" s="1432"/>
      <c r="N27" s="1432"/>
      <c r="O27" s="1432"/>
      <c r="P27" s="1432"/>
      <c r="Q27" s="1432"/>
      <c r="R27" s="1432"/>
      <c r="S27" s="1432"/>
      <c r="V27" s="1418"/>
      <c r="XFB27" s="2015">
        <v>627</v>
      </c>
      <c r="XFC27" s="2016"/>
      <c r="XFD27" s="2016"/>
    </row>
    <row r="28" spans="1:22 16374:16384" s="1380" customFormat="1" ht="15" customHeight="1">
      <c r="A28" s="1412"/>
      <c r="B28" s="1405" t="str">
        <f>INDEX(tblTrans[[English]:[Polski]],MATCH(XFC28,tblTrans[ID],0),LangSelID)</f>
        <v>Total new NML production</v>
      </c>
      <c r="C28" s="1404" t="str">
        <f>INDEX(tblTrans[[English]:[Polski]],MATCH(XFD28,tblTrans[ID],0),LangSelID)</f>
        <v>PLN M</v>
      </c>
      <c r="D28" s="1403">
        <v>928.37443205533191</v>
      </c>
      <c r="E28" s="1403">
        <v>972.59886417284611</v>
      </c>
      <c r="F28" s="1403">
        <v>934.78213969043895</v>
      </c>
      <c r="G28" s="1403">
        <v>927.81499890101804</v>
      </c>
      <c r="H28" s="1403">
        <v>1071.6739150421899</v>
      </c>
      <c r="I28" s="1403">
        <v>1170.870145657997</v>
      </c>
      <c r="J28" s="1403">
        <v>1077.016140727814</v>
      </c>
      <c r="K28" s="1403">
        <v>1164.3714983586819</v>
      </c>
      <c r="L28" s="1403">
        <v>1204.0737444139329</v>
      </c>
      <c r="M28" s="1403">
        <v>1254.8674778505151</v>
      </c>
      <c r="N28" s="1403">
        <v>1201.0512633590661</v>
      </c>
      <c r="O28" s="1403">
        <v>1206.5537041620169</v>
      </c>
      <c r="P28" s="1403">
        <v>1338.6628567235841</v>
      </c>
      <c r="Q28" s="1403">
        <v>1721.606136718236</v>
      </c>
      <c r="R28" s="1403">
        <v>1557.823647098958</v>
      </c>
      <c r="S28" s="1403">
        <v>1510.7729858936539</v>
      </c>
      <c r="V28" s="1418"/>
      <c r="XFB28" s="1412"/>
      <c r="XFC28" s="1405">
        <v>628</v>
      </c>
      <c r="XFD28" s="1404">
        <v>706</v>
      </c>
    </row>
    <row r="29" spans="1:22 16374:16384" s="1380" customFormat="1" ht="15" customHeight="1">
      <c r="A29" s="1412"/>
      <c r="B29" s="1402" t="str">
        <f>INDEX(tblTrans[[English]:[Polski]],MATCH(XEU29,tblTrans[ID],0),LangSelID)</f>
        <v>Individuals</v>
      </c>
      <c r="C29" s="1391" t="str">
        <f>INDEX(tblTrans[[English]:[Polski]],MATCH(XEV29,tblTrans[ID],0),LangSelID)</f>
        <v>PLN M</v>
      </c>
      <c r="D29" s="1401">
        <v>691.87759159999996</v>
      </c>
      <c r="E29" s="1401">
        <v>717.81064155000013</v>
      </c>
      <c r="F29" s="1401">
        <v>697.61088174999998</v>
      </c>
      <c r="G29" s="1401">
        <v>669.29045704000009</v>
      </c>
      <c r="H29" s="1401">
        <v>720.23200883000004</v>
      </c>
      <c r="I29" s="1401">
        <v>836.74471983000012</v>
      </c>
      <c r="J29" s="1401">
        <v>813.85537353999996</v>
      </c>
      <c r="K29" s="1401">
        <v>877.59975587000008</v>
      </c>
      <c r="L29" s="1401">
        <v>846.64109181999993</v>
      </c>
      <c r="M29" s="1401">
        <v>867.17720465000002</v>
      </c>
      <c r="N29" s="1401">
        <v>809.88822462999997</v>
      </c>
      <c r="O29" s="1401">
        <v>796.67350937999993</v>
      </c>
      <c r="P29" s="1401">
        <v>840.96901360000015</v>
      </c>
      <c r="Q29" s="1401">
        <v>1155.4272296300001</v>
      </c>
      <c r="R29" s="1401">
        <v>1041.2638914199999</v>
      </c>
      <c r="S29" s="1401">
        <v>997.58703751999997</v>
      </c>
      <c r="V29" s="1418"/>
      <c r="XET29" s="1412"/>
      <c r="XEU29" s="1402">
        <v>629</v>
      </c>
      <c r="XEV29" s="1391">
        <v>706</v>
      </c>
    </row>
    <row r="30" spans="1:22 16374:16384" s="1380" customFormat="1" ht="15" customHeight="1">
      <c r="A30" s="1412"/>
      <c r="B30" s="1402" t="str">
        <f>INDEX(tblTrans[[English]:[Polski]],MATCH(XEU30,tblTrans[ID],0),LangSelID)</f>
        <v>Entrepreneurs</v>
      </c>
      <c r="C30" s="1391" t="str">
        <f>INDEX(tblTrans[[English]:[Polski]],MATCH(XEV30,tblTrans[ID],0),LangSelID)</f>
        <v>PLN M</v>
      </c>
      <c r="D30" s="1401">
        <v>195.09758138000001</v>
      </c>
      <c r="E30" s="1401">
        <v>205.75521950999996</v>
      </c>
      <c r="F30" s="1401">
        <v>185.35286144999998</v>
      </c>
      <c r="G30" s="1401">
        <v>192.39690347999999</v>
      </c>
      <c r="H30" s="1401">
        <v>269.53612792000001</v>
      </c>
      <c r="I30" s="1401">
        <v>232.10654516</v>
      </c>
      <c r="J30" s="1401">
        <v>173.34478979000002</v>
      </c>
      <c r="K30" s="1401">
        <v>205.34293789999998</v>
      </c>
      <c r="L30" s="1401">
        <v>275.50627704999999</v>
      </c>
      <c r="M30" s="1401">
        <v>300.51708156999996</v>
      </c>
      <c r="N30" s="1401">
        <v>295.19947809000001</v>
      </c>
      <c r="O30" s="1401">
        <v>307.91702003</v>
      </c>
      <c r="P30" s="1401">
        <v>377.18878489999997</v>
      </c>
      <c r="Q30" s="1401">
        <v>432.84018979999996</v>
      </c>
      <c r="R30" s="1401">
        <v>395.15306227999997</v>
      </c>
      <c r="S30" s="1401">
        <v>399.03117484999996</v>
      </c>
      <c r="V30" s="1418"/>
      <c r="XET30" s="1412"/>
      <c r="XEU30" s="1402">
        <v>630</v>
      </c>
      <c r="XEV30" s="1391">
        <v>706</v>
      </c>
    </row>
    <row r="31" spans="1:22 16374:16384" s="1380" customFormat="1" ht="15" customHeight="1">
      <c r="A31" s="1412"/>
      <c r="B31" s="1402" t="str">
        <f>INDEX(tblTrans[[English]:[Polski]],MATCH(XEU31,tblTrans[ID],0),LangSelID)</f>
        <v>Foreign branches</v>
      </c>
      <c r="C31" s="1391" t="str">
        <f>INDEX(tblTrans[[English]:[Polski]],MATCH(XEV31,tblTrans[ID],0),LangSelID)</f>
        <v>PLN M</v>
      </c>
      <c r="D31" s="1401">
        <v>41.399259075331997</v>
      </c>
      <c r="E31" s="1401">
        <v>49.033003112846004</v>
      </c>
      <c r="F31" s="1401">
        <v>51.818396490439</v>
      </c>
      <c r="G31" s="1401">
        <v>66.127638381018016</v>
      </c>
      <c r="H31" s="1401">
        <v>81.905778292190007</v>
      </c>
      <c r="I31" s="1401">
        <v>102.018880667997</v>
      </c>
      <c r="J31" s="1401">
        <v>89.815977397814009</v>
      </c>
      <c r="K31" s="1401">
        <v>81.428804588681999</v>
      </c>
      <c r="L31" s="1401">
        <v>81.926375543932991</v>
      </c>
      <c r="M31" s="1401">
        <v>87.173191630514992</v>
      </c>
      <c r="N31" s="1401">
        <v>95.963560639066003</v>
      </c>
      <c r="O31" s="1401">
        <v>101.963174752017</v>
      </c>
      <c r="P31" s="1401">
        <v>120.505058223584</v>
      </c>
      <c r="Q31" s="1401">
        <v>133.33871728823601</v>
      </c>
      <c r="R31" s="1401">
        <v>121.406693398958</v>
      </c>
      <c r="S31" s="1401">
        <v>114.154773523654</v>
      </c>
      <c r="V31" s="1418"/>
      <c r="XET31" s="1412"/>
      <c r="XEU31" s="1402">
        <v>631</v>
      </c>
      <c r="XEV31" s="1391">
        <v>706</v>
      </c>
    </row>
    <row r="32" spans="1:22 16374:16384" s="1380" customFormat="1" ht="15" customHeight="1">
      <c r="A32" s="1412"/>
      <c r="B32" s="1400" t="str">
        <f>INDEX(tblTrans[[English]:[Polski]],MATCH(XEU32,tblTrans[ID],0),LangSelID)</f>
        <v>Czech Republic</v>
      </c>
      <c r="C32" s="1388" t="str">
        <f>INDEX(tblTrans[[English]:[Polski]],MATCH(XEV32,tblTrans[ID],0),LangSelID)</f>
        <v>PLN M</v>
      </c>
      <c r="D32" s="1399">
        <v>33.951065801192001</v>
      </c>
      <c r="E32" s="1399">
        <v>39.962907136989003</v>
      </c>
      <c r="F32" s="1399">
        <v>42.598275457119001</v>
      </c>
      <c r="G32" s="1399">
        <v>56.318433988978001</v>
      </c>
      <c r="H32" s="1399">
        <v>66.710051142547997</v>
      </c>
      <c r="I32" s="1399">
        <v>82.106012456328003</v>
      </c>
      <c r="J32" s="1399">
        <v>71.608133603607001</v>
      </c>
      <c r="K32" s="1399">
        <v>64.198679298694998</v>
      </c>
      <c r="L32" s="1399">
        <v>64.912196670879993</v>
      </c>
      <c r="M32" s="1399">
        <v>69.814907005919991</v>
      </c>
      <c r="N32" s="1399">
        <v>76.034157512756991</v>
      </c>
      <c r="O32" s="1399">
        <v>79.102485056177002</v>
      </c>
      <c r="P32" s="1399">
        <v>91.452855920066014</v>
      </c>
      <c r="Q32" s="1399">
        <v>97.134876372175</v>
      </c>
      <c r="R32" s="1399">
        <v>89.59805359149999</v>
      </c>
      <c r="S32" s="1399">
        <v>83.044798193940991</v>
      </c>
      <c r="V32" s="1418"/>
      <c r="XET32" s="1412"/>
      <c r="XEU32" s="1400">
        <v>632</v>
      </c>
      <c r="XEV32" s="1388">
        <v>706</v>
      </c>
    </row>
    <row r="33" spans="1:25 16374:16384" s="1380" customFormat="1" ht="15" customHeight="1">
      <c r="A33" s="1412"/>
      <c r="B33" s="1395" t="str">
        <f>INDEX(tblTrans[[English]:[Polski]],MATCH(XEU33,tblTrans[ID],0),LangSelID)</f>
        <v>Slovakia</v>
      </c>
      <c r="C33" s="1385" t="str">
        <f>INDEX(tblTrans[[English]:[Polski]],MATCH(XEV33,tblTrans[ID],0),LangSelID)</f>
        <v>PLN M</v>
      </c>
      <c r="D33" s="1394">
        <v>7.4481932741400003</v>
      </c>
      <c r="E33" s="1394">
        <v>9.0700959758570008</v>
      </c>
      <c r="F33" s="1394">
        <v>9.2201210333199999</v>
      </c>
      <c r="G33" s="1394">
        <v>9.8092043920399998</v>
      </c>
      <c r="H33" s="1394">
        <v>15.195727149642</v>
      </c>
      <c r="I33" s="1394">
        <v>19.912868211669</v>
      </c>
      <c r="J33" s="1394">
        <v>18.207843794207001</v>
      </c>
      <c r="K33" s="1394">
        <v>17.230125289987001</v>
      </c>
      <c r="L33" s="1394">
        <v>17.014178873052998</v>
      </c>
      <c r="M33" s="1394">
        <v>17.358284624595001</v>
      </c>
      <c r="N33" s="1394">
        <v>19.929403126309001</v>
      </c>
      <c r="O33" s="1394">
        <v>22.860689695840001</v>
      </c>
      <c r="P33" s="1394">
        <v>29.052202303518001</v>
      </c>
      <c r="Q33" s="1394">
        <v>36.203840916060997</v>
      </c>
      <c r="R33" s="1394">
        <v>31.808639807458</v>
      </c>
      <c r="S33" s="1394">
        <v>31.109975329712999</v>
      </c>
      <c r="V33" s="1418"/>
      <c r="XET33" s="1412"/>
      <c r="XEU33" s="1395">
        <v>633</v>
      </c>
      <c r="XEV33" s="1385">
        <v>706</v>
      </c>
    </row>
    <row r="34" spans="1:25 16374:16384" s="1380" customFormat="1" ht="15" customHeight="1">
      <c r="A34" s="1412"/>
      <c r="B34" s="1431"/>
      <c r="C34" s="1430"/>
      <c r="D34" s="1876"/>
      <c r="E34" s="1876"/>
      <c r="F34" s="1876"/>
      <c r="G34" s="1876"/>
      <c r="H34" s="1876"/>
      <c r="I34" s="1876"/>
      <c r="J34" s="1876"/>
      <c r="K34" s="1876"/>
      <c r="L34" s="1876"/>
      <c r="M34" s="1876"/>
      <c r="N34" s="1876"/>
      <c r="O34" s="1876"/>
      <c r="P34" s="1876"/>
      <c r="Q34" s="1876"/>
      <c r="R34" s="1876"/>
      <c r="S34" s="1876"/>
      <c r="V34" s="1418"/>
      <c r="XFB34" s="1412"/>
      <c r="XFC34" s="1431"/>
      <c r="XFD34" s="1430"/>
    </row>
    <row r="35" spans="1:25 16374:16384" s="1380" customFormat="1" ht="15" customHeight="1">
      <c r="A35" s="2013" t="str">
        <f>INDEX(tblTrans[[English]:[Polski]],MATCH(XEZ35,tblTrans[ID],0),LangSelID)</f>
        <v>Retail Banking in Poland</v>
      </c>
      <c r="B35" s="2014" t="e">
        <f>INDEX(tblTrans[[English]:[Polski]],MATCH(XFA35,tblTrans[ID],0),LangSelID)</f>
        <v>#N/A</v>
      </c>
      <c r="C35" s="2014" t="e">
        <f>INDEX(tblTrans[[English]:[Polski]],MATCH(XFB35,tblTrans[ID],0),LangSelID)</f>
        <v>#N/A</v>
      </c>
      <c r="D35" s="1410"/>
      <c r="E35" s="1410"/>
      <c r="F35" s="1410"/>
      <c r="G35" s="1410"/>
      <c r="H35" s="1410"/>
      <c r="I35" s="1409"/>
      <c r="J35" s="1409"/>
      <c r="K35" s="1409"/>
      <c r="L35" s="1409"/>
      <c r="M35" s="1409"/>
      <c r="N35" s="1409"/>
      <c r="O35" s="1409"/>
      <c r="P35" s="1409"/>
      <c r="Q35" s="1409"/>
      <c r="R35" s="1409"/>
      <c r="S35" s="1409"/>
      <c r="V35" s="1418"/>
      <c r="XEZ35" s="2013">
        <v>634</v>
      </c>
      <c r="XFA35" s="2014"/>
      <c r="XFB35" s="2014"/>
    </row>
    <row r="36" spans="1:25 16374:16384" s="1380" customFormat="1" ht="15" customHeight="1">
      <c r="A36" s="1412"/>
      <c r="B36" s="1408" t="str">
        <f>INDEX(tblTrans[[English]:[Polski]],MATCH(XFA36,tblTrans[ID],0),LangSelID)</f>
        <v>Number of customers</v>
      </c>
      <c r="C36" s="1407" t="str">
        <f>INDEX(tblTrans[[English]:[Polski]],MATCH(XFB36,tblTrans[ID],0),LangSelID)</f>
        <v>thou.</v>
      </c>
      <c r="D36" s="1731">
        <v>3588.3049999999998</v>
      </c>
      <c r="E36" s="1731">
        <v>3620.79</v>
      </c>
      <c r="F36" s="1731">
        <v>3663.6489999999999</v>
      </c>
      <c r="G36" s="1731">
        <v>3695.3339999999998</v>
      </c>
      <c r="H36" s="1731">
        <v>3739.0630000000001</v>
      </c>
      <c r="I36" s="1731">
        <v>3786.0610000000001</v>
      </c>
      <c r="J36" s="1733">
        <v>3839.1869999999999</v>
      </c>
      <c r="K36" s="1406">
        <v>3789.402</v>
      </c>
      <c r="L36" s="1406">
        <v>3897.6439999999998</v>
      </c>
      <c r="M36" s="1406">
        <v>3968.1060000000002</v>
      </c>
      <c r="N36" s="1406">
        <v>4055.4079999999999</v>
      </c>
      <c r="O36" s="1406">
        <v>4127.6629999999996</v>
      </c>
      <c r="P36" s="1406">
        <v>4195.3230000000003</v>
      </c>
      <c r="Q36" s="1406">
        <v>4280.4229999999998</v>
      </c>
      <c r="R36" s="1406">
        <v>4372.7939999999999</v>
      </c>
      <c r="S36" s="1406">
        <v>4455.3050000000003</v>
      </c>
      <c r="T36" s="1418"/>
      <c r="V36" s="1418"/>
      <c r="XEZ36" s="1412"/>
      <c r="XFA36" s="1408">
        <v>635</v>
      </c>
      <c r="XFB36" s="1407">
        <v>705</v>
      </c>
    </row>
    <row r="37" spans="1:25 16374:16384" s="1380" customFormat="1" ht="15" customHeight="1">
      <c r="A37" s="1412"/>
      <c r="B37" s="1389" t="str">
        <f>INDEX(tblTrans[[English]:[Polski]],MATCH(XFA37,tblTrans[ID],0),LangSelID)</f>
        <v>of which: Microfirms</v>
      </c>
      <c r="C37" s="1388" t="str">
        <f>INDEX(tblTrans[[English]:[Polski]],MATCH(XFB37,tblTrans[ID],0),LangSelID)</f>
        <v>thou.</v>
      </c>
      <c r="D37" s="1732">
        <v>434.83600000000001</v>
      </c>
      <c r="E37" s="1732">
        <v>436.33499999999998</v>
      </c>
      <c r="F37" s="1732">
        <v>440.64699999999999</v>
      </c>
      <c r="G37" s="1732">
        <v>443.72899999999998</v>
      </c>
      <c r="H37" s="1732">
        <v>451.51900000000001</v>
      </c>
      <c r="I37" s="1732">
        <v>455.36700000000002</v>
      </c>
      <c r="J37" s="1734">
        <v>458.58</v>
      </c>
      <c r="K37" s="1399">
        <v>450.64400000000001</v>
      </c>
      <c r="L37" s="1399">
        <v>459.80399999999997</v>
      </c>
      <c r="M37" s="1399">
        <v>463.49200000000002</v>
      </c>
      <c r="N37" s="1399">
        <v>468.45100000000002</v>
      </c>
      <c r="O37" s="1399">
        <v>472.02800000000002</v>
      </c>
      <c r="P37" s="1399">
        <v>476.26299999999998</v>
      </c>
      <c r="Q37" s="1399">
        <v>481.00400000000002</v>
      </c>
      <c r="R37" s="1399">
        <v>488.43700000000001</v>
      </c>
      <c r="S37" s="1399">
        <v>494.59300000000002</v>
      </c>
      <c r="V37" s="1418"/>
      <c r="XEZ37" s="1412"/>
      <c r="XFA37" s="1389">
        <v>636</v>
      </c>
      <c r="XFB37" s="1388">
        <v>705</v>
      </c>
    </row>
    <row r="38" spans="1:25 16374:16384" s="1380" customFormat="1" ht="15" customHeight="1">
      <c r="A38" s="1412"/>
      <c r="B38" s="1386" t="str">
        <f>INDEX(tblTrans[[English]:[Polski]],MATCH(XFA38,tblTrans[ID],0),LangSelID)</f>
        <v>of which: Private Banking</v>
      </c>
      <c r="C38" s="1385" t="str">
        <f>INDEX(tblTrans[[English]:[Polski]],MATCH(XFB38,tblTrans[ID],0),LangSelID)</f>
        <v>thou.</v>
      </c>
      <c r="D38" s="1394">
        <v>4.3929999999999998</v>
      </c>
      <c r="E38" s="1394">
        <v>4.423</v>
      </c>
      <c r="F38" s="1394">
        <v>4.4420000000000002</v>
      </c>
      <c r="G38" s="1394">
        <v>4.4630000000000001</v>
      </c>
      <c r="H38" s="1394">
        <v>4.51</v>
      </c>
      <c r="I38" s="1394">
        <v>4.5670000000000002</v>
      </c>
      <c r="J38" s="1394">
        <v>4.7119999999999997</v>
      </c>
      <c r="K38" s="1394">
        <v>4.9180000000000001</v>
      </c>
      <c r="L38" s="1394">
        <v>5.0570000000000004</v>
      </c>
      <c r="M38" s="1394">
        <v>5.1870000000000003</v>
      </c>
      <c r="N38" s="1394">
        <v>5.2889999999999997</v>
      </c>
      <c r="O38" s="1394">
        <v>5.4089999999999998</v>
      </c>
      <c r="P38" s="1394">
        <v>5.5250000000000004</v>
      </c>
      <c r="Q38" s="1394">
        <v>5.6539999999999999</v>
      </c>
      <c r="R38" s="1394">
        <v>5.9370000000000003</v>
      </c>
      <c r="S38" s="1394">
        <v>6.0250000000000004</v>
      </c>
      <c r="V38" s="1418"/>
      <c r="XEZ38" s="1412"/>
      <c r="XFA38" s="1386">
        <v>637</v>
      </c>
      <c r="XFB38" s="1385">
        <v>705</v>
      </c>
    </row>
    <row r="39" spans="1:25 16374:16384" s="1380" customFormat="1" ht="15" customHeight="1">
      <c r="A39" s="1412"/>
      <c r="B39" s="1392" t="str">
        <f>INDEX(tblTrans[[English]:[Polski]],MATCH(XFA39,tblTrans[ID],0),LangSelID)</f>
        <v>Number of accounts</v>
      </c>
      <c r="C39" s="1391" t="str">
        <f>INDEX(tblTrans[[English]:[Polski]],MATCH(XFB39,tblTrans[ID],0),LangSelID)</f>
        <v>thou.</v>
      </c>
      <c r="D39" s="1401">
        <v>3016.14</v>
      </c>
      <c r="E39" s="1401">
        <v>3047.6009999999997</v>
      </c>
      <c r="F39" s="1401">
        <v>3085.6639999999998</v>
      </c>
      <c r="G39" s="1401">
        <v>3128.8199999999997</v>
      </c>
      <c r="H39" s="1401">
        <v>3176.2280000000001</v>
      </c>
      <c r="I39" s="1401">
        <v>3228.223</v>
      </c>
      <c r="J39" s="1401">
        <v>3289.1210000000001</v>
      </c>
      <c r="K39" s="1401">
        <v>3384.4580000000001</v>
      </c>
      <c r="L39" s="1401">
        <v>3495.5909999999999</v>
      </c>
      <c r="M39" s="1401">
        <v>3562.4879999999998</v>
      </c>
      <c r="N39" s="1401">
        <v>3654.9479999999999</v>
      </c>
      <c r="O39" s="1401">
        <v>3728.22</v>
      </c>
      <c r="P39" s="1401">
        <v>3794.5659999999998</v>
      </c>
      <c r="Q39" s="1401">
        <v>3872.0419999999999</v>
      </c>
      <c r="R39" s="1401">
        <v>3954.201</v>
      </c>
      <c r="S39" s="1401">
        <v>4034.598</v>
      </c>
      <c r="V39" s="1418"/>
      <c r="XEZ39" s="1412"/>
      <c r="XFA39" s="1392">
        <v>638</v>
      </c>
      <c r="XFB39" s="1391">
        <v>705</v>
      </c>
    </row>
    <row r="40" spans="1:25 16374:16384" s="1380" customFormat="1" ht="15" customHeight="1">
      <c r="A40" s="1412"/>
      <c r="B40" s="1392" t="str">
        <f>INDEX(tblTrans[[English]:[Polski]],MATCH(XFA40,tblTrans[ID],0),LangSelID)</f>
        <v>Total number of cards</v>
      </c>
      <c r="C40" s="1391" t="str">
        <f>INDEX(tblTrans[[English]:[Polski]],MATCH(XFB40,tblTrans[ID],0),LangSelID)</f>
        <v>thou.</v>
      </c>
      <c r="D40" s="1429">
        <v>5731.9</v>
      </c>
      <c r="E40" s="1429">
        <v>6169.7999999999993</v>
      </c>
      <c r="F40" s="1428">
        <v>6312</v>
      </c>
      <c r="G40" s="1401">
        <v>2676.4</v>
      </c>
      <c r="H40" s="1401">
        <v>2659.4</v>
      </c>
      <c r="I40" s="1401">
        <v>2664.1420000000003</v>
      </c>
      <c r="J40" s="1401">
        <v>2661.9</v>
      </c>
      <c r="K40" s="1401">
        <v>2742.2000000000003</v>
      </c>
      <c r="L40" s="1401">
        <v>2848.1290000000004</v>
      </c>
      <c r="M40" s="1401">
        <v>2920.1689999999999</v>
      </c>
      <c r="N40" s="1401">
        <v>2980.7000000000003</v>
      </c>
      <c r="O40" s="1401">
        <v>3004.5339999999997</v>
      </c>
      <c r="P40" s="1401">
        <v>3020.0120000000002</v>
      </c>
      <c r="Q40" s="1401">
        <v>3043.9429999999998</v>
      </c>
      <c r="R40" s="1401">
        <v>3122.0279999999998</v>
      </c>
      <c r="S40" s="1401">
        <v>3185.4</v>
      </c>
      <c r="V40" s="1418"/>
      <c r="XEZ40" s="1412"/>
      <c r="XFA40" s="1392">
        <v>639</v>
      </c>
      <c r="XFB40" s="1391">
        <v>705</v>
      </c>
    </row>
    <row r="41" spans="1:25 16374:16384" s="1380" customFormat="1" ht="15" customHeight="1">
      <c r="A41" s="1412"/>
      <c r="B41" s="1389" t="str">
        <f>INDEX(tblTrans[[English]:[Polski]],MATCH(XFA41,tblTrans[ID],0),LangSelID)</f>
        <v>Debit cards</v>
      </c>
      <c r="C41" s="1388" t="str">
        <f>INDEX(tblTrans[[English]:[Polski]],MATCH(XFB41,tblTrans[ID],0),LangSelID)</f>
        <v>thou.</v>
      </c>
      <c r="D41" s="1427">
        <v>5014</v>
      </c>
      <c r="E41" s="1427">
        <v>5438.4</v>
      </c>
      <c r="F41" s="1426">
        <v>5567</v>
      </c>
      <c r="G41" s="1399">
        <v>2384.6</v>
      </c>
      <c r="H41" s="1399">
        <v>2367.1</v>
      </c>
      <c r="I41" s="1399">
        <v>2370.9830000000002</v>
      </c>
      <c r="J41" s="1399">
        <v>2368.4</v>
      </c>
      <c r="K41" s="1399">
        <v>2445.3000000000002</v>
      </c>
      <c r="L41" s="1399">
        <v>2546.7380000000003</v>
      </c>
      <c r="M41" s="1399">
        <v>2617.0209999999997</v>
      </c>
      <c r="N41" s="1399">
        <v>2677.8</v>
      </c>
      <c r="O41" s="1399">
        <v>2700.9569999999999</v>
      </c>
      <c r="P41" s="1399">
        <v>2716.98</v>
      </c>
      <c r="Q41" s="1399">
        <v>2739.5349999999999</v>
      </c>
      <c r="R41" s="1399">
        <v>2814.712</v>
      </c>
      <c r="S41" s="1399">
        <v>2876</v>
      </c>
      <c r="V41" s="1418"/>
      <c r="XEZ41" s="1412"/>
      <c r="XFA41" s="1389">
        <v>640</v>
      </c>
      <c r="XFB41" s="1388">
        <v>705</v>
      </c>
    </row>
    <row r="42" spans="1:25 16374:16384" s="1380" customFormat="1" ht="15" customHeight="1">
      <c r="A42" s="1412"/>
      <c r="B42" s="1386" t="str">
        <f>INDEX(tblTrans[[English]:[Polski]],MATCH(XFA42,tblTrans[ID],0),LangSelID)</f>
        <v>Credit cards</v>
      </c>
      <c r="C42" s="1385" t="str">
        <f>INDEX(tblTrans[[English]:[Polski]],MATCH(XFB42,tblTrans[ID],0),LangSelID)</f>
        <v>thou.</v>
      </c>
      <c r="D42" s="1425">
        <v>717.9</v>
      </c>
      <c r="E42" s="1425">
        <v>731.4</v>
      </c>
      <c r="F42" s="1424">
        <v>745</v>
      </c>
      <c r="G42" s="1394">
        <v>291.8</v>
      </c>
      <c r="H42" s="1394">
        <v>292.3</v>
      </c>
      <c r="I42" s="1394">
        <v>293.15899999999999</v>
      </c>
      <c r="J42" s="1394">
        <v>293.5</v>
      </c>
      <c r="K42" s="1394">
        <v>296.89999999999998</v>
      </c>
      <c r="L42" s="1394">
        <v>301.39100000000002</v>
      </c>
      <c r="M42" s="1394">
        <v>303.14800000000002</v>
      </c>
      <c r="N42" s="1394">
        <v>302.89999999999998</v>
      </c>
      <c r="O42" s="1394">
        <v>303.577</v>
      </c>
      <c r="P42" s="1394">
        <v>303.03199999999998</v>
      </c>
      <c r="Q42" s="1394">
        <v>304.40800000000002</v>
      </c>
      <c r="R42" s="1394">
        <v>307.31599999999997</v>
      </c>
      <c r="S42" s="1394">
        <v>309.39999999999998</v>
      </c>
      <c r="V42" s="1418"/>
      <c r="XEZ42" s="1412"/>
      <c r="XFA42" s="1386">
        <v>641</v>
      </c>
      <c r="XFB42" s="1385">
        <v>705</v>
      </c>
    </row>
    <row r="43" spans="1:25 16374:16384" s="1380" customFormat="1" ht="15" customHeight="1">
      <c r="A43" s="1412"/>
      <c r="B43" s="1405" t="str">
        <f>INDEX(tblTrans[[English]:[Polski]],MATCH(XFC43,tblTrans[ID],0),LangSelID)</f>
        <v>Total loans (principal amount)</v>
      </c>
      <c r="C43" s="1404" t="str">
        <f>INDEX(tblTrans[[English]:[Polski]],MATCH(XFD43,tblTrans[ID],0),LangSelID)</f>
        <v>PLN M</v>
      </c>
      <c r="D43" s="1403">
        <v>36146.619108089995</v>
      </c>
      <c r="E43" s="1403">
        <v>36858.194067670003</v>
      </c>
      <c r="F43" s="1403">
        <v>36640.834058250002</v>
      </c>
      <c r="G43" s="1403">
        <v>36104.688494809998</v>
      </c>
      <c r="H43" s="1403">
        <v>36626.035800049998</v>
      </c>
      <c r="I43" s="1403">
        <v>37148.048704709996</v>
      </c>
      <c r="J43" s="1403">
        <v>37817.292986289998</v>
      </c>
      <c r="K43" s="1403">
        <v>38526.00874918999</v>
      </c>
      <c r="L43" s="1403">
        <v>40699.327963541167</v>
      </c>
      <c r="M43" s="1403">
        <v>41890.559310543191</v>
      </c>
      <c r="N43" s="1403">
        <v>41692.550214729999</v>
      </c>
      <c r="O43" s="1403">
        <v>42344.713429399992</v>
      </c>
      <c r="P43" s="1403">
        <v>42418.635145300002</v>
      </c>
      <c r="Q43" s="1403">
        <v>43962.340336110006</v>
      </c>
      <c r="R43" s="1403">
        <v>43893.556791039999</v>
      </c>
      <c r="S43" s="1403">
        <v>44646.421974029989</v>
      </c>
      <c r="V43" s="1418"/>
      <c r="Y43" s="1418"/>
      <c r="XFB43" s="1412"/>
      <c r="XFC43" s="1405">
        <v>642</v>
      </c>
      <c r="XFD43" s="1404">
        <v>706</v>
      </c>
    </row>
    <row r="44" spans="1:25 16374:16384" s="1419" customFormat="1" ht="15" customHeight="1">
      <c r="A44" s="1412"/>
      <c r="B44" s="1422" t="str">
        <f>INDEX(tblTrans[[English]:[Polski]],MATCH(XFC44,tblTrans[ID],0),LangSelID)</f>
        <v>Mortgage loans</v>
      </c>
      <c r="C44" s="1421" t="str">
        <f>INDEX(tblTrans[[English]:[Polski]],MATCH(XFD44,tblTrans[ID],0),LangSelID)</f>
        <v>PLN M</v>
      </c>
      <c r="D44" s="1420">
        <v>29878.92347427713</v>
      </c>
      <c r="E44" s="1420">
        <v>30267.768352074465</v>
      </c>
      <c r="F44" s="1420">
        <v>29727.324223614134</v>
      </c>
      <c r="G44" s="1420">
        <v>29185.421820380019</v>
      </c>
      <c r="H44" s="1420">
        <v>29422.01687538001</v>
      </c>
      <c r="I44" s="1420">
        <v>29576.595645020006</v>
      </c>
      <c r="J44" s="1420">
        <v>29960.756737259984</v>
      </c>
      <c r="K44" s="1420">
        <v>30540.123471670006</v>
      </c>
      <c r="L44" s="1420">
        <v>32456.73043668532</v>
      </c>
      <c r="M44" s="1420">
        <v>33327.981948680434</v>
      </c>
      <c r="N44" s="1420">
        <v>32908.517726291553</v>
      </c>
      <c r="O44" s="1420">
        <v>33473.408796899967</v>
      </c>
      <c r="P44" s="1420">
        <v>33260.517507200042</v>
      </c>
      <c r="Q44" s="1420">
        <v>34156.731266080031</v>
      </c>
      <c r="R44" s="1420">
        <v>33439.671961640022</v>
      </c>
      <c r="S44" s="1420">
        <v>34112.685259229962</v>
      </c>
      <c r="T44" s="1380"/>
      <c r="U44" s="1380"/>
      <c r="V44" s="1418"/>
      <c r="W44" s="1380"/>
      <c r="X44" s="1380"/>
      <c r="XFB44" s="1412"/>
      <c r="XFC44" s="1422">
        <v>643</v>
      </c>
      <c r="XFD44" s="1421">
        <v>706</v>
      </c>
    </row>
    <row r="45" spans="1:25 16374:16384" s="1380" customFormat="1" ht="15" customHeight="1">
      <c r="A45" s="1412"/>
      <c r="B45" s="1400" t="str">
        <f>INDEX(tblTrans[[English]:[Polski]],MATCH(XFC45,tblTrans[ID],0),LangSelID)</f>
        <v>Individuals</v>
      </c>
      <c r="C45" s="1388" t="str">
        <f>INDEX(tblTrans[[English]:[Polski]],MATCH(XFD45,tblTrans[ID],0),LangSelID)</f>
        <v>PLN M</v>
      </c>
      <c r="D45" s="1399">
        <v>27830.398064579735</v>
      </c>
      <c r="E45" s="1399">
        <v>28157.061214351539</v>
      </c>
      <c r="F45" s="1399">
        <v>27536.62607424075</v>
      </c>
      <c r="G45" s="1399">
        <v>26964.23019946002</v>
      </c>
      <c r="H45" s="1399">
        <v>27090.738178290008</v>
      </c>
      <c r="I45" s="1399">
        <v>27090.583395320009</v>
      </c>
      <c r="J45" s="1399">
        <v>27286.280639469984</v>
      </c>
      <c r="K45" s="1399">
        <v>27298.365740540004</v>
      </c>
      <c r="L45" s="1399">
        <v>28805.260236686299</v>
      </c>
      <c r="M45" s="1399">
        <v>29191.526081635049</v>
      </c>
      <c r="N45" s="1399">
        <v>28210.301100762525</v>
      </c>
      <c r="O45" s="1399">
        <v>28397.89902342996</v>
      </c>
      <c r="P45" s="1399">
        <v>27859.30620572004</v>
      </c>
      <c r="Q45" s="1399">
        <v>28186.00243250003</v>
      </c>
      <c r="R45" s="1399">
        <v>27127.253300980025</v>
      </c>
      <c r="S45" s="1399">
        <v>27384.435338039973</v>
      </c>
      <c r="V45" s="1418"/>
      <c r="XFB45" s="1412"/>
      <c r="XFC45" s="1400">
        <v>644</v>
      </c>
      <c r="XFD45" s="1388">
        <v>706</v>
      </c>
    </row>
    <row r="46" spans="1:25 16374:16384" s="1380" customFormat="1" ht="15" customHeight="1">
      <c r="A46" s="1412"/>
      <c r="B46" s="1423" t="str">
        <f>INDEX(tblTrans[[English]:[Polski]],MATCH(XFC46,tblTrans[ID],0),LangSelID)</f>
        <v>PLN</v>
      </c>
      <c r="C46" s="1397" t="str">
        <f>INDEX(tblTrans[[English]:[Polski]],MATCH(XFD46,tblTrans[ID],0),LangSelID)</f>
        <v>PLN M</v>
      </c>
      <c r="D46" s="1396">
        <v>3795.5657619320073</v>
      </c>
      <c r="E46" s="1396">
        <v>3885.272048750307</v>
      </c>
      <c r="F46" s="1396">
        <v>4077.760799300147</v>
      </c>
      <c r="G46" s="1396">
        <v>4329.7032931299991</v>
      </c>
      <c r="H46" s="1396">
        <v>4550.0673795599996</v>
      </c>
      <c r="I46" s="1396">
        <v>4881.7208711600015</v>
      </c>
      <c r="J46" s="1396">
        <v>5211.8325498099985</v>
      </c>
      <c r="K46" s="1396">
        <v>5085.2666181299983</v>
      </c>
      <c r="L46" s="1396">
        <v>5165.2015022100013</v>
      </c>
      <c r="M46" s="1396">
        <v>5216.7645667599973</v>
      </c>
      <c r="N46" s="1396">
        <v>5482.6521291399968</v>
      </c>
      <c r="O46" s="1396">
        <v>5712.9478403099902</v>
      </c>
      <c r="P46" s="1396">
        <v>5740.3237241199949</v>
      </c>
      <c r="Q46" s="1396">
        <v>5527.8080844600117</v>
      </c>
      <c r="R46" s="1396">
        <v>5352.0168401600076</v>
      </c>
      <c r="S46" s="1396">
        <v>5258.833454000006</v>
      </c>
      <c r="V46" s="1418"/>
      <c r="XFB46" s="1412"/>
      <c r="XFC46" s="1423">
        <v>645</v>
      </c>
      <c r="XFD46" s="1397">
        <v>706</v>
      </c>
    </row>
    <row r="47" spans="1:25 16374:16384" s="1380" customFormat="1" ht="15" customHeight="1">
      <c r="A47" s="1412"/>
      <c r="B47" s="1423" t="str">
        <f>INDEX(tblTrans[[English]:[Polski]],MATCH(XFC47,tblTrans[ID],0),LangSelID)</f>
        <v>FX</v>
      </c>
      <c r="C47" s="1397" t="str">
        <f>INDEX(tblTrans[[English]:[Polski]],MATCH(XFD47,tblTrans[ID],0),LangSelID)</f>
        <v>PLN M</v>
      </c>
      <c r="D47" s="1396">
        <v>24034.832302647726</v>
      </c>
      <c r="E47" s="1396">
        <v>24271.789165601236</v>
      </c>
      <c r="F47" s="1396">
        <v>23458.865274940603</v>
      </c>
      <c r="G47" s="1396">
        <v>22634.526906330026</v>
      </c>
      <c r="H47" s="1396">
        <v>22540.670798730007</v>
      </c>
      <c r="I47" s="1396">
        <v>22208.862524160006</v>
      </c>
      <c r="J47" s="1396">
        <v>22074.448089659985</v>
      </c>
      <c r="K47" s="1396">
        <v>22213.099122410007</v>
      </c>
      <c r="L47" s="1396">
        <v>23640.058734476319</v>
      </c>
      <c r="M47" s="1396">
        <v>23974.761514875052</v>
      </c>
      <c r="N47" s="1396">
        <v>22727.64897162253</v>
      </c>
      <c r="O47" s="1396">
        <v>22684.951183119971</v>
      </c>
      <c r="P47" s="1396">
        <v>22118.982481600044</v>
      </c>
      <c r="Q47" s="1396">
        <v>22658.194348040019</v>
      </c>
      <c r="R47" s="1396">
        <v>21775.236460820015</v>
      </c>
      <c r="S47" s="1396">
        <v>22125.601884039963</v>
      </c>
      <c r="V47" s="1418"/>
      <c r="XFB47" s="1412"/>
      <c r="XFC47" s="1423">
        <v>646</v>
      </c>
      <c r="XFD47" s="1397">
        <v>706</v>
      </c>
    </row>
    <row r="48" spans="1:25 16374:16384" s="1380" customFormat="1" ht="15" customHeight="1">
      <c r="A48" s="1412"/>
      <c r="B48" s="1398" t="str">
        <f>INDEX(tblTrans[[English]:[Polski]],MATCH(XFC48,tblTrans[ID],0),LangSelID)</f>
        <v>Microfirms</v>
      </c>
      <c r="C48" s="1397" t="str">
        <f>INDEX(tblTrans[[English]:[Polski]],MATCH(XFD48,tblTrans[ID],0),LangSelID)</f>
        <v>PLN M</v>
      </c>
      <c r="D48" s="1396">
        <v>1951.7944096973949</v>
      </c>
      <c r="E48" s="1396">
        <v>2014.6831377229241</v>
      </c>
      <c r="F48" s="1396">
        <v>2098.6021493733829</v>
      </c>
      <c r="G48" s="1396">
        <v>2125.4376209199986</v>
      </c>
      <c r="H48" s="1396">
        <v>2213.3506970900012</v>
      </c>
      <c r="I48" s="1396">
        <v>2290.7812496999995</v>
      </c>
      <c r="J48" s="1396">
        <v>2333.7360977899993</v>
      </c>
      <c r="K48" s="1396">
        <v>2381.8777311299996</v>
      </c>
      <c r="L48" s="1396">
        <v>2468.0401999990199</v>
      </c>
      <c r="M48" s="1396">
        <v>2520.508547045386</v>
      </c>
      <c r="N48" s="1396">
        <v>2495.5226055290295</v>
      </c>
      <c r="O48" s="1396">
        <v>2486.1110134700011</v>
      </c>
      <c r="P48" s="1396">
        <v>2506.6120114800005</v>
      </c>
      <c r="Q48" s="1396">
        <v>2531.8425735800001</v>
      </c>
      <c r="R48" s="1396">
        <v>2344.9994406599985</v>
      </c>
      <c r="S48" s="1396">
        <v>2349.6108411899995</v>
      </c>
      <c r="V48" s="1418"/>
      <c r="XFB48" s="1412"/>
      <c r="XFC48" s="1398">
        <v>647</v>
      </c>
      <c r="XFD48" s="1397">
        <v>706</v>
      </c>
    </row>
    <row r="49" spans="1:24 16372:16384" s="1380" customFormat="1" ht="15" customHeight="1">
      <c r="A49" s="1412"/>
      <c r="B49" s="1395" t="str">
        <f>INDEX(tblTrans[[English]:[Polski]],MATCH(XFC49,tblTrans[ID],0),LangSelID)</f>
        <v>mBank Hipoteczny</v>
      </c>
      <c r="C49" s="1385" t="str">
        <f>INDEX(tblTrans[[English]:[Polski]],MATCH(XFD49,tblTrans[ID],0),LangSelID)</f>
        <v>PLN M</v>
      </c>
      <c r="D49" s="1394">
        <v>96.730999999999995</v>
      </c>
      <c r="E49" s="1394">
        <v>96.024000000000001</v>
      </c>
      <c r="F49" s="1394">
        <v>92.096000000000004</v>
      </c>
      <c r="G49" s="1394">
        <v>95.754000000000005</v>
      </c>
      <c r="H49" s="1394">
        <v>117.928</v>
      </c>
      <c r="I49" s="1394">
        <v>195.23099999999999</v>
      </c>
      <c r="J49" s="1394">
        <v>340.74</v>
      </c>
      <c r="K49" s="1394">
        <v>859.88</v>
      </c>
      <c r="L49" s="1394">
        <v>1183.43</v>
      </c>
      <c r="M49" s="1394">
        <v>1615.94732</v>
      </c>
      <c r="N49" s="1394">
        <v>2202.6940199999999</v>
      </c>
      <c r="O49" s="1394">
        <v>2589.39876</v>
      </c>
      <c r="P49" s="1394">
        <v>2894.5992900000001</v>
      </c>
      <c r="Q49" s="1394">
        <v>3438.8862599999998</v>
      </c>
      <c r="R49" s="1394">
        <v>3967.4192200000002</v>
      </c>
      <c r="S49" s="1394">
        <v>4378.6390799999999</v>
      </c>
      <c r="V49" s="1418"/>
      <c r="XFB49" s="1412"/>
      <c r="XFC49" s="1395">
        <v>648</v>
      </c>
      <c r="XFD49" s="1385">
        <v>706</v>
      </c>
    </row>
    <row r="50" spans="1:24 16372:16384" s="1419" customFormat="1" ht="15" customHeight="1">
      <c r="A50" s="1412"/>
      <c r="B50" s="1422" t="str">
        <f>INDEX(tblTrans[[English]:[Polski]],MATCH(XFC50,tblTrans[ID],0),LangSelID)</f>
        <v>Non-mortgage loans</v>
      </c>
      <c r="C50" s="1421" t="str">
        <f>INDEX(tblTrans[[English]:[Polski]],MATCH(XFD50,tblTrans[ID],0),LangSelID)</f>
        <v>PLN M</v>
      </c>
      <c r="D50" s="1420">
        <v>6267.6961142749797</v>
      </c>
      <c r="E50" s="1420">
        <v>6590.4258752072446</v>
      </c>
      <c r="F50" s="1420">
        <v>6907.742685118782</v>
      </c>
      <c r="G50" s="1420">
        <v>6919.3984018939072</v>
      </c>
      <c r="H50" s="1420">
        <v>7204.0189244800004</v>
      </c>
      <c r="I50" s="1420">
        <v>7571.4530189999996</v>
      </c>
      <c r="J50" s="1420">
        <v>7856.5362498199993</v>
      </c>
      <c r="K50" s="1420">
        <v>7985.883639159998</v>
      </c>
      <c r="L50" s="1420">
        <v>8242.5975268558268</v>
      </c>
      <c r="M50" s="1420">
        <v>8562.5773618627554</v>
      </c>
      <c r="N50" s="1420">
        <v>8784.0324598992283</v>
      </c>
      <c r="O50" s="1420">
        <v>8871.3046162700066</v>
      </c>
      <c r="P50" s="1420">
        <v>9158.1176380999641</v>
      </c>
      <c r="Q50" s="1420">
        <v>9805.6085265499969</v>
      </c>
      <c r="R50" s="1420">
        <v>10453.884460380003</v>
      </c>
      <c r="S50" s="1420">
        <v>10533.736714779998</v>
      </c>
      <c r="T50" s="1380"/>
      <c r="U50" s="1380"/>
      <c r="V50" s="1418"/>
      <c r="W50" s="1380"/>
      <c r="X50" s="1380"/>
      <c r="XFB50" s="1412"/>
      <c r="XFC50" s="1422">
        <v>649</v>
      </c>
      <c r="XFD50" s="1421">
        <v>706</v>
      </c>
    </row>
    <row r="51" spans="1:24 16372:16384" s="1380" customFormat="1" ht="15" customHeight="1">
      <c r="A51" s="1412"/>
      <c r="B51" s="1400" t="str">
        <f>INDEX(tblTrans[[English]:[Polski]],MATCH(XEX51,tblTrans[ID],0),LangSelID)</f>
        <v>Individuals</v>
      </c>
      <c r="C51" s="1388" t="str">
        <f>INDEX(tblTrans[[English]:[Polski]],MATCH(XEY51,tblTrans[ID],0),LangSelID)</f>
        <v>PLN M</v>
      </c>
      <c r="D51" s="1399">
        <v>4472.0499560103035</v>
      </c>
      <c r="E51" s="1399">
        <v>4718.0600198361744</v>
      </c>
      <c r="F51" s="1399">
        <v>4963.3161469282359</v>
      </c>
      <c r="G51" s="1399">
        <v>5015.6522451879091</v>
      </c>
      <c r="H51" s="1399">
        <v>5156.8322685700005</v>
      </c>
      <c r="I51" s="1399">
        <v>5474.3347535100002</v>
      </c>
      <c r="J51" s="1399">
        <v>5733.7893095999998</v>
      </c>
      <c r="K51" s="1399">
        <v>5898.9169981399991</v>
      </c>
      <c r="L51" s="1399">
        <v>6030.1481556925601</v>
      </c>
      <c r="M51" s="1399">
        <v>6263.0482095260395</v>
      </c>
      <c r="N51" s="1399">
        <v>6431.9442910932685</v>
      </c>
      <c r="O51" s="1399">
        <v>6506.2249841800085</v>
      </c>
      <c r="P51" s="1399">
        <v>6615.4840553799631</v>
      </c>
      <c r="Q51" s="1399">
        <v>7111.4120369999973</v>
      </c>
      <c r="R51" s="1399">
        <v>7453.6046564899989</v>
      </c>
      <c r="S51" s="1399">
        <v>7543.1206948300078</v>
      </c>
      <c r="V51" s="1418"/>
      <c r="XEW51" s="1412"/>
      <c r="XEX51" s="1400">
        <v>650</v>
      </c>
      <c r="XEY51" s="1388">
        <v>706</v>
      </c>
    </row>
    <row r="52" spans="1:24 16372:16384" s="1380" customFormat="1" ht="15" customHeight="1">
      <c r="A52" s="1412"/>
      <c r="B52" s="1395" t="str">
        <f>INDEX(tblTrans[[English]:[Polski]],MATCH(XEX52,tblTrans[ID],0),LangSelID)</f>
        <v>Microfirms</v>
      </c>
      <c r="C52" s="1385" t="str">
        <f>INDEX(tblTrans[[English]:[Polski]],MATCH(XEY52,tblTrans[ID],0),LangSelID)</f>
        <v>PLN M</v>
      </c>
      <c r="D52" s="1394">
        <v>1795.6461582646762</v>
      </c>
      <c r="E52" s="1394">
        <v>1872.3658553710709</v>
      </c>
      <c r="F52" s="1394">
        <v>1944.4265381905457</v>
      </c>
      <c r="G52" s="1394">
        <v>1903.7461567059993</v>
      </c>
      <c r="H52" s="1394">
        <v>2047.1866559099999</v>
      </c>
      <c r="I52" s="1394">
        <v>2097.1182654899999</v>
      </c>
      <c r="J52" s="1394">
        <v>2122.7469402200004</v>
      </c>
      <c r="K52" s="1394">
        <v>2086.9666410199993</v>
      </c>
      <c r="L52" s="1394">
        <v>2212.4493711632699</v>
      </c>
      <c r="M52" s="1394">
        <v>2299.5291523367159</v>
      </c>
      <c r="N52" s="1394">
        <v>2352.0881688059603</v>
      </c>
      <c r="O52" s="1394">
        <v>2365.0796320899985</v>
      </c>
      <c r="P52" s="1394">
        <v>2542.63358272</v>
      </c>
      <c r="Q52" s="1394">
        <v>2694.1964895499982</v>
      </c>
      <c r="R52" s="1394">
        <v>3000.2798038900023</v>
      </c>
      <c r="S52" s="1394">
        <v>2990.6160199499895</v>
      </c>
      <c r="V52" s="1418"/>
      <c r="XEW52" s="1412"/>
      <c r="XEX52" s="1395">
        <v>651</v>
      </c>
      <c r="XEY52" s="1385">
        <v>706</v>
      </c>
    </row>
    <row r="53" spans="1:24 16372:16384" s="1380" customFormat="1" ht="15" customHeight="1">
      <c r="A53" s="1412"/>
      <c r="B53" s="1392" t="str">
        <f>INDEX(tblTrans[[English]:[Polski]],MATCH(XES53,tblTrans[ID],0),LangSelID)</f>
        <v>Gross CHF retail loans</v>
      </c>
      <c r="C53" s="1391" t="str">
        <f>INDEX(tblTrans[[English]:[Polski]],MATCH(XET53,tblTrans[ID],0),LangSelID)</f>
        <v>CHF M</v>
      </c>
      <c r="D53" s="1401">
        <v>6034.6966700900002</v>
      </c>
      <c r="E53" s="1401">
        <v>5941.9592723200003</v>
      </c>
      <c r="F53" s="1401">
        <v>5844.1865315600016</v>
      </c>
      <c r="G53" s="1401">
        <v>5748.5405294000002</v>
      </c>
      <c r="H53" s="1401">
        <v>5659.64908526</v>
      </c>
      <c r="I53" s="1401">
        <v>5562.4952691299941</v>
      </c>
      <c r="J53" s="1401">
        <v>5466.0583826400025</v>
      </c>
      <c r="K53" s="1401">
        <v>5364.5385171099979</v>
      </c>
      <c r="L53" s="1401">
        <v>5278.2466947400017</v>
      </c>
      <c r="M53" s="1401">
        <v>5189.0623741899999</v>
      </c>
      <c r="N53" s="1401">
        <v>5079.5203989499978</v>
      </c>
      <c r="O53" s="1401">
        <v>4994.4555371400002</v>
      </c>
      <c r="P53" s="1401">
        <v>4901.3691320599964</v>
      </c>
      <c r="Q53" s="1401">
        <v>4817.4168198800016</v>
      </c>
      <c r="R53" s="1401">
        <v>4734.2646976599999</v>
      </c>
      <c r="S53" s="1401">
        <v>4652.1211028199987</v>
      </c>
      <c r="V53" s="1418"/>
      <c r="XER53" s="1412"/>
      <c r="XES53" s="1392">
        <v>652</v>
      </c>
      <c r="XET53" s="1391">
        <v>707</v>
      </c>
    </row>
    <row r="54" spans="1:24 16372:16384" s="1380" customFormat="1" ht="15" customHeight="1">
      <c r="A54" s="1412"/>
      <c r="B54" s="1405" t="str">
        <f>INDEX(tblTrans[[English]:[Polski]],MATCH(XEX54,tblTrans[ID],0),LangSelID)</f>
        <v>Total deposits (principal amount)</v>
      </c>
      <c r="C54" s="1404" t="str">
        <f>INDEX(tblTrans[[English]:[Polski]],MATCH(XEY54,tblTrans[ID],0),LangSelID)</f>
        <v>PLN M</v>
      </c>
      <c r="D54" s="1403">
        <v>29879.964596409998</v>
      </c>
      <c r="E54" s="1403">
        <v>28237.916122589999</v>
      </c>
      <c r="F54" s="1403">
        <v>27195.065255180001</v>
      </c>
      <c r="G54" s="1403">
        <v>29047.713262329999</v>
      </c>
      <c r="H54" s="1403">
        <v>29537.768231130001</v>
      </c>
      <c r="I54" s="1403">
        <v>30082.929287409999</v>
      </c>
      <c r="J54" s="1403">
        <v>30889.55474123</v>
      </c>
      <c r="K54" s="1403">
        <v>33380.975824659996</v>
      </c>
      <c r="L54" s="1403">
        <v>33780.614780432574</v>
      </c>
      <c r="M54" s="1403">
        <v>34933.707205880004</v>
      </c>
      <c r="N54" s="1403">
        <v>35679.048590879996</v>
      </c>
      <c r="O54" s="1403">
        <v>39273.646215639994</v>
      </c>
      <c r="P54" s="1403">
        <v>40747.158038410002</v>
      </c>
      <c r="Q54" s="1403">
        <v>42222.074197960006</v>
      </c>
      <c r="R54" s="1403">
        <v>43635.619626830005</v>
      </c>
      <c r="S54" s="1403">
        <v>45727.591963109997</v>
      </c>
      <c r="V54" s="1418"/>
      <c r="XEW54" s="1412"/>
      <c r="XEX54" s="1405">
        <v>653</v>
      </c>
      <c r="XEY54" s="1404">
        <v>706</v>
      </c>
    </row>
    <row r="55" spans="1:24 16372:16384" s="1380" customFormat="1" ht="15" customHeight="1">
      <c r="A55" s="1412"/>
      <c r="B55" s="1402" t="str">
        <f>INDEX(tblTrans[[English]:[Polski]],MATCH(XFC55,tblTrans[ID],0),LangSelID)</f>
        <v>Individuals</v>
      </c>
      <c r="C55" s="1391" t="str">
        <f>INDEX(tblTrans[[English]:[Polski]],MATCH(XFD55,tblTrans[ID],0),LangSelID)</f>
        <v>PLN M</v>
      </c>
      <c r="D55" s="1401">
        <v>27695.143402612353</v>
      </c>
      <c r="E55" s="1401">
        <v>26065.32216521999</v>
      </c>
      <c r="F55" s="1401">
        <v>25008.157334490003</v>
      </c>
      <c r="G55" s="1401">
        <v>26261.99899366</v>
      </c>
      <c r="H55" s="1401">
        <v>26914.972691450006</v>
      </c>
      <c r="I55" s="1401">
        <v>27443.101433299995</v>
      </c>
      <c r="J55" s="1401">
        <v>28152.246125549995</v>
      </c>
      <c r="K55" s="1401">
        <v>30122.509001680002</v>
      </c>
      <c r="L55" s="1401">
        <v>30675.501402290502</v>
      </c>
      <c r="M55" s="1401">
        <v>31619.333899889414</v>
      </c>
      <c r="N55" s="1401">
        <v>32164.252333936598</v>
      </c>
      <c r="O55" s="1401">
        <v>35154.604838220337</v>
      </c>
      <c r="P55" s="1401">
        <v>36919.144671840018</v>
      </c>
      <c r="Q55" s="1401">
        <v>38140.98820616999</v>
      </c>
      <c r="R55" s="1401">
        <v>39329.190650280005</v>
      </c>
      <c r="S55" s="1401">
        <v>40807.13794957997</v>
      </c>
      <c r="V55" s="1418"/>
      <c r="XFB55" s="1412"/>
      <c r="XFC55" s="1402">
        <v>654</v>
      </c>
      <c r="XFD55" s="1391">
        <v>706</v>
      </c>
    </row>
    <row r="56" spans="1:24 16372:16384" s="1380" customFormat="1" ht="15" customHeight="1">
      <c r="A56" s="1412"/>
      <c r="B56" s="1400" t="str">
        <f>INDEX(tblTrans[[English]:[Polski]],MATCH(XFC56,tblTrans[ID],0),LangSelID)</f>
        <v>Current accounts</v>
      </c>
      <c r="C56" s="1388" t="str">
        <f>INDEX(tblTrans[[English]:[Polski]],MATCH(XFD56,tblTrans[ID],0),LangSelID)</f>
        <v>PLN M</v>
      </c>
      <c r="D56" s="1399">
        <v>4916.4949905390831</v>
      </c>
      <c r="E56" s="1399">
        <v>5352.4067369999948</v>
      </c>
      <c r="F56" s="1399">
        <v>5318.1884409700042</v>
      </c>
      <c r="G56" s="1399">
        <v>5524.6351910300009</v>
      </c>
      <c r="H56" s="1399">
        <v>5776.6600115000028</v>
      </c>
      <c r="I56" s="1399">
        <v>6117.4951592900061</v>
      </c>
      <c r="J56" s="1399">
        <v>6200.965611210001</v>
      </c>
      <c r="K56" s="1399">
        <v>6723.8655915900008</v>
      </c>
      <c r="L56" s="1399">
        <v>7128.9751361697217</v>
      </c>
      <c r="M56" s="1399">
        <v>7743.5722213091476</v>
      </c>
      <c r="N56" s="1399">
        <v>7961.0337306844112</v>
      </c>
      <c r="O56" s="1399">
        <v>8123.7496404003232</v>
      </c>
      <c r="P56" s="1399">
        <v>8573.4125138300042</v>
      </c>
      <c r="Q56" s="1399">
        <v>9696.5491807499875</v>
      </c>
      <c r="R56" s="1399">
        <v>9939.5529045100011</v>
      </c>
      <c r="S56" s="1399">
        <v>10522.108815689982</v>
      </c>
      <c r="V56" s="1418"/>
      <c r="XFB56" s="1412"/>
      <c r="XFC56" s="1400">
        <v>655</v>
      </c>
      <c r="XFD56" s="1388">
        <v>706</v>
      </c>
    </row>
    <row r="57" spans="1:24 16372:16384" s="1380" customFormat="1" ht="15" customHeight="1">
      <c r="A57" s="1412"/>
      <c r="B57" s="1398" t="str">
        <f>INDEX(tblTrans[[English]:[Polski]],MATCH(XFC57,tblTrans[ID],0),LangSelID)</f>
        <v>Saving accounts</v>
      </c>
      <c r="C57" s="1397" t="str">
        <f>INDEX(tblTrans[[English]:[Polski]],MATCH(XFD57,tblTrans[ID],0),LangSelID)</f>
        <v>PLN M</v>
      </c>
      <c r="D57" s="1396">
        <v>12044.81754303856</v>
      </c>
      <c r="E57" s="1396">
        <v>12493.379108389998</v>
      </c>
      <c r="F57" s="1396">
        <v>12277.07582733</v>
      </c>
      <c r="G57" s="1396">
        <v>11487.272704639998</v>
      </c>
      <c r="H57" s="1396">
        <v>11946.699814290001</v>
      </c>
      <c r="I57" s="1396">
        <v>11982.409136919994</v>
      </c>
      <c r="J57" s="1396">
        <v>11941.115113689997</v>
      </c>
      <c r="K57" s="1396">
        <v>12625.693996129998</v>
      </c>
      <c r="L57" s="1396">
        <v>13299.152828659993</v>
      </c>
      <c r="M57" s="1396">
        <v>13713.291446369996</v>
      </c>
      <c r="N57" s="1396">
        <v>13682.737829390007</v>
      </c>
      <c r="O57" s="1396">
        <v>13995.063839740025</v>
      </c>
      <c r="P57" s="1396">
        <v>14585.77085450001</v>
      </c>
      <c r="Q57" s="1396">
        <v>14635.092524830003</v>
      </c>
      <c r="R57" s="1396">
        <v>14688.559654290002</v>
      </c>
      <c r="S57" s="1396">
        <v>15441.46985512</v>
      </c>
      <c r="V57" s="1418"/>
      <c r="XFB57" s="1412"/>
      <c r="XFC57" s="1398">
        <v>656</v>
      </c>
      <c r="XFD57" s="1397">
        <v>706</v>
      </c>
    </row>
    <row r="58" spans="1:24 16372:16384" s="1380" customFormat="1" ht="15" customHeight="1">
      <c r="A58" s="1412"/>
      <c r="B58" s="1395" t="str">
        <f>INDEX(tblTrans[[English]:[Polski]],MATCH(XFC58,tblTrans[ID],0),LangSelID)</f>
        <v>Term deposits</v>
      </c>
      <c r="C58" s="1385" t="str">
        <f>INDEX(tblTrans[[English]:[Polski]],MATCH(XFD58,tblTrans[ID],0),LangSelID)</f>
        <v>PLN M</v>
      </c>
      <c r="D58" s="1394">
        <v>10733.830869034709</v>
      </c>
      <c r="E58" s="1394">
        <v>8219.5363198299983</v>
      </c>
      <c r="F58" s="1394">
        <v>7412.8930661899976</v>
      </c>
      <c r="G58" s="1394">
        <v>9250.0910979900018</v>
      </c>
      <c r="H58" s="1394">
        <v>9191.6128656599994</v>
      </c>
      <c r="I58" s="1394">
        <v>9343.1971370899955</v>
      </c>
      <c r="J58" s="1394">
        <v>10010.165400649998</v>
      </c>
      <c r="K58" s="1394">
        <v>10772.949413960003</v>
      </c>
      <c r="L58" s="1394">
        <v>10247.373437460787</v>
      </c>
      <c r="M58" s="1394">
        <v>10162.470232210271</v>
      </c>
      <c r="N58" s="1394">
        <v>10520.48077386218</v>
      </c>
      <c r="O58" s="1394">
        <v>13035.791358079985</v>
      </c>
      <c r="P58" s="1394">
        <v>13759.961303510003</v>
      </c>
      <c r="Q58" s="1394">
        <v>13809.346500589998</v>
      </c>
      <c r="R58" s="1394">
        <v>14701.078091480002</v>
      </c>
      <c r="S58" s="1394">
        <v>14843.559278769988</v>
      </c>
      <c r="V58" s="1418"/>
      <c r="XFB58" s="1412"/>
      <c r="XFC58" s="1395">
        <v>657</v>
      </c>
      <c r="XFD58" s="1385">
        <v>706</v>
      </c>
    </row>
    <row r="59" spans="1:24 16372:16384" s="1380" customFormat="1" ht="15" customHeight="1">
      <c r="A59" s="1412"/>
      <c r="B59" s="1402" t="str">
        <f>INDEX(tblTrans[[English]:[Polski]],MATCH(XFC59,tblTrans[ID],0),LangSelID)</f>
        <v>Microfirms</v>
      </c>
      <c r="C59" s="1391" t="str">
        <f>INDEX(tblTrans[[English]:[Polski]],MATCH(XFD59,tblTrans[ID],0),LangSelID)</f>
        <v>PLN M</v>
      </c>
      <c r="D59" s="1401">
        <v>2185.5211935636116</v>
      </c>
      <c r="E59" s="1401">
        <v>2180.2743074399996</v>
      </c>
      <c r="F59" s="1401">
        <v>2186.9075938099995</v>
      </c>
      <c r="G59" s="1401">
        <v>2785.7142402600016</v>
      </c>
      <c r="H59" s="1401">
        <v>2622.8036002800009</v>
      </c>
      <c r="I59" s="1401">
        <v>2637.9986833299999</v>
      </c>
      <c r="J59" s="1401">
        <v>2737.3086147700028</v>
      </c>
      <c r="K59" s="1401">
        <v>3258.46682319</v>
      </c>
      <c r="L59" s="1401">
        <v>3105.1133781420699</v>
      </c>
      <c r="M59" s="1401">
        <v>3314.3731869052458</v>
      </c>
      <c r="N59" s="1401">
        <v>3514.796226085411</v>
      </c>
      <c r="O59" s="1401">
        <v>4119.0413774000017</v>
      </c>
      <c r="P59" s="1401">
        <v>3828.0133706499996</v>
      </c>
      <c r="Q59" s="1401">
        <v>4081.0859941399981</v>
      </c>
      <c r="R59" s="1401">
        <v>4306.4289765499952</v>
      </c>
      <c r="S59" s="1401">
        <v>4920.4538481199897</v>
      </c>
      <c r="V59" s="1418"/>
      <c r="XFB59" s="1412"/>
      <c r="XFC59" s="1402">
        <v>658</v>
      </c>
      <c r="XFD59" s="1391">
        <v>706</v>
      </c>
    </row>
    <row r="60" spans="1:24 16372:16384" s="1380" customFormat="1" ht="15" customHeight="1">
      <c r="A60" s="1412"/>
      <c r="B60" s="1400" t="str">
        <f>INDEX(tblTrans[[English]:[Polski]],MATCH(XFC60,tblTrans[ID],0),LangSelID)</f>
        <v>Current accounts</v>
      </c>
      <c r="C60" s="1388" t="str">
        <f>INDEX(tblTrans[[English]:[Polski]],MATCH(XFD60,tblTrans[ID],0),LangSelID)</f>
        <v>PLN M</v>
      </c>
      <c r="D60" s="1399">
        <v>1542.1308607896096</v>
      </c>
      <c r="E60" s="1399">
        <v>1703.3504737499995</v>
      </c>
      <c r="F60" s="1399">
        <v>1764.8812567899997</v>
      </c>
      <c r="G60" s="1399">
        <v>2220.8774080300018</v>
      </c>
      <c r="H60" s="1399">
        <v>2046.9571091900004</v>
      </c>
      <c r="I60" s="1399">
        <v>2095.3658085000002</v>
      </c>
      <c r="J60" s="1399">
        <v>2192.9371911100025</v>
      </c>
      <c r="K60" s="1399">
        <v>2652.4364349500001</v>
      </c>
      <c r="L60" s="1399">
        <v>2484.8665824674149</v>
      </c>
      <c r="M60" s="1399">
        <v>2660.8759948829124</v>
      </c>
      <c r="N60" s="1399">
        <v>2767.7665183675931</v>
      </c>
      <c r="O60" s="1399">
        <v>3301.6719002300019</v>
      </c>
      <c r="P60" s="1399">
        <v>3059.2451135199999</v>
      </c>
      <c r="Q60" s="1399">
        <v>3287.2335913499983</v>
      </c>
      <c r="R60" s="1399">
        <v>3484.0341850999953</v>
      </c>
      <c r="S60" s="1399">
        <v>4061.7342202499904</v>
      </c>
      <c r="V60" s="1418"/>
      <c r="XFB60" s="1412"/>
      <c r="XFC60" s="1400">
        <v>659</v>
      </c>
      <c r="XFD60" s="1388">
        <v>706</v>
      </c>
    </row>
    <row r="61" spans="1:24 16372:16384" s="1380" customFormat="1" ht="15" customHeight="1">
      <c r="A61" s="1412"/>
      <c r="B61" s="1398" t="str">
        <f>INDEX(tblTrans[[English]:[Polski]],MATCH(XFC61,tblTrans[ID],0),LangSelID)</f>
        <v>Saving accounts</v>
      </c>
      <c r="C61" s="1397" t="str">
        <f>INDEX(tblTrans[[English]:[Polski]],MATCH(XFD61,tblTrans[ID],0),LangSelID)</f>
        <v>PLN M</v>
      </c>
      <c r="D61" s="1396">
        <v>298.32382233999982</v>
      </c>
      <c r="E61" s="1396">
        <v>287.8517260399999</v>
      </c>
      <c r="F61" s="1396">
        <v>291.32316354999995</v>
      </c>
      <c r="G61" s="1396">
        <v>342.63451456000001</v>
      </c>
      <c r="H61" s="1396">
        <v>314.71573758999995</v>
      </c>
      <c r="I61" s="1396">
        <v>325.98596814999996</v>
      </c>
      <c r="J61" s="1396">
        <v>342.01907829999993</v>
      </c>
      <c r="K61" s="1396">
        <v>397.83334612000004</v>
      </c>
      <c r="L61" s="1396">
        <v>358.48072783999999</v>
      </c>
      <c r="M61" s="1396">
        <v>385.78560012000008</v>
      </c>
      <c r="N61" s="1396">
        <v>424.45164669000002</v>
      </c>
      <c r="O61" s="1396">
        <v>479.03685137999997</v>
      </c>
      <c r="P61" s="1396">
        <v>450.55850149000003</v>
      </c>
      <c r="Q61" s="1396">
        <v>440.86410728000021</v>
      </c>
      <c r="R61" s="1396">
        <v>464.43158950000003</v>
      </c>
      <c r="S61" s="1396">
        <v>503.38559615999986</v>
      </c>
      <c r="V61" s="1418"/>
      <c r="XFB61" s="1412"/>
      <c r="XFC61" s="1398">
        <v>660</v>
      </c>
      <c r="XFD61" s="1397">
        <v>706</v>
      </c>
    </row>
    <row r="62" spans="1:24 16372:16384" s="1380" customFormat="1" ht="15" customHeight="1">
      <c r="A62" s="1412"/>
      <c r="B62" s="1395" t="str">
        <f>INDEX(tblTrans[[English]:[Polski]],MATCH(XFC62,tblTrans[ID],0),LangSelID)</f>
        <v>Term deposits</v>
      </c>
      <c r="C62" s="1385" t="str">
        <f>INDEX(tblTrans[[English]:[Polski]],MATCH(XFD62,tblTrans[ID],0),LangSelID)</f>
        <v>PLN M</v>
      </c>
      <c r="D62" s="1394">
        <v>345.066510434002</v>
      </c>
      <c r="E62" s="1394">
        <v>189.07210764999999</v>
      </c>
      <c r="F62" s="1394">
        <v>130.70317347000002</v>
      </c>
      <c r="G62" s="1394">
        <v>222.20231767000007</v>
      </c>
      <c r="H62" s="1394">
        <v>261.13075350000003</v>
      </c>
      <c r="I62" s="1394">
        <v>216.64690667999997</v>
      </c>
      <c r="J62" s="1394">
        <v>202.35234536000002</v>
      </c>
      <c r="K62" s="1394">
        <v>208.19704212000008</v>
      </c>
      <c r="L62" s="1394">
        <v>261.76606783465496</v>
      </c>
      <c r="M62" s="1394">
        <v>267.71159190233294</v>
      </c>
      <c r="N62" s="1394">
        <v>322.57806102781797</v>
      </c>
      <c r="O62" s="1394">
        <v>338.33262579000012</v>
      </c>
      <c r="P62" s="1394">
        <v>318.20975563999991</v>
      </c>
      <c r="Q62" s="1394">
        <v>352.98829550999994</v>
      </c>
      <c r="R62" s="1394">
        <v>357.96320195000015</v>
      </c>
      <c r="S62" s="1394">
        <v>355.33403170999998</v>
      </c>
      <c r="V62" s="1418"/>
      <c r="XFB62" s="1412"/>
      <c r="XFC62" s="1395">
        <v>661</v>
      </c>
      <c r="XFD62" s="1385">
        <v>706</v>
      </c>
    </row>
    <row r="63" spans="1:24 16372:16384" s="1380" customFormat="1" ht="44.25" customHeight="1">
      <c r="A63" s="1412"/>
      <c r="B63" s="1417" t="str">
        <f>INDEX(tblTrans[[English]:[Polski]],MATCH(XFC63,tblTrans[ID],0),LangSelID)</f>
        <v>Mutual Funds Supermarket (SFI) + Saving Center (AuM - cumulative)</v>
      </c>
      <c r="C63" s="1391" t="str">
        <f>INDEX(tblTrans[[English]:[Polski]],MATCH(XFD63,tblTrans[ID],0),LangSelID)</f>
        <v>PLN M</v>
      </c>
      <c r="D63" s="1390">
        <v>3017.6021382100007</v>
      </c>
      <c r="E63" s="1390">
        <v>3558</v>
      </c>
      <c r="F63" s="1390">
        <v>4001.7335676799999</v>
      </c>
      <c r="G63" s="1390">
        <v>4489.3340135803273</v>
      </c>
      <c r="H63" s="1390">
        <v>4604.8085974600062</v>
      </c>
      <c r="I63" s="1390">
        <v>4874.4063032941831</v>
      </c>
      <c r="J63" s="1390">
        <v>5052.9048423431941</v>
      </c>
      <c r="K63" s="1390">
        <v>5252.1034938651028</v>
      </c>
      <c r="L63" s="1390">
        <v>5893.5</v>
      </c>
      <c r="M63" s="1390">
        <v>6098.1488032099996</v>
      </c>
      <c r="N63" s="1390">
        <v>5825.9054412655632</v>
      </c>
      <c r="O63" s="1390">
        <v>5736.1888637819411</v>
      </c>
      <c r="P63" s="1390">
        <v>5520.1511268447966</v>
      </c>
      <c r="Q63" s="1390">
        <v>5510.1452610087008</v>
      </c>
      <c r="R63" s="1390">
        <v>5860.4410491230828</v>
      </c>
      <c r="S63" s="1390">
        <v>5966</v>
      </c>
      <c r="V63" s="1418"/>
      <c r="XFB63" s="1412"/>
      <c r="XFC63" s="1417">
        <v>662</v>
      </c>
      <c r="XFD63" s="1391">
        <v>706</v>
      </c>
    </row>
    <row r="64" spans="1:24 16372:16384" s="1380" customFormat="1" ht="45.75" customHeight="1">
      <c r="A64" s="1412"/>
      <c r="B64" s="1417" t="str">
        <f>INDEX(tblTrans[[English]:[Polski]],MATCH(XFC64,tblTrans[ID],0),LangSelID)</f>
        <v>Mutual Funds Supermarket (SFI) + Saving Center (quarterly gross sales)</v>
      </c>
      <c r="C64" s="1391" t="str">
        <f>INDEX(tblTrans[[English]:[Polski]],MATCH(XFD64,tblTrans[ID],0),LangSelID)</f>
        <v>PLN M</v>
      </c>
      <c r="D64" s="1390">
        <v>624.79999999999995</v>
      </c>
      <c r="E64" s="1390">
        <v>1095.7</v>
      </c>
      <c r="F64" s="1390">
        <v>878</v>
      </c>
      <c r="G64" s="1390">
        <v>1019</v>
      </c>
      <c r="H64" s="1390">
        <v>1059</v>
      </c>
      <c r="I64" s="1390">
        <v>833.83505193000019</v>
      </c>
      <c r="J64" s="1390">
        <v>937.6317009299994</v>
      </c>
      <c r="K64" s="1390">
        <v>974.24569804000009</v>
      </c>
      <c r="L64" s="1390">
        <v>1260.6783772899996</v>
      </c>
      <c r="M64" s="1390">
        <v>1168.8324228199988</v>
      </c>
      <c r="N64" s="1390">
        <v>1005</v>
      </c>
      <c r="O64" s="1390">
        <v>731.99170308000021</v>
      </c>
      <c r="P64" s="1390">
        <v>710.35699999999997</v>
      </c>
      <c r="Q64" s="1390">
        <v>758.68811072999995</v>
      </c>
      <c r="R64" s="1390">
        <v>759</v>
      </c>
      <c r="S64" s="1390">
        <v>767.69084874000009</v>
      </c>
      <c r="V64" s="1418"/>
      <c r="XFB64" s="1412"/>
      <c r="XFC64" s="1417">
        <v>663</v>
      </c>
      <c r="XFD64" s="1391">
        <v>706</v>
      </c>
    </row>
    <row r="65" spans="1:23 16378:16384" s="1380" customFormat="1" ht="15" customHeight="1">
      <c r="A65" s="1412"/>
      <c r="B65" s="1417" t="str">
        <f>INDEX(tblTrans[[English]:[Polski]],MATCH(XFC65,tblTrans[ID],0),LangSelID)</f>
        <v>Number of brokerage accounts</v>
      </c>
      <c r="C65" s="1391" t="str">
        <f>INDEX(tblTrans[[English]:[Polski]],MATCH(XFD65,tblTrans[ID],0),LangSelID)</f>
        <v>pcs.</v>
      </c>
      <c r="D65" s="1390">
        <v>235501</v>
      </c>
      <c r="E65" s="1390">
        <v>235973</v>
      </c>
      <c r="F65" s="1390">
        <v>237225</v>
      </c>
      <c r="G65" s="1390">
        <v>241146</v>
      </c>
      <c r="H65" s="1390">
        <v>243356</v>
      </c>
      <c r="I65" s="1390">
        <v>244057</v>
      </c>
      <c r="J65" s="1390">
        <v>244504</v>
      </c>
      <c r="K65" s="1390">
        <v>244822</v>
      </c>
      <c r="L65" s="1390">
        <v>245373</v>
      </c>
      <c r="M65" s="1390">
        <v>245768</v>
      </c>
      <c r="N65" s="1390">
        <v>246036</v>
      </c>
      <c r="O65" s="1390">
        <v>246306</v>
      </c>
      <c r="P65" s="1390">
        <v>246403</v>
      </c>
      <c r="Q65" s="1390">
        <v>246270</v>
      </c>
      <c r="R65" s="1390">
        <v>246457</v>
      </c>
      <c r="S65" s="1390">
        <v>246399</v>
      </c>
      <c r="V65" s="1418"/>
      <c r="XFB65" s="1412"/>
      <c r="XFC65" s="1417">
        <v>664</v>
      </c>
      <c r="XFD65" s="1391">
        <v>708</v>
      </c>
    </row>
    <row r="66" spans="1:23 16378:16384" s="1380" customFormat="1" ht="15" customHeight="1">
      <c r="A66" s="1412"/>
      <c r="B66" s="1416" t="str">
        <f>INDEX(tblTrans[[English]:[Polski]],MATCH(XFC66,tblTrans[ID],0),LangSelID)</f>
        <v>Number of mKiosks</v>
      </c>
      <c r="C66" s="1388" t="str">
        <f>INDEX(tblTrans[[English]:[Polski]],MATCH(XFD66,tblTrans[ID],0),LangSelID)</f>
        <v>pcs.</v>
      </c>
      <c r="D66" s="1387">
        <v>62</v>
      </c>
      <c r="E66" s="1387">
        <v>61</v>
      </c>
      <c r="F66" s="1387">
        <v>62</v>
      </c>
      <c r="G66" s="1387">
        <v>63</v>
      </c>
      <c r="H66" s="1387">
        <v>62</v>
      </c>
      <c r="I66" s="1387">
        <v>62</v>
      </c>
      <c r="J66" s="1387">
        <v>62</v>
      </c>
      <c r="K66" s="1387">
        <v>62</v>
      </c>
      <c r="L66" s="1387">
        <v>66</v>
      </c>
      <c r="M66" s="1387">
        <v>73</v>
      </c>
      <c r="N66" s="1387">
        <v>76</v>
      </c>
      <c r="O66" s="1387">
        <v>81</v>
      </c>
      <c r="P66" s="1387">
        <v>82</v>
      </c>
      <c r="Q66" s="1387">
        <v>84</v>
      </c>
      <c r="R66" s="1387">
        <v>88</v>
      </c>
      <c r="S66" s="1387">
        <v>98</v>
      </c>
      <c r="V66" s="1418"/>
      <c r="XFB66" s="1412"/>
      <c r="XFC66" s="1416">
        <v>665</v>
      </c>
      <c r="XFD66" s="1388">
        <v>708</v>
      </c>
    </row>
    <row r="67" spans="1:23 16378:16384" s="1380" customFormat="1" ht="27" customHeight="1">
      <c r="A67" s="1412"/>
      <c r="B67" s="1415" t="str">
        <f>INDEX(tblTrans[[English]:[Polski]],MATCH(XFC67,tblTrans[ID],0),LangSelID)</f>
        <v>Number of mFinanse outlets (financial centers &amp; agency service points)</v>
      </c>
      <c r="C67" s="1397" t="str">
        <f>INDEX(tblTrans[[English]:[Polski]],MATCH(XFD67,tblTrans[ID],0),LangSelID)</f>
        <v>pcs.</v>
      </c>
      <c r="D67" s="1920">
        <v>23</v>
      </c>
      <c r="E67" s="1920">
        <v>23</v>
      </c>
      <c r="F67" s="1920">
        <v>24</v>
      </c>
      <c r="G67" s="1921">
        <v>24</v>
      </c>
      <c r="H67" s="1414">
        <f>24+22</f>
        <v>46</v>
      </c>
      <c r="I67" s="1414">
        <f>24+22</f>
        <v>46</v>
      </c>
      <c r="J67" s="1414">
        <f>23+21</f>
        <v>44</v>
      </c>
      <c r="K67" s="1414">
        <f>23+23</f>
        <v>46</v>
      </c>
      <c r="L67" s="1414">
        <f>23+27</f>
        <v>50</v>
      </c>
      <c r="M67" s="1414">
        <f>23+24</f>
        <v>47</v>
      </c>
      <c r="N67" s="1414">
        <f>23+24</f>
        <v>47</v>
      </c>
      <c r="O67" s="1414">
        <f>23+24</f>
        <v>47</v>
      </c>
      <c r="P67" s="1414">
        <f>23+24</f>
        <v>47</v>
      </c>
      <c r="Q67" s="1414">
        <f>22+24</f>
        <v>46</v>
      </c>
      <c r="R67" s="1414">
        <f>20+24</f>
        <v>44</v>
      </c>
      <c r="S67" s="1414">
        <v>43</v>
      </c>
      <c r="V67" s="1418"/>
      <c r="XFB67" s="1412"/>
      <c r="XFC67" s="1415">
        <v>666</v>
      </c>
      <c r="XFD67" s="1397">
        <v>708</v>
      </c>
    </row>
    <row r="68" spans="1:23 16378:16384" s="1380" customFormat="1" ht="15" customHeight="1">
      <c r="A68" s="1412"/>
      <c r="B68" s="1415" t="str">
        <f>INDEX(tblTrans[[English]:[Polski]],MATCH(XFC68,tblTrans[ID],0),LangSelID)</f>
        <v>Number of Partner mKiosk</v>
      </c>
      <c r="C68" s="1397" t="str">
        <f>INDEX(tblTrans[[English]:[Polski]],MATCH(XFD68,tblTrans[ID],0),LangSelID)</f>
        <v>pcs.</v>
      </c>
      <c r="D68" s="1414">
        <v>5</v>
      </c>
      <c r="E68" s="1414">
        <v>6</v>
      </c>
      <c r="F68" s="1414">
        <v>6</v>
      </c>
      <c r="G68" s="1414">
        <v>6</v>
      </c>
      <c r="H68" s="1414">
        <v>5</v>
      </c>
      <c r="I68" s="1414">
        <v>5</v>
      </c>
      <c r="J68" s="1414">
        <v>5</v>
      </c>
      <c r="K68" s="1414">
        <v>5</v>
      </c>
      <c r="L68" s="1414">
        <v>4</v>
      </c>
      <c r="M68" s="1414">
        <v>3</v>
      </c>
      <c r="N68" s="1414">
        <v>3</v>
      </c>
      <c r="O68" s="1414">
        <v>2</v>
      </c>
      <c r="P68" s="1414">
        <v>2</v>
      </c>
      <c r="Q68" s="1414">
        <v>0</v>
      </c>
      <c r="R68" s="1414">
        <v>0</v>
      </c>
      <c r="S68" s="1414">
        <v>0</v>
      </c>
      <c r="V68" s="1418"/>
      <c r="XFB68" s="1412"/>
      <c r="XFC68" s="1415">
        <v>667</v>
      </c>
      <c r="XFD68" s="1397">
        <v>708</v>
      </c>
    </row>
    <row r="69" spans="1:23 16378:16384" s="1380" customFormat="1" ht="27" customHeight="1">
      <c r="A69" s="1412"/>
      <c r="B69" s="1415" t="str">
        <f>INDEX(tblTrans[[English]:[Polski]],MATCH(XFC69,tblTrans[ID],0),LangSelID)</f>
        <v>Number of Financial Services Centers (CUFs)</v>
      </c>
      <c r="C69" s="1397" t="str">
        <f>INDEX(tblTrans[[English]:[Polski]],MATCH(XFD69,tblTrans[ID],0),LangSelID)</f>
        <v>pcs.</v>
      </c>
      <c r="D69" s="1414">
        <v>71</v>
      </c>
      <c r="E69" s="1414">
        <v>71</v>
      </c>
      <c r="F69" s="1414">
        <v>71</v>
      </c>
      <c r="G69" s="1414">
        <v>71</v>
      </c>
      <c r="H69" s="1414">
        <v>70</v>
      </c>
      <c r="I69" s="2005">
        <v>131</v>
      </c>
      <c r="J69" s="2005">
        <v>131</v>
      </c>
      <c r="K69" s="2005">
        <v>130</v>
      </c>
      <c r="L69" s="2005">
        <v>128</v>
      </c>
      <c r="M69" s="2005">
        <v>128</v>
      </c>
      <c r="N69" s="2005">
        <v>127</v>
      </c>
      <c r="O69" s="2005">
        <v>123</v>
      </c>
      <c r="P69" s="2005">
        <v>122</v>
      </c>
      <c r="Q69" s="2005">
        <v>121</v>
      </c>
      <c r="R69" s="2005">
        <v>116</v>
      </c>
      <c r="S69" s="2005">
        <v>115</v>
      </c>
      <c r="V69" s="1418"/>
      <c r="XFB69" s="1412"/>
      <c r="XFC69" s="1415">
        <v>668</v>
      </c>
      <c r="XFD69" s="1397">
        <v>708</v>
      </c>
    </row>
    <row r="70" spans="1:23 16378:16384" s="1380" customFormat="1" ht="15" customHeight="1">
      <c r="A70" s="1412"/>
      <c r="B70" s="1415" t="str">
        <f>INDEX(tblTrans[[English]:[Polski]],MATCH(XFC70,tblTrans[ID],0),LangSelID)</f>
        <v>Number of partner outlets</v>
      </c>
      <c r="C70" s="1397" t="str">
        <f>INDEX(tblTrans[[English]:[Polski]],MATCH(XFD70,tblTrans[ID],0),LangSelID)</f>
        <v>pcs.</v>
      </c>
      <c r="D70" s="1414">
        <v>62</v>
      </c>
      <c r="E70" s="1414">
        <v>62</v>
      </c>
      <c r="F70" s="1414">
        <v>62</v>
      </c>
      <c r="G70" s="1414">
        <v>62</v>
      </c>
      <c r="H70" s="1414">
        <v>62</v>
      </c>
      <c r="I70" s="2006"/>
      <c r="J70" s="2006"/>
      <c r="K70" s="2006"/>
      <c r="L70" s="2006"/>
      <c r="M70" s="2006"/>
      <c r="N70" s="2006"/>
      <c r="O70" s="2006"/>
      <c r="P70" s="2006"/>
      <c r="Q70" s="2006"/>
      <c r="R70" s="2006"/>
      <c r="S70" s="2006"/>
      <c r="V70" s="1418"/>
      <c r="XFB70" s="1412"/>
      <c r="XFC70" s="1415">
        <v>669</v>
      </c>
      <c r="XFD70" s="1397">
        <v>708</v>
      </c>
    </row>
    <row r="71" spans="1:23 16378:16384" s="1380" customFormat="1" ht="15" customHeight="1">
      <c r="A71" s="1412"/>
      <c r="B71" s="1415" t="str">
        <f>INDEX(tblTrans[[English]:[Polski]],MATCH(XFC71,tblTrans[ID],0),LangSelID)</f>
        <v>Number of advisory centres</v>
      </c>
      <c r="C71" s="1397" t="str">
        <f>INDEX(tblTrans[[English]:[Polski]],MATCH(XFD71,tblTrans[ID],0),LangSelID)</f>
        <v>pcs.</v>
      </c>
      <c r="D71" s="1414"/>
      <c r="E71" s="1414"/>
      <c r="F71" s="1414"/>
      <c r="G71" s="1414"/>
      <c r="H71" s="1414"/>
      <c r="I71" s="1414">
        <v>1</v>
      </c>
      <c r="J71" s="1414">
        <v>1</v>
      </c>
      <c r="K71" s="1414">
        <v>1</v>
      </c>
      <c r="L71" s="1414">
        <v>2</v>
      </c>
      <c r="M71" s="1414">
        <v>2</v>
      </c>
      <c r="N71" s="1414">
        <v>2</v>
      </c>
      <c r="O71" s="1414">
        <v>4</v>
      </c>
      <c r="P71" s="1414">
        <v>4</v>
      </c>
      <c r="Q71" s="1414">
        <v>4</v>
      </c>
      <c r="R71" s="1414">
        <v>6</v>
      </c>
      <c r="S71" s="1414">
        <v>6</v>
      </c>
      <c r="V71" s="1418"/>
      <c r="XFB71" s="1412"/>
      <c r="XFC71" s="1415">
        <v>670</v>
      </c>
      <c r="XFD71" s="1397">
        <v>708</v>
      </c>
    </row>
    <row r="72" spans="1:23 16378:16384" s="1380" customFormat="1" ht="15" customHeight="1">
      <c r="A72" s="1412"/>
      <c r="B72" s="1413" t="str">
        <f>INDEX(tblTrans[[English]:[Polski]],MATCH(XFC72,tblTrans[ID],0),LangSelID)</f>
        <v>Number of light branches</v>
      </c>
      <c r="C72" s="1385" t="str">
        <f>INDEX(tblTrans[[English]:[Polski]],MATCH(XFD72,tblTrans[ID],0),LangSelID)</f>
        <v>pcs.</v>
      </c>
      <c r="D72" s="1384"/>
      <c r="E72" s="1384"/>
      <c r="F72" s="1384"/>
      <c r="G72" s="1384"/>
      <c r="H72" s="1384"/>
      <c r="I72" s="1384"/>
      <c r="J72" s="1384"/>
      <c r="K72" s="1384">
        <v>2</v>
      </c>
      <c r="L72" s="1384">
        <v>4</v>
      </c>
      <c r="M72" s="1384">
        <v>4</v>
      </c>
      <c r="N72" s="1384">
        <v>7</v>
      </c>
      <c r="O72" s="1384">
        <v>9</v>
      </c>
      <c r="P72" s="1384">
        <v>11</v>
      </c>
      <c r="Q72" s="1384">
        <v>12</v>
      </c>
      <c r="R72" s="1384">
        <v>14</v>
      </c>
      <c r="S72" s="1384">
        <v>17</v>
      </c>
      <c r="V72" s="1418"/>
      <c r="XFB72" s="1412"/>
      <c r="XFC72" s="1413">
        <v>671</v>
      </c>
      <c r="XFD72" s="1385">
        <v>708</v>
      </c>
    </row>
    <row r="73" spans="1:23 16378:16384" s="1380" customFormat="1" ht="15" customHeight="1">
      <c r="A73" s="1412"/>
      <c r="B73" s="1383"/>
      <c r="C73" s="1412"/>
      <c r="D73" s="1411"/>
      <c r="E73" s="1411"/>
      <c r="F73" s="1411"/>
      <c r="G73" s="1411"/>
      <c r="H73" s="1411"/>
      <c r="I73" s="1411"/>
      <c r="J73" s="1411"/>
      <c r="K73" s="1411"/>
      <c r="L73" s="1411"/>
      <c r="M73" s="1411"/>
      <c r="N73" s="1411"/>
      <c r="O73" s="1411"/>
      <c r="P73" s="1411"/>
      <c r="Q73" s="1411"/>
      <c r="R73" s="1411"/>
      <c r="S73" s="1411"/>
      <c r="V73" s="1418"/>
      <c r="XFB73" s="1412"/>
      <c r="XFC73" s="1383"/>
      <c r="XFD73" s="1412"/>
    </row>
    <row r="74" spans="1:23 16378:16384" s="1380" customFormat="1" ht="15" customHeight="1">
      <c r="A74" s="2013" t="str">
        <f>INDEX(tblTrans[[English]:[Polski]],MATCH(XEX74,tblTrans[ID],0),LangSelID)</f>
        <v>Foreign branches: mBank CZSK</v>
      </c>
      <c r="B74" s="2014" t="e">
        <f>INDEX(tblTrans[[English]:[Polski]],MATCH(XEY74,tblTrans[ID],0),LangSelID)</f>
        <v>#N/A</v>
      </c>
      <c r="C74" s="2014" t="e">
        <f>INDEX(tblTrans[[English]:[Polski]],MATCH(XEZ74,tblTrans[ID],0),LangSelID)</f>
        <v>#N/A</v>
      </c>
      <c r="D74" s="1410"/>
      <c r="E74" s="1410"/>
      <c r="F74" s="1410"/>
      <c r="G74" s="1410"/>
      <c r="H74" s="1410"/>
      <c r="I74" s="1409"/>
      <c r="J74" s="1409"/>
      <c r="K74" s="1409"/>
      <c r="L74" s="1409"/>
      <c r="M74" s="1409"/>
      <c r="N74" s="1409"/>
      <c r="O74" s="1409"/>
      <c r="P74" s="1409"/>
      <c r="Q74" s="1409"/>
      <c r="R74" s="1409"/>
      <c r="S74" s="1409"/>
      <c r="V74" s="1418"/>
      <c r="XEX74" s="2013">
        <v>672</v>
      </c>
      <c r="XEY74" s="2014"/>
      <c r="XEZ74" s="2014"/>
    </row>
    <row r="75" spans="1:23 16378:16384" s="1380" customFormat="1" ht="15" customHeight="1">
      <c r="A75" s="1383"/>
      <c r="B75" s="1408" t="str">
        <f>INDEX(tblTrans[[English]:[Polski]],MATCH(XFA75,tblTrans[ID],0),LangSelID)</f>
        <v>Number of customers</v>
      </c>
      <c r="C75" s="1407" t="str">
        <f>INDEX(tblTrans[[English]:[Polski]],MATCH(XFB75,tblTrans[ID],0),LangSelID)</f>
        <v>thou.</v>
      </c>
      <c r="D75" s="1406">
        <v>639.06899999999996</v>
      </c>
      <c r="E75" s="1406">
        <v>651.6816444465411</v>
      </c>
      <c r="F75" s="1406">
        <v>662.66600000000005</v>
      </c>
      <c r="G75" s="1406">
        <v>673.101</v>
      </c>
      <c r="H75" s="1406">
        <v>688.42600000000004</v>
      </c>
      <c r="I75" s="1406">
        <v>704.245</v>
      </c>
      <c r="J75" s="1406">
        <v>725.49799999999993</v>
      </c>
      <c r="K75" s="1406">
        <v>762.06799999999998</v>
      </c>
      <c r="L75" s="1406">
        <v>767.09100000000001</v>
      </c>
      <c r="M75" s="1406">
        <v>774.803</v>
      </c>
      <c r="N75" s="1406">
        <v>808.57600000000002</v>
      </c>
      <c r="O75" s="1406">
        <v>819.68</v>
      </c>
      <c r="P75" s="1406">
        <v>841.93700000000001</v>
      </c>
      <c r="Q75" s="1406">
        <v>865.85900000000004</v>
      </c>
      <c r="R75" s="1406">
        <v>877.45899999999995</v>
      </c>
      <c r="S75" s="1406">
        <v>892.57</v>
      </c>
      <c r="V75" s="1418"/>
      <c r="W75" s="1781"/>
      <c r="XEZ75" s="1383"/>
      <c r="XFA75" s="1408">
        <v>673</v>
      </c>
      <c r="XFB75" s="1407">
        <v>705</v>
      </c>
    </row>
    <row r="76" spans="1:23 16378:16384" s="1380" customFormat="1" ht="15" customHeight="1">
      <c r="A76" s="1383"/>
      <c r="B76" s="1402" t="str">
        <f>INDEX(tblTrans[[English]:[Polski]],MATCH(XFA76,tblTrans[ID],0),LangSelID)</f>
        <v>Czech Republic</v>
      </c>
      <c r="C76" s="1391" t="str">
        <f>INDEX(tblTrans[[English]:[Polski]],MATCH(XFB76,tblTrans[ID],0),LangSelID)</f>
        <v>thou.</v>
      </c>
      <c r="D76" s="1401">
        <v>464.16500000000002</v>
      </c>
      <c r="E76" s="1401">
        <v>473.1458537309951</v>
      </c>
      <c r="F76" s="1401">
        <v>479.702</v>
      </c>
      <c r="G76" s="1401">
        <v>486.36700000000002</v>
      </c>
      <c r="H76" s="1401">
        <v>494.54300000000001</v>
      </c>
      <c r="I76" s="1401">
        <v>503.375</v>
      </c>
      <c r="J76" s="1401">
        <v>516.04</v>
      </c>
      <c r="K76" s="1401">
        <v>534.16200000000003</v>
      </c>
      <c r="L76" s="1401">
        <v>536.89</v>
      </c>
      <c r="M76" s="1401">
        <v>541.86699999999996</v>
      </c>
      <c r="N76" s="1401">
        <v>565.58299999999997</v>
      </c>
      <c r="O76" s="1401">
        <v>573.14599999999996</v>
      </c>
      <c r="P76" s="1401">
        <v>588.83600000000001</v>
      </c>
      <c r="Q76" s="1401">
        <v>607.42700000000002</v>
      </c>
      <c r="R76" s="1401">
        <v>617.33000000000004</v>
      </c>
      <c r="S76" s="1401">
        <v>628.86599999999999</v>
      </c>
      <c r="V76" s="1418"/>
      <c r="W76" s="1781"/>
      <c r="XEZ76" s="1383"/>
      <c r="XFA76" s="1402">
        <v>674</v>
      </c>
      <c r="XFB76" s="1391">
        <v>705</v>
      </c>
    </row>
    <row r="77" spans="1:23 16378:16384" s="1380" customFormat="1" ht="15" customHeight="1">
      <c r="A77" s="1383"/>
      <c r="B77" s="1400" t="str">
        <f>INDEX(tblTrans[[English]:[Polski]],MATCH(XFA77,tblTrans[ID],0),LangSelID)</f>
        <v>Individuals</v>
      </c>
      <c r="C77" s="1388" t="str">
        <f>INDEX(tblTrans[[English]:[Polski]],MATCH(XFB77,tblTrans[ID],0),LangSelID)</f>
        <v>thou.</v>
      </c>
      <c r="D77" s="1399">
        <v>435.31799999999998</v>
      </c>
      <c r="E77" s="1399">
        <v>443.48390329351491</v>
      </c>
      <c r="F77" s="1399">
        <v>449.2</v>
      </c>
      <c r="G77" s="1399">
        <v>455.02100000000002</v>
      </c>
      <c r="H77" s="1399">
        <v>462.20699999999999</v>
      </c>
      <c r="I77" s="1399">
        <v>470.25900000000001</v>
      </c>
      <c r="J77" s="1399">
        <v>482.11799999999999</v>
      </c>
      <c r="K77" s="1399">
        <v>499.55200000000002</v>
      </c>
      <c r="L77" s="1399">
        <v>501.76100000000002</v>
      </c>
      <c r="M77" s="1399">
        <v>506.12299999999999</v>
      </c>
      <c r="N77" s="1399">
        <v>529.39499999999998</v>
      </c>
      <c r="O77" s="1399">
        <v>536.31200000000001</v>
      </c>
      <c r="P77" s="1399">
        <v>550.88</v>
      </c>
      <c r="Q77" s="1399">
        <v>566.99</v>
      </c>
      <c r="R77" s="1399">
        <v>576.31399999999996</v>
      </c>
      <c r="S77" s="1399">
        <v>587.32000000000005</v>
      </c>
      <c r="V77" s="1418"/>
      <c r="W77" s="1781"/>
      <c r="XEZ77" s="1383"/>
      <c r="XFA77" s="1400">
        <v>675</v>
      </c>
      <c r="XFB77" s="1388">
        <v>705</v>
      </c>
    </row>
    <row r="78" spans="1:23 16378:16384" s="1380" customFormat="1" ht="15" customHeight="1">
      <c r="A78" s="1383"/>
      <c r="B78" s="1395" t="str">
        <f>INDEX(tblTrans[[English]:[Polski]],MATCH(XFA78,tblTrans[ID],0),LangSelID)</f>
        <v>Microfirms</v>
      </c>
      <c r="C78" s="1385" t="str">
        <f>INDEX(tblTrans[[English]:[Polski]],MATCH(XFB78,tblTrans[ID],0),LangSelID)</f>
        <v>thou.</v>
      </c>
      <c r="D78" s="1394">
        <v>28.847000000000001</v>
      </c>
      <c r="E78" s="1394">
        <v>29.661950437480161</v>
      </c>
      <c r="F78" s="1394">
        <v>30.501999999999999</v>
      </c>
      <c r="G78" s="1394">
        <v>31.346</v>
      </c>
      <c r="H78" s="1394">
        <v>32.335999999999999</v>
      </c>
      <c r="I78" s="1394">
        <v>33.116</v>
      </c>
      <c r="J78" s="1394">
        <v>33.921999999999997</v>
      </c>
      <c r="K78" s="1394">
        <v>34.61</v>
      </c>
      <c r="L78" s="1394">
        <v>35.128999999999998</v>
      </c>
      <c r="M78" s="1394">
        <v>35.744</v>
      </c>
      <c r="N78" s="1394">
        <v>36.188000000000002</v>
      </c>
      <c r="O78" s="1394">
        <v>36.834000000000003</v>
      </c>
      <c r="P78" s="1394">
        <v>37.956000000000003</v>
      </c>
      <c r="Q78" s="1394">
        <v>40.436999999999998</v>
      </c>
      <c r="R78" s="1394">
        <v>41.015999999999998</v>
      </c>
      <c r="S78" s="1394">
        <v>41.545999999999999</v>
      </c>
      <c r="V78" s="1418"/>
      <c r="W78" s="1781"/>
      <c r="XEZ78" s="1383"/>
      <c r="XFA78" s="1395">
        <v>676</v>
      </c>
      <c r="XFB78" s="1385">
        <v>705</v>
      </c>
    </row>
    <row r="79" spans="1:23 16378:16384" s="1380" customFormat="1" ht="15" customHeight="1">
      <c r="A79" s="1383"/>
      <c r="B79" s="1402" t="str">
        <f>INDEX(tblTrans[[English]:[Polski]],MATCH(XFA79,tblTrans[ID],0),LangSelID)</f>
        <v>Slovakia</v>
      </c>
      <c r="C79" s="1391" t="str">
        <f>INDEX(tblTrans[[English]:[Polski]],MATCH(XFB79,tblTrans[ID],0),LangSelID)</f>
        <v>thou.</v>
      </c>
      <c r="D79" s="1401">
        <v>174.904</v>
      </c>
      <c r="E79" s="1401">
        <v>178.53579071554606</v>
      </c>
      <c r="F79" s="1401">
        <v>182.964</v>
      </c>
      <c r="G79" s="1401">
        <v>186.73400000000001</v>
      </c>
      <c r="H79" s="1401">
        <v>193.88300000000001</v>
      </c>
      <c r="I79" s="1401">
        <v>200.87</v>
      </c>
      <c r="J79" s="1401">
        <v>209.458</v>
      </c>
      <c r="K79" s="1401">
        <v>227.90600000000001</v>
      </c>
      <c r="L79" s="1401">
        <v>230.20099999999999</v>
      </c>
      <c r="M79" s="1401">
        <v>232.93600000000001</v>
      </c>
      <c r="N79" s="1401">
        <v>242.99299999999999</v>
      </c>
      <c r="O79" s="1401">
        <v>246.53399999999999</v>
      </c>
      <c r="P79" s="1401">
        <v>253.101</v>
      </c>
      <c r="Q79" s="1401">
        <v>258.43200000000002</v>
      </c>
      <c r="R79" s="1401">
        <v>260.12900000000002</v>
      </c>
      <c r="S79" s="1401">
        <v>263.70400000000001</v>
      </c>
      <c r="V79" s="1418"/>
      <c r="W79" s="1781"/>
      <c r="XEZ79" s="1383"/>
      <c r="XFA79" s="1402">
        <v>677</v>
      </c>
      <c r="XFB79" s="1391">
        <v>705</v>
      </c>
    </row>
    <row r="80" spans="1:23 16378:16384" s="1380" customFormat="1" ht="15" customHeight="1">
      <c r="A80" s="1383"/>
      <c r="B80" s="1400" t="str">
        <f>INDEX(tblTrans[[English]:[Polski]],MATCH(XFA80,tblTrans[ID],0),LangSelID)</f>
        <v>Individuals</v>
      </c>
      <c r="C80" s="1388" t="str">
        <f>INDEX(tblTrans[[English]:[Polski]],MATCH(XFB80,tblTrans[ID],0),LangSelID)</f>
        <v>thou.</v>
      </c>
      <c r="D80" s="1399">
        <v>164.76</v>
      </c>
      <c r="E80" s="1399">
        <v>168.07490982544002</v>
      </c>
      <c r="F80" s="1399">
        <v>172.245</v>
      </c>
      <c r="G80" s="1399">
        <v>175.80099999999999</v>
      </c>
      <c r="H80" s="1399">
        <v>182.428</v>
      </c>
      <c r="I80" s="1399">
        <v>188.99100000000001</v>
      </c>
      <c r="J80" s="1399">
        <v>197.18799999999999</v>
      </c>
      <c r="K80" s="1399">
        <v>215.251</v>
      </c>
      <c r="L80" s="1399">
        <v>217.20599999999999</v>
      </c>
      <c r="M80" s="1399">
        <v>219.59200000000001</v>
      </c>
      <c r="N80" s="1399">
        <v>229.39500000000001</v>
      </c>
      <c r="O80" s="1399">
        <v>232.667</v>
      </c>
      <c r="P80" s="1399">
        <v>238.595</v>
      </c>
      <c r="Q80" s="1399">
        <v>243.256</v>
      </c>
      <c r="R80" s="1399">
        <v>244.755</v>
      </c>
      <c r="S80" s="1399">
        <v>248.04400000000001</v>
      </c>
      <c r="V80" s="1418"/>
      <c r="W80" s="1781"/>
      <c r="XEZ80" s="1383"/>
      <c r="XFA80" s="1400">
        <v>678</v>
      </c>
      <c r="XFB80" s="1388">
        <v>705</v>
      </c>
    </row>
    <row r="81" spans="1:23 16378:16384" s="1380" customFormat="1" ht="15" customHeight="1">
      <c r="A81" s="1383"/>
      <c r="B81" s="1395" t="str">
        <f>INDEX(tblTrans[[English]:[Polski]],MATCH(XFA81,tblTrans[ID],0),LangSelID)</f>
        <v>Microfirms</v>
      </c>
      <c r="C81" s="1385" t="str">
        <f>INDEX(tblTrans[[English]:[Polski]],MATCH(XFB81,tblTrans[ID],0),LangSelID)</f>
        <v>thou.</v>
      </c>
      <c r="D81" s="1394">
        <v>10.144</v>
      </c>
      <c r="E81" s="1394">
        <v>10.460880890106019</v>
      </c>
      <c r="F81" s="1394">
        <v>10.718999999999999</v>
      </c>
      <c r="G81" s="1394">
        <v>10.933</v>
      </c>
      <c r="H81" s="1394">
        <v>11.455</v>
      </c>
      <c r="I81" s="1394">
        <v>11.879</v>
      </c>
      <c r="J81" s="1394">
        <v>12.27</v>
      </c>
      <c r="K81" s="1394">
        <v>12.654999999999999</v>
      </c>
      <c r="L81" s="1394">
        <v>12.994999999999999</v>
      </c>
      <c r="M81" s="1394">
        <v>13.343999999999999</v>
      </c>
      <c r="N81" s="1394">
        <v>13.598000000000001</v>
      </c>
      <c r="O81" s="1394">
        <v>13.867000000000001</v>
      </c>
      <c r="P81" s="1394">
        <v>14.506</v>
      </c>
      <c r="Q81" s="1394">
        <v>15.176</v>
      </c>
      <c r="R81" s="1394">
        <v>15.374000000000001</v>
      </c>
      <c r="S81" s="1394">
        <v>15.66</v>
      </c>
      <c r="V81" s="1418"/>
      <c r="W81" s="1781"/>
      <c r="XEZ81" s="1383"/>
      <c r="XFA81" s="1395">
        <v>679</v>
      </c>
      <c r="XFB81" s="1385">
        <v>705</v>
      </c>
    </row>
    <row r="82" spans="1:23 16378:16384" s="1380" customFormat="1" ht="15" customHeight="1">
      <c r="A82" s="1383"/>
      <c r="B82" s="1392" t="str">
        <f>INDEX(tblTrans[[English]:[Polski]],MATCH(XEY82,tblTrans[ID],0),LangSelID)</f>
        <v>Number of accounts</v>
      </c>
      <c r="C82" s="1391" t="str">
        <f>INDEX(tblTrans[[English]:[Polski]],MATCH(XEZ82,tblTrans[ID],0),LangSelID)</f>
        <v>thou.</v>
      </c>
      <c r="D82" s="1401">
        <v>569.09999999999991</v>
      </c>
      <c r="E82" s="1401">
        <v>581.09999999999991</v>
      </c>
      <c r="F82" s="1401">
        <v>592</v>
      </c>
      <c r="G82" s="1401">
        <v>603</v>
      </c>
      <c r="H82" s="1401">
        <v>618.60500000000002</v>
      </c>
      <c r="I82" s="1401">
        <v>636.20000000000005</v>
      </c>
      <c r="J82" s="1401">
        <v>658.96</v>
      </c>
      <c r="K82" s="1401">
        <v>696.91300000000001</v>
      </c>
      <c r="L82" s="1401">
        <v>703.40099999999995</v>
      </c>
      <c r="M82" s="1401">
        <v>712.44899999999996</v>
      </c>
      <c r="N82" s="1401">
        <v>723.822</v>
      </c>
      <c r="O82" s="1401">
        <v>735.25</v>
      </c>
      <c r="P82" s="1401">
        <v>757.24599999999998</v>
      </c>
      <c r="Q82" s="1401">
        <v>781.25300000000004</v>
      </c>
      <c r="R82" s="1401">
        <v>792.76800000000003</v>
      </c>
      <c r="S82" s="1401">
        <v>807.83100000000002</v>
      </c>
      <c r="T82" s="1393"/>
      <c r="V82" s="1418"/>
      <c r="XEX82" s="1383"/>
      <c r="XEY82" s="1392">
        <v>680</v>
      </c>
      <c r="XEZ82" s="1391">
        <v>705</v>
      </c>
    </row>
    <row r="83" spans="1:23 16378:16384" s="1380" customFormat="1" ht="15" customHeight="1">
      <c r="A83" s="1383"/>
      <c r="B83" s="1389" t="str">
        <f>INDEX(tblTrans[[English]:[Polski]],MATCH(XEY83,tblTrans[ID],0),LangSelID)</f>
        <v>Czech Republic</v>
      </c>
      <c r="C83" s="1388" t="str">
        <f>INDEX(tblTrans[[English]:[Polski]],MATCH(XEZ83,tblTrans[ID],0),LangSelID)</f>
        <v>thou.</v>
      </c>
      <c r="D83" s="1399">
        <v>415.9</v>
      </c>
      <c r="E83" s="1399">
        <v>424.4</v>
      </c>
      <c r="F83" s="1399">
        <v>432</v>
      </c>
      <c r="G83" s="1399">
        <v>439</v>
      </c>
      <c r="H83" s="1399">
        <v>447.25900000000001</v>
      </c>
      <c r="I83" s="1399">
        <v>457.80200000000002</v>
      </c>
      <c r="J83" s="1399">
        <v>471.714</v>
      </c>
      <c r="K83" s="1399">
        <v>490.92599999999999</v>
      </c>
      <c r="L83" s="1399">
        <v>494.86599999999999</v>
      </c>
      <c r="M83" s="1399">
        <v>500.99299999999999</v>
      </c>
      <c r="N83" s="1399">
        <v>508.14800000000002</v>
      </c>
      <c r="O83" s="1399">
        <v>516.12199999999996</v>
      </c>
      <c r="P83" s="1399">
        <v>531.60500000000002</v>
      </c>
      <c r="Q83" s="1399">
        <v>550.32100000000003</v>
      </c>
      <c r="R83" s="1399">
        <v>560.22299999999996</v>
      </c>
      <c r="S83" s="1399">
        <v>571.73599999999999</v>
      </c>
      <c r="T83" s="1393"/>
      <c r="V83" s="1418"/>
      <c r="XEX83" s="1383"/>
      <c r="XEY83" s="1389">
        <v>681</v>
      </c>
      <c r="XEZ83" s="1388">
        <v>705</v>
      </c>
    </row>
    <row r="84" spans="1:23 16378:16384" s="1380" customFormat="1" ht="15" customHeight="1">
      <c r="A84" s="1383"/>
      <c r="B84" s="1386" t="str">
        <f>INDEX(tblTrans[[English]:[Polski]],MATCH(XFA84,tblTrans[ID],0),LangSelID)</f>
        <v>Slovakia</v>
      </c>
      <c r="C84" s="1385" t="str">
        <f>INDEX(tblTrans[[English]:[Polski]],MATCH(XFB84,tblTrans[ID],0),LangSelID)</f>
        <v>thou.</v>
      </c>
      <c r="D84" s="1394">
        <v>153.19999999999999</v>
      </c>
      <c r="E84" s="1394">
        <v>156.69999999999999</v>
      </c>
      <c r="F84" s="1394">
        <v>161</v>
      </c>
      <c r="G84" s="1394">
        <v>165</v>
      </c>
      <c r="H84" s="1394">
        <v>171.346</v>
      </c>
      <c r="I84" s="1394">
        <v>178.398</v>
      </c>
      <c r="J84" s="1394">
        <v>187.24600000000001</v>
      </c>
      <c r="K84" s="1394">
        <v>205.98699999999999</v>
      </c>
      <c r="L84" s="1394">
        <v>208.535</v>
      </c>
      <c r="M84" s="1394">
        <v>211.45599999999999</v>
      </c>
      <c r="N84" s="1394">
        <v>215.67400000000001</v>
      </c>
      <c r="O84" s="1394">
        <v>219.12799999999999</v>
      </c>
      <c r="P84" s="1394">
        <v>225.64099999999999</v>
      </c>
      <c r="Q84" s="1394">
        <v>230.93199999999999</v>
      </c>
      <c r="R84" s="1394">
        <v>232.54499999999999</v>
      </c>
      <c r="S84" s="1394">
        <v>236.095</v>
      </c>
      <c r="T84" s="1393"/>
      <c r="V84" s="1418"/>
      <c r="XEZ84" s="1383"/>
      <c r="XFA84" s="1386">
        <v>682</v>
      </c>
      <c r="XFB84" s="1385">
        <v>705</v>
      </c>
    </row>
    <row r="85" spans="1:23 16378:16384" s="1380" customFormat="1" ht="15" customHeight="1">
      <c r="A85" s="1383"/>
      <c r="B85" s="1405" t="str">
        <f>INDEX(tblTrans[[English]:[Polski]],MATCH(XFA85,tblTrans[ID],0),LangSelID)</f>
        <v>Total loans (principal amount)</v>
      </c>
      <c r="C85" s="1404" t="str">
        <f>INDEX(tblTrans[[English]:[Polski]],MATCH(XFB85,tblTrans[ID],0),LangSelID)</f>
        <v>PLN M</v>
      </c>
      <c r="D85" s="1403">
        <v>1901.5366983299998</v>
      </c>
      <c r="E85" s="1403">
        <v>2110.64994892</v>
      </c>
      <c r="F85" s="1403">
        <v>2152.1481142099997</v>
      </c>
      <c r="G85" s="1403">
        <v>2129.1323044300002</v>
      </c>
      <c r="H85" s="1403">
        <v>2266.97195977</v>
      </c>
      <c r="I85" s="1403">
        <v>2429.72328113</v>
      </c>
      <c r="J85" s="1403">
        <v>2650.2547423300002</v>
      </c>
      <c r="K85" s="1403">
        <v>2917.9433673299995</v>
      </c>
      <c r="L85" s="1403">
        <v>3007.1631706600001</v>
      </c>
      <c r="M85" s="1403">
        <v>3296.6318747400005</v>
      </c>
      <c r="N85" s="1403">
        <v>3541.9352676099998</v>
      </c>
      <c r="O85" s="1403">
        <v>3824.00038989</v>
      </c>
      <c r="P85" s="1403">
        <v>3991.5625542799999</v>
      </c>
      <c r="Q85" s="1403">
        <v>4258.50613531</v>
      </c>
      <c r="R85" s="1403">
        <v>4188.2747615300004</v>
      </c>
      <c r="S85" s="1403">
        <v>4279.7041292800004</v>
      </c>
      <c r="T85" s="1393"/>
      <c r="V85" s="1418"/>
      <c r="XEZ85" s="1383"/>
      <c r="XFA85" s="1405">
        <v>683</v>
      </c>
      <c r="XFB85" s="1404">
        <v>706</v>
      </c>
    </row>
    <row r="86" spans="1:23 16378:16384" s="1380" customFormat="1" ht="15" customHeight="1">
      <c r="A86" s="1383"/>
      <c r="B86" s="1402" t="str">
        <f>INDEX(tblTrans[[English]:[Polski]],MATCH(XFA86,tblTrans[ID],0),LangSelID)</f>
        <v>Czech Republic</v>
      </c>
      <c r="C86" s="1391" t="str">
        <f>INDEX(tblTrans[[English]:[Polski]],MATCH(XFB86,tblTrans[ID],0),LangSelID)</f>
        <v>PLN M</v>
      </c>
      <c r="D86" s="1401">
        <v>1589.0192455899996</v>
      </c>
      <c r="E86" s="1401">
        <v>1748.3057565299998</v>
      </c>
      <c r="F86" s="1401">
        <v>1765.9046552699999</v>
      </c>
      <c r="G86" s="1401">
        <v>1711.96580569</v>
      </c>
      <c r="H86" s="1401">
        <v>1817.04515732</v>
      </c>
      <c r="I86" s="1401">
        <v>1917.43428225</v>
      </c>
      <c r="J86" s="1401">
        <v>2058.6099654</v>
      </c>
      <c r="K86" s="1401">
        <v>2250.4762177299995</v>
      </c>
      <c r="L86" s="1401">
        <v>2328.1119883000001</v>
      </c>
      <c r="M86" s="1401">
        <v>2549.8635203900003</v>
      </c>
      <c r="N86" s="1401">
        <v>2714.2309895399999</v>
      </c>
      <c r="O86" s="1401">
        <v>2899.5654111899998</v>
      </c>
      <c r="P86" s="1401">
        <v>3027.4047015000001</v>
      </c>
      <c r="Q86" s="1401">
        <v>3261.5349687199991</v>
      </c>
      <c r="R86" s="1401">
        <v>3229.55446205</v>
      </c>
      <c r="S86" s="1401">
        <v>3310.8793719400005</v>
      </c>
      <c r="T86" s="1393"/>
      <c r="V86" s="1418"/>
      <c r="XEZ86" s="1383"/>
      <c r="XFA86" s="1402">
        <v>684</v>
      </c>
      <c r="XFB86" s="1391">
        <v>706</v>
      </c>
    </row>
    <row r="87" spans="1:23 16378:16384" s="1380" customFormat="1" ht="15" customHeight="1">
      <c r="A87" s="1383"/>
      <c r="B87" s="1400" t="str">
        <f>INDEX(tblTrans[[English]:[Polski]],MATCH(XFA87,tblTrans[ID],0),LangSelID)</f>
        <v>Mortgage loans</v>
      </c>
      <c r="C87" s="1388" t="str">
        <f>INDEX(tblTrans[[English]:[Polski]],MATCH(XFB87,tblTrans[ID],0),LangSelID)</f>
        <v>PLN M</v>
      </c>
      <c r="D87" s="1399">
        <v>1402.365400983939</v>
      </c>
      <c r="E87" s="1399">
        <v>1547.5075569000001</v>
      </c>
      <c r="F87" s="1399">
        <v>1557.0461243599998</v>
      </c>
      <c r="G87" s="1399">
        <v>1505.0339740800002</v>
      </c>
      <c r="H87" s="1399">
        <v>1590.1711740900002</v>
      </c>
      <c r="I87" s="1399">
        <v>1660.7692219600001</v>
      </c>
      <c r="J87" s="1399">
        <v>1777.0973607800004</v>
      </c>
      <c r="K87" s="1399">
        <v>1946.6964371299996</v>
      </c>
      <c r="L87" s="1399">
        <v>1998.220312548508</v>
      </c>
      <c r="M87" s="1399">
        <v>2185.1563983743181</v>
      </c>
      <c r="N87" s="1399">
        <v>2338.5446216683199</v>
      </c>
      <c r="O87" s="1399">
        <v>2500.4599514974111</v>
      </c>
      <c r="P87" s="1399">
        <v>2611.3398847119001</v>
      </c>
      <c r="Q87" s="1399">
        <v>2815.517805916556</v>
      </c>
      <c r="R87" s="1399">
        <v>2752.4742034599999</v>
      </c>
      <c r="S87" s="1399">
        <v>2847.7534291578586</v>
      </c>
      <c r="T87" s="1393"/>
      <c r="V87" s="1418"/>
      <c r="XEZ87" s="1383"/>
      <c r="XFA87" s="1400">
        <v>685</v>
      </c>
      <c r="XFB87" s="1388">
        <v>706</v>
      </c>
    </row>
    <row r="88" spans="1:23 16378:16384" s="1380" customFormat="1" ht="15" customHeight="1">
      <c r="A88" s="1383"/>
      <c r="B88" s="1395" t="str">
        <f>INDEX(tblTrans[[English]:[Polski]],MATCH(XFA88,tblTrans[ID],0),LangSelID)</f>
        <v>Non-mortgage loans</v>
      </c>
      <c r="C88" s="1385" t="str">
        <f>INDEX(tblTrans[[English]:[Polski]],MATCH(XFB88,tblTrans[ID],0),LangSelID)</f>
        <v>PLN M</v>
      </c>
      <c r="D88" s="1394">
        <v>186.65384463367801</v>
      </c>
      <c r="E88" s="1394">
        <v>200.79819965000002</v>
      </c>
      <c r="F88" s="1394">
        <v>208.85853092999997</v>
      </c>
      <c r="G88" s="1394">
        <v>206.93180886999994</v>
      </c>
      <c r="H88" s="1394">
        <v>226.87398321000003</v>
      </c>
      <c r="I88" s="1394">
        <v>256.66506031</v>
      </c>
      <c r="J88" s="1394">
        <v>281.51260461999993</v>
      </c>
      <c r="K88" s="1394">
        <v>303.77978059999998</v>
      </c>
      <c r="L88" s="1394">
        <v>329.89167569443498</v>
      </c>
      <c r="M88" s="1394">
        <v>364.70712196684201</v>
      </c>
      <c r="N88" s="1394">
        <v>375.68636788176008</v>
      </c>
      <c r="O88" s="1394">
        <v>399.10545968490783</v>
      </c>
      <c r="P88" s="1394">
        <v>416.06481680665803</v>
      </c>
      <c r="Q88" s="1394">
        <v>446.01714969998801</v>
      </c>
      <c r="R88" s="1394">
        <v>477.08025859000003</v>
      </c>
      <c r="S88" s="1394">
        <v>463.12595068093196</v>
      </c>
      <c r="T88" s="1393"/>
      <c r="V88" s="1418"/>
      <c r="XEZ88" s="1383"/>
      <c r="XFA88" s="1395">
        <v>686</v>
      </c>
      <c r="XFB88" s="1385">
        <v>706</v>
      </c>
    </row>
    <row r="89" spans="1:23 16378:16384" s="1380" customFormat="1" ht="15" customHeight="1">
      <c r="A89" s="1383"/>
      <c r="B89" s="1402" t="str">
        <f>INDEX(tblTrans[[English]:[Polski]],MATCH(XFA89,tblTrans[ID],0),LangSelID)</f>
        <v>Slovakia</v>
      </c>
      <c r="C89" s="1391" t="str">
        <f>INDEX(tblTrans[[English]:[Polski]],MATCH(XFB89,tblTrans[ID],0),LangSelID)</f>
        <v>PLN M</v>
      </c>
      <c r="D89" s="1401">
        <v>312.51745274000007</v>
      </c>
      <c r="E89" s="1401">
        <v>362.34419238999993</v>
      </c>
      <c r="F89" s="1401">
        <v>386.24345893999987</v>
      </c>
      <c r="G89" s="1401">
        <v>417.16649874000001</v>
      </c>
      <c r="H89" s="1401">
        <v>449.92680245000003</v>
      </c>
      <c r="I89" s="1401">
        <v>512.28899888000001</v>
      </c>
      <c r="J89" s="1401">
        <v>591.64477693000003</v>
      </c>
      <c r="K89" s="1401">
        <v>667.46714959999997</v>
      </c>
      <c r="L89" s="1401">
        <v>679.05118235999998</v>
      </c>
      <c r="M89" s="1401">
        <v>746.76835434999998</v>
      </c>
      <c r="N89" s="1401">
        <v>827.70427806999999</v>
      </c>
      <c r="O89" s="1401">
        <v>924.43497869999999</v>
      </c>
      <c r="P89" s="1401">
        <v>964.15785277999998</v>
      </c>
      <c r="Q89" s="1401">
        <v>996.97116659000017</v>
      </c>
      <c r="R89" s="1401">
        <v>958.72029947999988</v>
      </c>
      <c r="S89" s="1401">
        <v>968.82475733999991</v>
      </c>
      <c r="T89" s="1393"/>
      <c r="V89" s="1418"/>
      <c r="XEZ89" s="1383"/>
      <c r="XFA89" s="1402">
        <v>687</v>
      </c>
      <c r="XFB89" s="1391">
        <v>706</v>
      </c>
    </row>
    <row r="90" spans="1:23 16378:16384" s="1380" customFormat="1" ht="15" customHeight="1">
      <c r="A90" s="1383"/>
      <c r="B90" s="1400" t="str">
        <f>INDEX(tblTrans[[English]:[Polski]],MATCH(XFC90,tblTrans[ID],0),LangSelID)</f>
        <v>Mortgage loans</v>
      </c>
      <c r="C90" s="1388" t="str">
        <f>INDEX(tblTrans[[English]:[Polski]],MATCH(XFD90,tblTrans[ID],0),LangSelID)</f>
        <v>PLN M</v>
      </c>
      <c r="D90" s="1399">
        <v>271.00066543254195</v>
      </c>
      <c r="E90" s="1399">
        <v>317.17849056000023</v>
      </c>
      <c r="F90" s="1399">
        <v>337.87479938999991</v>
      </c>
      <c r="G90" s="1399">
        <v>366.46220069999998</v>
      </c>
      <c r="H90" s="1399">
        <v>393.75600242000007</v>
      </c>
      <c r="I90" s="1399">
        <v>446.71940533000009</v>
      </c>
      <c r="J90" s="1399">
        <v>518.23101697000004</v>
      </c>
      <c r="K90" s="1399">
        <v>587.48888093999994</v>
      </c>
      <c r="L90" s="1399">
        <v>598.76504939504059</v>
      </c>
      <c r="M90" s="1399">
        <v>658.80601458616036</v>
      </c>
      <c r="N90" s="1399">
        <v>730.94139662682517</v>
      </c>
      <c r="O90" s="1399">
        <v>819.39891708226878</v>
      </c>
      <c r="P90" s="1399">
        <v>854.06055662901588</v>
      </c>
      <c r="Q90" s="1399">
        <v>874.66939866462485</v>
      </c>
      <c r="R90" s="1399">
        <v>824.80986834999999</v>
      </c>
      <c r="S90" s="1399">
        <v>838.78776825903981</v>
      </c>
      <c r="T90" s="1393"/>
      <c r="V90" s="1418"/>
      <c r="XFB90" s="1383"/>
      <c r="XFC90" s="1400">
        <v>688</v>
      </c>
      <c r="XFD90" s="1388">
        <v>706</v>
      </c>
    </row>
    <row r="91" spans="1:23 16378:16384" s="1380" customFormat="1" ht="15" customHeight="1">
      <c r="A91" s="1383"/>
      <c r="B91" s="1395" t="str">
        <f>INDEX(tblTrans[[English]:[Polski]],MATCH(XFC91,tblTrans[ID],0),LangSelID)</f>
        <v>Non-mortgage loans</v>
      </c>
      <c r="C91" s="1385" t="str">
        <f>INDEX(tblTrans[[English]:[Polski]],MATCH(XFD91,tblTrans[ID],0),LangSelID)</f>
        <v>PLN M</v>
      </c>
      <c r="D91" s="1394">
        <v>41.516787299111975</v>
      </c>
      <c r="E91" s="1394">
        <v>45.165701829999996</v>
      </c>
      <c r="F91" s="1394">
        <v>48.368659519999994</v>
      </c>
      <c r="G91" s="1394">
        <v>50.704298020000003</v>
      </c>
      <c r="H91" s="1394">
        <v>56.170800029999995</v>
      </c>
      <c r="I91" s="1394">
        <v>65.569593560000001</v>
      </c>
      <c r="J91" s="1394">
        <v>73.413759929999998</v>
      </c>
      <c r="K91" s="1394">
        <v>79.97826864000001</v>
      </c>
      <c r="L91" s="1394">
        <v>80.286132958889866</v>
      </c>
      <c r="M91" s="1394">
        <v>87.962339788007981</v>
      </c>
      <c r="N91" s="1394">
        <v>96.762881439761813</v>
      </c>
      <c r="O91" s="1394">
        <v>105.03606160039499</v>
      </c>
      <c r="P91" s="1394">
        <v>110.09729617025988</v>
      </c>
      <c r="Q91" s="1394">
        <v>122.30177227807998</v>
      </c>
      <c r="R91" s="1394">
        <v>133.91043113000001</v>
      </c>
      <c r="S91" s="1394">
        <v>130.03698627615998</v>
      </c>
      <c r="T91" s="1393"/>
      <c r="V91" s="1418"/>
      <c r="XFB91" s="1383"/>
      <c r="XFC91" s="1395">
        <v>689</v>
      </c>
      <c r="XFD91" s="1385">
        <v>706</v>
      </c>
    </row>
    <row r="92" spans="1:23 16378:16384" s="1380" customFormat="1" ht="15" customHeight="1">
      <c r="A92" s="1383"/>
      <c r="B92" s="1405" t="str">
        <f>INDEX(tblTrans[[English]:[Polski]],MATCH(XFC92,tblTrans[ID],0),LangSelID)</f>
        <v>Total deposits (principal amount)</v>
      </c>
      <c r="C92" s="1404" t="str">
        <f>INDEX(tblTrans[[English]:[Polski]],MATCH(XFD92,tblTrans[ID],0),LangSelID)</f>
        <v>PLN M</v>
      </c>
      <c r="D92" s="1403">
        <v>4882.6468130900003</v>
      </c>
      <c r="E92" s="1403">
        <v>5115.9879944799995</v>
      </c>
      <c r="F92" s="1403">
        <v>5006.1208484499994</v>
      </c>
      <c r="G92" s="1403">
        <v>4850.2260334900002</v>
      </c>
      <c r="H92" s="1403">
        <v>4872.9822375799995</v>
      </c>
      <c r="I92" s="1403">
        <v>5255.6074470399999</v>
      </c>
      <c r="J92" s="1403">
        <v>5335.6185742300004</v>
      </c>
      <c r="K92" s="1403">
        <v>5618.4700683399997</v>
      </c>
      <c r="L92" s="1403">
        <v>5558.7320139599997</v>
      </c>
      <c r="M92" s="1403">
        <v>5967.9198109999998</v>
      </c>
      <c r="N92" s="1403">
        <v>6133.3768572300005</v>
      </c>
      <c r="O92" s="1403">
        <v>6371.7610388800013</v>
      </c>
      <c r="P92" s="1403">
        <v>6611.7769120399998</v>
      </c>
      <c r="Q92" s="1403">
        <v>7323.8895945499999</v>
      </c>
      <c r="R92" s="1403">
        <v>7287.6317094799997</v>
      </c>
      <c r="S92" s="1403">
        <v>7935.2478130599993</v>
      </c>
      <c r="T92" s="1393"/>
      <c r="V92" s="1418"/>
      <c r="XFB92" s="1383"/>
      <c r="XFC92" s="1405">
        <v>690</v>
      </c>
      <c r="XFD92" s="1404">
        <v>706</v>
      </c>
    </row>
    <row r="93" spans="1:23 16378:16384" s="1380" customFormat="1" ht="15" customHeight="1">
      <c r="A93" s="1383"/>
      <c r="B93" s="1402" t="str">
        <f>INDEX(tblTrans[[English]:[Polski]],MATCH(XFC93,tblTrans[ID],0),LangSelID)</f>
        <v>Czech Republic</v>
      </c>
      <c r="C93" s="1391" t="str">
        <f>INDEX(tblTrans[[English]:[Polski]],MATCH(XFD93,tblTrans[ID],0),LangSelID)</f>
        <v>PLN M</v>
      </c>
      <c r="D93" s="1401">
        <v>3278.5047670200001</v>
      </c>
      <c r="E93" s="1401">
        <v>3375.20448506</v>
      </c>
      <c r="F93" s="1401">
        <v>3242.5572366399997</v>
      </c>
      <c r="G93" s="1401">
        <v>3076.7857386300007</v>
      </c>
      <c r="H93" s="1401">
        <v>3089.49593181</v>
      </c>
      <c r="I93" s="1401">
        <v>3401.6266745299999</v>
      </c>
      <c r="J93" s="1401">
        <v>3524.8007866099997</v>
      </c>
      <c r="K93" s="1401">
        <v>3788.6234226000001</v>
      </c>
      <c r="L93" s="1401">
        <v>3796.13389882</v>
      </c>
      <c r="M93" s="1401">
        <v>4140.8441903499997</v>
      </c>
      <c r="N93" s="1401">
        <v>4294.1910540500003</v>
      </c>
      <c r="O93" s="1401">
        <v>4488.0470163900009</v>
      </c>
      <c r="P93" s="1401">
        <v>4687.3380051999993</v>
      </c>
      <c r="Q93" s="1401">
        <v>5246.0098201599994</v>
      </c>
      <c r="R93" s="1401">
        <v>5248.6846101899991</v>
      </c>
      <c r="S93" s="1401">
        <v>5630.5354313199996</v>
      </c>
      <c r="T93" s="1393"/>
      <c r="V93" s="1418"/>
      <c r="XFB93" s="1383"/>
      <c r="XFC93" s="1402">
        <v>691</v>
      </c>
      <c r="XFD93" s="1391">
        <v>706</v>
      </c>
    </row>
    <row r="94" spans="1:23 16378:16384" s="1380" customFormat="1" ht="15" customHeight="1">
      <c r="A94" s="1383"/>
      <c r="B94" s="1400" t="str">
        <f>INDEX(tblTrans[[English]:[Polski]],MATCH(XFC94,tblTrans[ID],0),LangSelID)</f>
        <v>Current accounts</v>
      </c>
      <c r="C94" s="1388" t="str">
        <f>INDEX(tblTrans[[English]:[Polski]],MATCH(XFD94,tblTrans[ID],0),LangSelID)</f>
        <v>PLN M</v>
      </c>
      <c r="D94" s="1399">
        <v>1421.9935127028909</v>
      </c>
      <c r="E94" s="1399">
        <v>1620.7899453800003</v>
      </c>
      <c r="F94" s="1399">
        <v>1574.0875531700001</v>
      </c>
      <c r="G94" s="1399">
        <v>1510.1787632500002</v>
      </c>
      <c r="H94" s="1399">
        <v>1554.9090974399996</v>
      </c>
      <c r="I94" s="1399">
        <v>1664.1587541700001</v>
      </c>
      <c r="J94" s="1399">
        <v>1724.85288029</v>
      </c>
      <c r="K94" s="1399">
        <v>1902.49219595</v>
      </c>
      <c r="L94" s="1399">
        <v>1892.1884659365658</v>
      </c>
      <c r="M94" s="1399">
        <v>2125.0768267176759</v>
      </c>
      <c r="N94" s="1399">
        <v>2223.4302370581599</v>
      </c>
      <c r="O94" s="1399">
        <v>2352.0662475946233</v>
      </c>
      <c r="P94" s="1399">
        <v>2462.996811355692</v>
      </c>
      <c r="Q94" s="1399">
        <v>2793.6224326600004</v>
      </c>
      <c r="R94" s="1399">
        <v>2800.4041578000001</v>
      </c>
      <c r="S94" s="1399">
        <v>3073.8567802799994</v>
      </c>
      <c r="T94" s="1393"/>
      <c r="V94" s="1418"/>
      <c r="XFB94" s="1383"/>
      <c r="XFC94" s="1400">
        <v>692</v>
      </c>
      <c r="XFD94" s="1388">
        <v>706</v>
      </c>
    </row>
    <row r="95" spans="1:23 16378:16384" s="1380" customFormat="1" ht="15" customHeight="1">
      <c r="A95" s="1383"/>
      <c r="B95" s="1398" t="str">
        <f>INDEX(tblTrans[[English]:[Polski]],MATCH(XFC95,tblTrans[ID],0),LangSelID)</f>
        <v>Saving accounts</v>
      </c>
      <c r="C95" s="1397" t="str">
        <f>INDEX(tblTrans[[English]:[Polski]],MATCH(XFD95,tblTrans[ID],0),LangSelID)</f>
        <v>PLN M</v>
      </c>
      <c r="D95" s="1396">
        <v>1177.4803490293521</v>
      </c>
      <c r="E95" s="1396">
        <v>1341.7374390300001</v>
      </c>
      <c r="F95" s="1396">
        <v>1362.7162932399997</v>
      </c>
      <c r="G95" s="1396">
        <v>1294.60509116</v>
      </c>
      <c r="H95" s="1396">
        <v>1409.0392490799998</v>
      </c>
      <c r="I95" s="1396">
        <v>1591.8834613200002</v>
      </c>
      <c r="J95" s="1396">
        <v>1642.5137012299999</v>
      </c>
      <c r="K95" s="1396">
        <v>1707.5461387199998</v>
      </c>
      <c r="L95" s="1396">
        <v>1743.855422858622</v>
      </c>
      <c r="M95" s="1396">
        <v>1863.1526416180723</v>
      </c>
      <c r="N95" s="1396">
        <v>1927.9979372893201</v>
      </c>
      <c r="O95" s="1396">
        <v>2008.8439449593682</v>
      </c>
      <c r="P95" s="1396">
        <v>2112.0339175113363</v>
      </c>
      <c r="Q95" s="1396">
        <v>2332.0968686799997</v>
      </c>
      <c r="R95" s="1396">
        <v>2331.4824999299999</v>
      </c>
      <c r="S95" s="1396">
        <v>2431.36990135</v>
      </c>
      <c r="T95" s="1393"/>
      <c r="V95" s="1418"/>
      <c r="XFB95" s="1383"/>
      <c r="XFC95" s="1398">
        <v>693</v>
      </c>
      <c r="XFD95" s="1397">
        <v>706</v>
      </c>
    </row>
    <row r="96" spans="1:23 16378:16384" s="1380" customFormat="1" ht="15" customHeight="1">
      <c r="A96" s="1383"/>
      <c r="B96" s="1395" t="str">
        <f>INDEX(tblTrans[[English]:[Polski]],MATCH(XFC96,tblTrans[ID],0),LangSelID)</f>
        <v>Term deposits</v>
      </c>
      <c r="C96" s="1385" t="str">
        <f>INDEX(tblTrans[[English]:[Polski]],MATCH(XFD96,tblTrans[ID],0),LangSelID)</f>
        <v>PLN M</v>
      </c>
      <c r="D96" s="1394">
        <v>679.03090528912401</v>
      </c>
      <c r="E96" s="1394">
        <v>412.67710063999999</v>
      </c>
      <c r="F96" s="1394">
        <v>305.75339023000004</v>
      </c>
      <c r="G96" s="1394">
        <v>272.00188420999996</v>
      </c>
      <c r="H96" s="1394">
        <v>125.54758527</v>
      </c>
      <c r="I96" s="1394">
        <v>145.58445903</v>
      </c>
      <c r="J96" s="1394">
        <v>157.43420509999999</v>
      </c>
      <c r="K96" s="1394">
        <v>178.58508796000001</v>
      </c>
      <c r="L96" s="1394">
        <v>160.09001001715203</v>
      </c>
      <c r="M96" s="1394">
        <v>152.61472200856599</v>
      </c>
      <c r="N96" s="1394">
        <v>142.76287968696002</v>
      </c>
      <c r="O96" s="1394">
        <v>127.136823843427</v>
      </c>
      <c r="P96" s="1394">
        <v>112.30727634246</v>
      </c>
      <c r="Q96" s="1394">
        <v>120.29047324000001</v>
      </c>
      <c r="R96" s="1394">
        <v>116.79795246000002</v>
      </c>
      <c r="S96" s="1394">
        <v>125.30870746000001</v>
      </c>
      <c r="T96" s="1393"/>
      <c r="V96" s="1418"/>
      <c r="XFB96" s="1383"/>
      <c r="XFC96" s="1395">
        <v>694</v>
      </c>
      <c r="XFD96" s="1385">
        <v>706</v>
      </c>
    </row>
    <row r="97" spans="1:22 16382:16384" s="1380" customFormat="1" ht="15" customHeight="1">
      <c r="A97" s="1383"/>
      <c r="B97" s="1402" t="str">
        <f>INDEX(tblTrans[[English]:[Polski]],MATCH(XFC97,tblTrans[ID],0),LangSelID)</f>
        <v>Slovakia</v>
      </c>
      <c r="C97" s="1391" t="str">
        <f>INDEX(tblTrans[[English]:[Polski]],MATCH(XFD97,tblTrans[ID],0),LangSelID)</f>
        <v>PLN M</v>
      </c>
      <c r="D97" s="1401">
        <v>1604.1420460700001</v>
      </c>
      <c r="E97" s="1401">
        <v>1740.78350942</v>
      </c>
      <c r="F97" s="1401">
        <v>1763.5636118099999</v>
      </c>
      <c r="G97" s="1401">
        <v>1773.44029486</v>
      </c>
      <c r="H97" s="1401">
        <v>1783.4863057699999</v>
      </c>
      <c r="I97" s="1401">
        <v>1853.98077251</v>
      </c>
      <c r="J97" s="1401">
        <v>1810.81778762</v>
      </c>
      <c r="K97" s="1401">
        <v>1829.84664574</v>
      </c>
      <c r="L97" s="1401">
        <v>1762.5981151400001</v>
      </c>
      <c r="M97" s="1401">
        <v>1827.07562065</v>
      </c>
      <c r="N97" s="1401">
        <v>1839.18580318</v>
      </c>
      <c r="O97" s="1401">
        <v>1883.7140224900004</v>
      </c>
      <c r="P97" s="1401">
        <v>1924.4389068400001</v>
      </c>
      <c r="Q97" s="1401">
        <v>2077.87977439</v>
      </c>
      <c r="R97" s="1401">
        <v>2038.9470992900003</v>
      </c>
      <c r="S97" s="1401">
        <v>2304.7123817400002</v>
      </c>
      <c r="T97" s="1393"/>
      <c r="V97" s="1418"/>
      <c r="XFB97" s="1383"/>
      <c r="XFC97" s="1402">
        <v>695</v>
      </c>
      <c r="XFD97" s="1391">
        <v>706</v>
      </c>
    </row>
    <row r="98" spans="1:22 16382:16384" s="1380" customFormat="1" ht="15" customHeight="1">
      <c r="A98" s="1383"/>
      <c r="B98" s="1400" t="str">
        <f>INDEX(tblTrans[[English]:[Polski]],MATCH(XFC98,tblTrans[ID],0),LangSelID)</f>
        <v>Current accounts</v>
      </c>
      <c r="C98" s="1388" t="str">
        <f>INDEX(tblTrans[[English]:[Polski]],MATCH(XFD98,tblTrans[ID],0),LangSelID)</f>
        <v>PLN M</v>
      </c>
      <c r="D98" s="1399">
        <v>315.60166985385058</v>
      </c>
      <c r="E98" s="1399">
        <v>364.24964503000007</v>
      </c>
      <c r="F98" s="1399">
        <v>367.39964373000004</v>
      </c>
      <c r="G98" s="1399">
        <v>395.98706619000006</v>
      </c>
      <c r="H98" s="1399">
        <v>405.03883493000006</v>
      </c>
      <c r="I98" s="1399">
        <v>451.04441496000004</v>
      </c>
      <c r="J98" s="1399">
        <v>458.20584995000002</v>
      </c>
      <c r="K98" s="1399">
        <v>498.62874694999994</v>
      </c>
      <c r="L98" s="1399">
        <v>506.91510266327867</v>
      </c>
      <c r="M98" s="1399">
        <v>578.80012405745106</v>
      </c>
      <c r="N98" s="1399">
        <v>615.07738821606324</v>
      </c>
      <c r="O98" s="1399">
        <v>678.40196093796101</v>
      </c>
      <c r="P98" s="1399">
        <v>700.66599006416675</v>
      </c>
      <c r="Q98" s="1399">
        <v>787.98685360999991</v>
      </c>
      <c r="R98" s="1399">
        <v>791.4584630999999</v>
      </c>
      <c r="S98" s="1399">
        <v>928.60860678000017</v>
      </c>
      <c r="T98" s="1393"/>
      <c r="V98" s="1418"/>
      <c r="XFB98" s="1383"/>
      <c r="XFC98" s="1400">
        <v>696</v>
      </c>
      <c r="XFD98" s="1388">
        <v>706</v>
      </c>
    </row>
    <row r="99" spans="1:22 16382:16384" s="1380" customFormat="1" ht="15" customHeight="1">
      <c r="A99" s="1383"/>
      <c r="B99" s="1398" t="str">
        <f>INDEX(tblTrans[[English]:[Polski]],MATCH(XFC99,tblTrans[ID],0),LangSelID)</f>
        <v>Saving accounts</v>
      </c>
      <c r="C99" s="1397" t="str">
        <f>INDEX(tblTrans[[English]:[Polski]],MATCH(XFD99,tblTrans[ID],0),LangSelID)</f>
        <v>PLN M</v>
      </c>
      <c r="D99" s="1396">
        <v>888.55863429066528</v>
      </c>
      <c r="E99" s="1396">
        <v>1045.8163805899999</v>
      </c>
      <c r="F99" s="1396">
        <v>1131.3194267700001</v>
      </c>
      <c r="G99" s="1396">
        <v>1177.8261423599999</v>
      </c>
      <c r="H99" s="1396">
        <v>1226.2671811599998</v>
      </c>
      <c r="I99" s="1396">
        <v>1263.1873284799999</v>
      </c>
      <c r="J99" s="1396">
        <v>1215.9188420700002</v>
      </c>
      <c r="K99" s="1396">
        <v>1194.7700247499999</v>
      </c>
      <c r="L99" s="1396">
        <v>1135.1999759881119</v>
      </c>
      <c r="M99" s="1396">
        <v>1136.5184621276678</v>
      </c>
      <c r="N99" s="1396">
        <v>1120.6152182694111</v>
      </c>
      <c r="O99" s="1396">
        <v>1113.6197444500506</v>
      </c>
      <c r="P99" s="1396">
        <v>1135.6822374198082</v>
      </c>
      <c r="Q99" s="1396">
        <v>1201.4060127300002</v>
      </c>
      <c r="R99" s="1396">
        <v>1163.3050102200002</v>
      </c>
      <c r="S99" s="1396">
        <v>1276.65347554</v>
      </c>
      <c r="T99" s="1393"/>
      <c r="V99" s="1418"/>
      <c r="XFB99" s="1383"/>
      <c r="XFC99" s="1398">
        <v>697</v>
      </c>
      <c r="XFD99" s="1397">
        <v>706</v>
      </c>
    </row>
    <row r="100" spans="1:22 16382:16384" s="1380" customFormat="1" ht="15" customHeight="1">
      <c r="A100" s="1383"/>
      <c r="B100" s="1395" t="str">
        <f>INDEX(tblTrans[[English]:[Polski]],MATCH(XFC100,tblTrans[ID],0),LangSelID)</f>
        <v>Term deposits</v>
      </c>
      <c r="C100" s="1385" t="str">
        <f>INDEX(tblTrans[[English]:[Polski]],MATCH(XFD100,tblTrans[ID],0),LangSelID)</f>
        <v>PLN M</v>
      </c>
      <c r="D100" s="1394">
        <v>399.98174193092763</v>
      </c>
      <c r="E100" s="1394">
        <v>330.71748381999998</v>
      </c>
      <c r="F100" s="1394">
        <v>264.84454133000003</v>
      </c>
      <c r="G100" s="1394">
        <v>199.6270863</v>
      </c>
      <c r="H100" s="1394">
        <v>152.18028968000002</v>
      </c>
      <c r="I100" s="1394">
        <v>139.74902908000001</v>
      </c>
      <c r="J100" s="1394">
        <v>136.69309564</v>
      </c>
      <c r="K100" s="1394">
        <v>136.44787403999999</v>
      </c>
      <c r="L100" s="1394">
        <v>120.48303650036983</v>
      </c>
      <c r="M100" s="1394">
        <v>111.75703446028784</v>
      </c>
      <c r="N100" s="1394">
        <v>103.4931967038418</v>
      </c>
      <c r="O100" s="1394">
        <v>91.692317114234982</v>
      </c>
      <c r="P100" s="1394">
        <v>88.090679356656011</v>
      </c>
      <c r="Q100" s="1394">
        <v>88.486912399999994</v>
      </c>
      <c r="R100" s="1394">
        <v>84.183625969999994</v>
      </c>
      <c r="S100" s="1394">
        <v>99.450286629999979</v>
      </c>
      <c r="T100" s="1393"/>
      <c r="V100" s="1418"/>
      <c r="XFB100" s="1383"/>
      <c r="XFC100" s="1395">
        <v>698</v>
      </c>
      <c r="XFD100" s="1385">
        <v>706</v>
      </c>
    </row>
    <row r="101" spans="1:22 16382:16384" s="1380" customFormat="1" ht="15" customHeight="1">
      <c r="A101" s="1383"/>
      <c r="B101" s="1392" t="str">
        <f>INDEX(tblTrans[[English]:[Polski]],MATCH(XFC101,tblTrans[ID],0),LangSelID)</f>
        <v>Number of Financial Centres (CFs)</v>
      </c>
      <c r="C101" s="1391" t="str">
        <f>INDEX(tblTrans[[English]:[Polski]],MATCH(XFD101,tblTrans[ID],0),LangSelID)</f>
        <v>pcs.</v>
      </c>
      <c r="D101" s="1390">
        <v>13</v>
      </c>
      <c r="E101" s="1390">
        <v>13</v>
      </c>
      <c r="F101" s="1390">
        <v>13</v>
      </c>
      <c r="G101" s="1390">
        <v>13</v>
      </c>
      <c r="H101" s="1390">
        <v>13</v>
      </c>
      <c r="I101" s="1390">
        <v>13</v>
      </c>
      <c r="J101" s="1390">
        <v>13</v>
      </c>
      <c r="K101" s="1390">
        <v>13</v>
      </c>
      <c r="L101" s="1390">
        <v>13</v>
      </c>
      <c r="M101" s="1390">
        <v>13</v>
      </c>
      <c r="N101" s="1390">
        <v>14</v>
      </c>
      <c r="O101" s="1390">
        <v>14</v>
      </c>
      <c r="P101" s="1390">
        <v>14</v>
      </c>
      <c r="Q101" s="1390">
        <v>15</v>
      </c>
      <c r="R101" s="1390">
        <v>15</v>
      </c>
      <c r="S101" s="1390">
        <v>16</v>
      </c>
      <c r="T101" s="1393"/>
      <c r="XFB101" s="1383"/>
      <c r="XFC101" s="1392">
        <v>699</v>
      </c>
      <c r="XFD101" s="1391">
        <v>708</v>
      </c>
    </row>
    <row r="102" spans="1:22 16382:16384" s="1380" customFormat="1" ht="15" customHeight="1">
      <c r="A102" s="1383"/>
      <c r="B102" s="1389" t="str">
        <f>INDEX(tblTrans[[English]:[Polski]],MATCH(XFC102,tblTrans[ID],0),LangSelID)</f>
        <v>Czech Republic</v>
      </c>
      <c r="C102" s="1388" t="str">
        <f>INDEX(tblTrans[[English]:[Polski]],MATCH(XFD102,tblTrans[ID],0),LangSelID)</f>
        <v>pcs.</v>
      </c>
      <c r="D102" s="1387">
        <v>9</v>
      </c>
      <c r="E102" s="1387">
        <v>9</v>
      </c>
      <c r="F102" s="1387">
        <v>9</v>
      </c>
      <c r="G102" s="1387">
        <v>9</v>
      </c>
      <c r="H102" s="1387">
        <v>9</v>
      </c>
      <c r="I102" s="1387">
        <v>9</v>
      </c>
      <c r="J102" s="1387">
        <v>9</v>
      </c>
      <c r="K102" s="1387">
        <v>9</v>
      </c>
      <c r="L102" s="1387">
        <v>9</v>
      </c>
      <c r="M102" s="1387">
        <v>9</v>
      </c>
      <c r="N102" s="1387">
        <v>9</v>
      </c>
      <c r="O102" s="1387">
        <v>9</v>
      </c>
      <c r="P102" s="1387">
        <v>9</v>
      </c>
      <c r="Q102" s="1387">
        <v>9</v>
      </c>
      <c r="R102" s="1387">
        <v>9</v>
      </c>
      <c r="S102" s="1387">
        <v>10</v>
      </c>
      <c r="T102" s="1393"/>
      <c r="XFB102" s="1383"/>
      <c r="XFC102" s="1389">
        <v>700</v>
      </c>
      <c r="XFD102" s="1388">
        <v>708</v>
      </c>
    </row>
    <row r="103" spans="1:22 16382:16384" s="1380" customFormat="1" ht="15" customHeight="1">
      <c r="A103" s="1383"/>
      <c r="B103" s="1386" t="str">
        <f>INDEX(tblTrans[[English]:[Polski]],MATCH(XFC103,tblTrans[ID],0),LangSelID)</f>
        <v>Slovakia</v>
      </c>
      <c r="C103" s="1385" t="str">
        <f>INDEX(tblTrans[[English]:[Polski]],MATCH(XFD103,tblTrans[ID],0),LangSelID)</f>
        <v>pcs.</v>
      </c>
      <c r="D103" s="1384">
        <v>4</v>
      </c>
      <c r="E103" s="1384">
        <v>4</v>
      </c>
      <c r="F103" s="1384">
        <v>4</v>
      </c>
      <c r="G103" s="1384">
        <v>4</v>
      </c>
      <c r="H103" s="1384">
        <v>4</v>
      </c>
      <c r="I103" s="1384">
        <v>4</v>
      </c>
      <c r="J103" s="1384">
        <v>4</v>
      </c>
      <c r="K103" s="1384">
        <v>4</v>
      </c>
      <c r="L103" s="1384">
        <v>4</v>
      </c>
      <c r="M103" s="1384">
        <v>4</v>
      </c>
      <c r="N103" s="1384">
        <v>5</v>
      </c>
      <c r="O103" s="1384">
        <v>5</v>
      </c>
      <c r="P103" s="1384">
        <v>5</v>
      </c>
      <c r="Q103" s="1384">
        <v>6</v>
      </c>
      <c r="R103" s="1384">
        <v>6</v>
      </c>
      <c r="S103" s="1384">
        <v>6</v>
      </c>
      <c r="T103" s="1393"/>
      <c r="XFB103" s="1383"/>
      <c r="XFC103" s="1386">
        <v>701</v>
      </c>
      <c r="XFD103" s="1385">
        <v>708</v>
      </c>
    </row>
    <row r="104" spans="1:22 16382:16384" s="1380" customFormat="1" ht="15" customHeight="1">
      <c r="A104" s="1383"/>
      <c r="B104" s="1392" t="str">
        <f>INDEX(tblTrans[[English]:[Polski]],MATCH(XFC104,tblTrans[ID],0),LangSelID)</f>
        <v>Number of mKiosks</v>
      </c>
      <c r="C104" s="1391" t="str">
        <f>INDEX(tblTrans[[English]:[Polski]],MATCH(XFD104,tblTrans[ID],0),LangSelID)</f>
        <v>pcs.</v>
      </c>
      <c r="D104" s="1390">
        <v>22</v>
      </c>
      <c r="E104" s="1390">
        <v>22</v>
      </c>
      <c r="F104" s="1390">
        <v>22</v>
      </c>
      <c r="G104" s="1390">
        <v>22</v>
      </c>
      <c r="H104" s="1390">
        <v>22</v>
      </c>
      <c r="I104" s="1390">
        <v>22</v>
      </c>
      <c r="J104" s="1390">
        <v>22</v>
      </c>
      <c r="K104" s="1390">
        <v>22</v>
      </c>
      <c r="L104" s="1390">
        <v>22</v>
      </c>
      <c r="M104" s="1390">
        <v>22</v>
      </c>
      <c r="N104" s="1390">
        <v>22</v>
      </c>
      <c r="O104" s="1390">
        <v>22</v>
      </c>
      <c r="P104" s="1390">
        <v>22</v>
      </c>
      <c r="Q104" s="1390">
        <v>21</v>
      </c>
      <c r="R104" s="1390">
        <v>21</v>
      </c>
      <c r="S104" s="1390">
        <v>21</v>
      </c>
      <c r="T104" s="1393"/>
      <c r="XFB104" s="1383"/>
      <c r="XFC104" s="1392">
        <v>702</v>
      </c>
      <c r="XFD104" s="1391">
        <v>708</v>
      </c>
    </row>
    <row r="105" spans="1:22 16382:16384" s="1380" customFormat="1" ht="15" customHeight="1">
      <c r="A105" s="1383"/>
      <c r="B105" s="1389" t="str">
        <f>INDEX(tblTrans[[English]:[Polski]],MATCH(XFC105,tblTrans[ID],0),LangSelID)</f>
        <v>Czech Republic</v>
      </c>
      <c r="C105" s="1388" t="str">
        <f>INDEX(tblTrans[[English]:[Polski]],MATCH(XFD105,tblTrans[ID],0),LangSelID)</f>
        <v>pcs.</v>
      </c>
      <c r="D105" s="1387">
        <v>17</v>
      </c>
      <c r="E105" s="1387">
        <v>17</v>
      </c>
      <c r="F105" s="1387">
        <v>17</v>
      </c>
      <c r="G105" s="1387">
        <v>17</v>
      </c>
      <c r="H105" s="1387">
        <v>17</v>
      </c>
      <c r="I105" s="1387">
        <v>17</v>
      </c>
      <c r="J105" s="1387">
        <v>17</v>
      </c>
      <c r="K105" s="1387">
        <v>17</v>
      </c>
      <c r="L105" s="1387">
        <v>17</v>
      </c>
      <c r="M105" s="1387">
        <v>17</v>
      </c>
      <c r="N105" s="1387">
        <v>17</v>
      </c>
      <c r="O105" s="1387">
        <v>17</v>
      </c>
      <c r="P105" s="1387">
        <v>17</v>
      </c>
      <c r="Q105" s="1387">
        <v>16</v>
      </c>
      <c r="R105" s="1387">
        <v>16</v>
      </c>
      <c r="S105" s="1387">
        <v>16</v>
      </c>
      <c r="T105" s="1393"/>
      <c r="XFB105" s="1383"/>
      <c r="XFC105" s="1389">
        <v>703</v>
      </c>
      <c r="XFD105" s="1388">
        <v>708</v>
      </c>
    </row>
    <row r="106" spans="1:22 16382:16384" s="1380" customFormat="1" ht="15" customHeight="1">
      <c r="A106" s="1383"/>
      <c r="B106" s="1386" t="str">
        <f>INDEX(tblTrans[[English]:[Polski]],MATCH(XFC106,tblTrans[ID],0),LangSelID)</f>
        <v>Slovakia</v>
      </c>
      <c r="C106" s="1385" t="str">
        <f>INDEX(tblTrans[[English]:[Polski]],MATCH(XFD106,tblTrans[ID],0),LangSelID)</f>
        <v>pcs.</v>
      </c>
      <c r="D106" s="1384">
        <v>5</v>
      </c>
      <c r="E106" s="1384">
        <v>5</v>
      </c>
      <c r="F106" s="1384">
        <v>5</v>
      </c>
      <c r="G106" s="1384">
        <v>5</v>
      </c>
      <c r="H106" s="1384">
        <v>5</v>
      </c>
      <c r="I106" s="1384">
        <v>5</v>
      </c>
      <c r="J106" s="1384">
        <v>5</v>
      </c>
      <c r="K106" s="1384">
        <v>5</v>
      </c>
      <c r="L106" s="1384">
        <v>5</v>
      </c>
      <c r="M106" s="1384">
        <v>5</v>
      </c>
      <c r="N106" s="1384">
        <v>5</v>
      </c>
      <c r="O106" s="1384">
        <v>5</v>
      </c>
      <c r="P106" s="1384">
        <v>5</v>
      </c>
      <c r="Q106" s="1384">
        <v>5</v>
      </c>
      <c r="R106" s="1384">
        <v>5</v>
      </c>
      <c r="S106" s="1384">
        <v>5</v>
      </c>
      <c r="T106" s="1393"/>
      <c r="XFB106" s="1383"/>
      <c r="XFC106" s="1386">
        <v>704</v>
      </c>
      <c r="XFD106" s="1385">
        <v>708</v>
      </c>
    </row>
    <row r="107" spans="1:22 16382:16384" s="1380" customFormat="1" ht="17.25" customHeight="1">
      <c r="A107" s="1383"/>
      <c r="B107" s="1383"/>
      <c r="C107" s="1383"/>
      <c r="D107" s="1382"/>
      <c r="E107" s="1382"/>
      <c r="F107" s="1382"/>
      <c r="G107" s="1382"/>
      <c r="H107" s="1382"/>
      <c r="I107" s="1381"/>
      <c r="J107" s="1381"/>
      <c r="K107" s="1381"/>
      <c r="L107" s="1381"/>
      <c r="M107" s="1381"/>
      <c r="N107" s="1381"/>
      <c r="O107" s="1381"/>
      <c r="P107" s="1381"/>
      <c r="Q107" s="1381"/>
      <c r="R107" s="1381"/>
      <c r="S107" s="1381"/>
      <c r="T107" s="1393"/>
    </row>
    <row r="108" spans="1:22 16382:16384" s="1376" customFormat="1" ht="20.100000000000001" customHeight="1">
      <c r="A108" s="1379"/>
      <c r="B108" s="1379"/>
      <c r="C108" s="1379"/>
      <c r="D108" s="1378"/>
      <c r="E108" s="1378"/>
      <c r="F108" s="1378"/>
      <c r="G108" s="1378"/>
      <c r="H108" s="1378"/>
      <c r="I108" s="1377"/>
      <c r="J108" s="1377"/>
      <c r="K108" s="1377"/>
      <c r="L108" s="1377"/>
      <c r="M108" s="1375"/>
      <c r="T108" s="1393"/>
    </row>
    <row r="109" spans="1:22 16382:16384">
      <c r="T109" s="1393"/>
      <c r="U109" s="1376"/>
    </row>
    <row r="1048576" spans="4:19" hidden="1">
      <c r="D1048576" s="1375">
        <v>914</v>
      </c>
      <c r="E1048576" s="1375">
        <v>915</v>
      </c>
      <c r="F1048576" s="1375">
        <v>916</v>
      </c>
      <c r="G1048576" s="1375">
        <v>917</v>
      </c>
      <c r="H1048576" s="1375">
        <v>918</v>
      </c>
      <c r="I1048576" s="1375">
        <v>919</v>
      </c>
      <c r="J1048576" s="1375">
        <v>920</v>
      </c>
      <c r="K1048576" s="1375">
        <v>921</v>
      </c>
      <c r="L1048576" s="1375">
        <v>922</v>
      </c>
      <c r="M1048576" s="1375">
        <v>923</v>
      </c>
      <c r="N1048576" s="1375">
        <v>924</v>
      </c>
      <c r="O1048576" s="1375">
        <v>930</v>
      </c>
      <c r="P1048576" s="1375">
        <v>931</v>
      </c>
      <c r="Q1048576" s="1375">
        <v>933</v>
      </c>
      <c r="R1048576" s="1375">
        <v>942</v>
      </c>
      <c r="S1048576" s="1375">
        <v>947</v>
      </c>
    </row>
  </sheetData>
  <mergeCells count="22">
    <mergeCell ref="XEZ2:XFB2"/>
    <mergeCell ref="XFB19:XFD19"/>
    <mergeCell ref="XFB27:XFD27"/>
    <mergeCell ref="XEZ35:XFB35"/>
    <mergeCell ref="XEX74:XEZ74"/>
    <mergeCell ref="A74:C74"/>
    <mergeCell ref="A35:C35"/>
    <mergeCell ref="A27:C27"/>
    <mergeCell ref="A19:C19"/>
    <mergeCell ref="I69:I70"/>
    <mergeCell ref="M69:M70"/>
    <mergeCell ref="S69:S70"/>
    <mergeCell ref="A1:C1"/>
    <mergeCell ref="A2:C2"/>
    <mergeCell ref="J69:J70"/>
    <mergeCell ref="K69:K70"/>
    <mergeCell ref="L69:L70"/>
    <mergeCell ref="R69:R70"/>
    <mergeCell ref="Q69:Q70"/>
    <mergeCell ref="P69:P70"/>
    <mergeCell ref="O69:O70"/>
    <mergeCell ref="N69:N70"/>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N2" activePane="bottomRight" state="frozen"/>
      <selection activeCell="AB31" sqref="AB31"/>
      <selection pane="topRight" activeCell="AB31" sqref="AB31"/>
      <selection pane="bottomLeft" activeCell="AB31" sqref="AB31"/>
      <selection pane="bottomRight" activeCell="AZ1" sqref="AZ1"/>
    </sheetView>
  </sheetViews>
  <sheetFormatPr defaultRowHeight="12.75"/>
  <cols>
    <col min="1" max="1" width="10.7109375" style="1448" customWidth="1"/>
    <col min="2" max="2" width="17.7109375" style="1448" customWidth="1"/>
    <col min="3" max="3" width="12.42578125" style="1448" customWidth="1"/>
    <col min="4" max="51" width="11.7109375" style="1448" customWidth="1"/>
    <col min="52" max="16381" width="9.140625" style="1448"/>
    <col min="16382" max="16384" width="0" style="1448" hidden="1" customWidth="1"/>
  </cols>
  <sheetData>
    <row r="1" spans="1:57 16376:16384" ht="20.100000000000001" customHeight="1">
      <c r="A1" s="2034" t="str">
        <f>INDEX(tblTrans[[English]:[Polski]],MATCH(XFB1,tblTrans[ID],0),LangSelID)</f>
        <v>data as at the end of quarter</v>
      </c>
      <c r="B1" s="2035" t="e">
        <f>INDEX(tblTrans[[English]:[Polski]],MATCH(XEW1,tblTrans[ID],0),LangSelID)</f>
        <v>#N/A</v>
      </c>
      <c r="C1" s="2036" t="e">
        <f>INDEX(tblTrans[[English]:[Polski]],MATCH(XEX1,tblTrans[ID],0),LangSelID)</f>
        <v>#N/A</v>
      </c>
      <c r="D1" s="1447" t="str">
        <f>INDEX(tblTrans[[English]:[Polski]],MATCH(D1048576,tblTrans[ID],0),LangSelID)</f>
        <v>Q1 2005</v>
      </c>
      <c r="E1" s="1447" t="str">
        <f>INDEX(tblTrans[[English]:[Polski]],MATCH(E1048576,tblTrans[ID],0),LangSelID)</f>
        <v>Q2 2005</v>
      </c>
      <c r="F1" s="1447" t="str">
        <f>INDEX(tblTrans[[English]:[Polski]],MATCH(F1048576,tblTrans[ID],0),LangSelID)</f>
        <v>Q3 2005</v>
      </c>
      <c r="G1" s="1447" t="str">
        <f>INDEX(tblTrans[[English]:[Polski]],MATCH(G1048576,tblTrans[ID],0),LangSelID)</f>
        <v>Q4 2005</v>
      </c>
      <c r="H1" s="1447" t="str">
        <f>INDEX(tblTrans[[English]:[Polski]],MATCH(H1048576,tblTrans[ID],0),LangSelID)</f>
        <v>Q1 2006</v>
      </c>
      <c r="I1" s="1447" t="str">
        <f>INDEX(tblTrans[[English]:[Polski]],MATCH(I1048576,tblTrans[ID],0),LangSelID)</f>
        <v>Q2 2006</v>
      </c>
      <c r="J1" s="1447" t="str">
        <f>INDEX(tblTrans[[English]:[Polski]],MATCH(J1048576,tblTrans[ID],0),LangSelID)</f>
        <v>Q3 2006</v>
      </c>
      <c r="K1" s="1447" t="str">
        <f>INDEX(tblTrans[[English]:[Polski]],MATCH(K1048576,tblTrans[ID],0),LangSelID)</f>
        <v>Q4 2006</v>
      </c>
      <c r="L1" s="1447" t="str">
        <f>INDEX(tblTrans[[English]:[Polski]],MATCH(L1048576,tblTrans[ID],0),LangSelID)</f>
        <v>Q1 2007</v>
      </c>
      <c r="M1" s="1447" t="str">
        <f>INDEX(tblTrans[[English]:[Polski]],MATCH(M1048576,tblTrans[ID],0),LangSelID)</f>
        <v>Q2 2007</v>
      </c>
      <c r="N1" s="1447" t="str">
        <f>INDEX(tblTrans[[English]:[Polski]],MATCH(N1048576,tblTrans[ID],0),LangSelID)</f>
        <v>Q3 2007</v>
      </c>
      <c r="O1" s="1499" t="str">
        <f>INDEX(tblTrans[[English]:[Polski]],MATCH(O1048576,tblTrans[ID],0),LangSelID)</f>
        <v>Q4 2007</v>
      </c>
      <c r="P1" s="1500" t="str">
        <f>INDEX(tblTrans[[English]:[Polski]],MATCH(P1048576,tblTrans[ID],0),LangSelID)</f>
        <v>Q1 2008</v>
      </c>
      <c r="Q1" s="1447" t="str">
        <f>INDEX(tblTrans[[English]:[Polski]],MATCH(Q1048576,tblTrans[ID],0),LangSelID)</f>
        <v>Q2 2008</v>
      </c>
      <c r="R1" s="1447" t="str">
        <f>INDEX(tblTrans[[English]:[Polski]],MATCH(R1048576,tblTrans[ID],0),LangSelID)</f>
        <v>Q3 2008</v>
      </c>
      <c r="S1" s="1447" t="str">
        <f>INDEX(tblTrans[[English]:[Polski]],MATCH(S1048576,tblTrans[ID],0),LangSelID)</f>
        <v>Q4 2008</v>
      </c>
      <c r="T1" s="1447" t="str">
        <f>INDEX(tblTrans[[English]:[Polski]],MATCH(T1048576,tblTrans[ID],0),LangSelID)</f>
        <v>Q1 2009</v>
      </c>
      <c r="U1" s="1447" t="str">
        <f>INDEX(tblTrans[[English]:[Polski]],MATCH(U1048576,tblTrans[ID],0),LangSelID)</f>
        <v>Q2 2009</v>
      </c>
      <c r="V1" s="1447" t="str">
        <f>INDEX(tblTrans[[English]:[Polski]],MATCH(V1048576,tblTrans[ID],0),LangSelID)</f>
        <v>Q3 2009</v>
      </c>
      <c r="W1" s="1447" t="str">
        <f>INDEX(tblTrans[[English]:[Polski]],MATCH(W1048576,tblTrans[ID],0),LangSelID)</f>
        <v>Q4 2009</v>
      </c>
      <c r="X1" s="1447" t="str">
        <f>INDEX(tblTrans[[English]:[Polski]],MATCH(X1048576,tblTrans[ID],0),LangSelID)</f>
        <v>Q1 2010</v>
      </c>
      <c r="Y1" s="1447" t="str">
        <f>INDEX(tblTrans[[English]:[Polski]],MATCH(Y1048576,tblTrans[ID],0),LangSelID)</f>
        <v>Q2 2010</v>
      </c>
      <c r="Z1" s="1499" t="str">
        <f>INDEX(tblTrans[[English]:[Polski]],MATCH(Z1048576,tblTrans[ID],0),LangSelID)</f>
        <v>Q3 2010</v>
      </c>
      <c r="AA1" s="1500" t="str">
        <f>INDEX(tblTrans[[English]:[Polski]],MATCH(AA1048576,tblTrans[ID],0),LangSelID)</f>
        <v>Q4 2010</v>
      </c>
      <c r="AB1" s="1447" t="str">
        <f>INDEX(tblTrans[[English]:[Polski]],MATCH(AB1048576,tblTrans[ID],0),LangSelID)</f>
        <v>Q1 2011</v>
      </c>
      <c r="AC1" s="1447" t="str">
        <f>INDEX(tblTrans[[English]:[Polski]],MATCH(AC1048576,tblTrans[ID],0),LangSelID)</f>
        <v>Q2 2011</v>
      </c>
      <c r="AD1" s="1447" t="str">
        <f>INDEX(tblTrans[[English]:[Polski]],MATCH(AD1048576,tblTrans[ID],0),LangSelID)</f>
        <v>Q3 2011</v>
      </c>
      <c r="AE1" s="1499" t="str">
        <f>INDEX(tblTrans[[English]:[Polski]],MATCH(AE1048576,tblTrans[ID],0),LangSelID)</f>
        <v>Q4 2011</v>
      </c>
      <c r="AF1" s="1498" t="str">
        <f>INDEX(tblTrans[[English]:[Polski]],MATCH(AF1048576,tblTrans[ID],0),LangSelID)</f>
        <v>Q1 2012</v>
      </c>
      <c r="AG1" s="1447" t="str">
        <f>INDEX(tblTrans[[English]:[Polski]],MATCH(AG1048576,tblTrans[ID],0),LangSelID)</f>
        <v>Q2 2012</v>
      </c>
      <c r="AH1" s="1447" t="str">
        <f>INDEX(tblTrans[[English]:[Polski]],MATCH(AH1048576,tblTrans[ID],0),LangSelID)</f>
        <v>Q3 2012</v>
      </c>
      <c r="AI1" s="1447" t="str">
        <f>INDEX(tblTrans[[English]:[Polski]],MATCH(AI1048576,tblTrans[ID],0),LangSelID)</f>
        <v>Q4 2012</v>
      </c>
      <c r="AJ1" s="1447" t="str">
        <f>INDEX(tblTrans[[English]:[Polski]],MATCH(AJ1048576,tblTrans[ID],0),LangSelID)</f>
        <v>Q1 2013</v>
      </c>
      <c r="AK1" s="1447" t="str">
        <f>INDEX(tblTrans[[English]:[Polski]],MATCH(AK1048576,tblTrans[ID],0),LangSelID)</f>
        <v>Q2 2013</v>
      </c>
      <c r="AL1" s="1447" t="str">
        <f>INDEX(tblTrans[[English]:[Polski]],MATCH(AL1048576,tblTrans[ID],0),LangSelID)</f>
        <v>Q3 2013</v>
      </c>
      <c r="AM1" s="1447" t="str">
        <f>INDEX(tblTrans[[English]:[Polski]],MATCH(AM1048576,tblTrans[ID],0),LangSelID)</f>
        <v>Q4 2013</v>
      </c>
      <c r="AN1" s="1447" t="str">
        <f>INDEX(tblTrans[[English]:[Polski]],MATCH(AN1048576,tblTrans[ID],0),LangSelID)</f>
        <v>Q1 2014</v>
      </c>
      <c r="AO1" s="1447" t="str">
        <f>INDEX(tblTrans[[English]:[Polski]],MATCH(AO1048576,tblTrans[ID],0),LangSelID)</f>
        <v>Q2 2014</v>
      </c>
      <c r="AP1" s="1447" t="str">
        <f>INDEX(tblTrans[[English]:[Polski]],MATCH(AP1048576,tblTrans[ID],0),LangSelID)</f>
        <v>Q3 2014</v>
      </c>
      <c r="AQ1" s="1447" t="str">
        <f>INDEX(tblTrans[[English]:[Polski]],MATCH(AQ1048576,tblTrans[ID],0),LangSelID)</f>
        <v>Q4 2014</v>
      </c>
      <c r="AR1" s="1447" t="str">
        <f>INDEX(tblTrans[[English]:[Polski]],MATCH(AR1048576,tblTrans[ID],0),LangSelID)</f>
        <v>Q1 2015</v>
      </c>
      <c r="AS1" s="1447" t="str">
        <f>INDEX(tblTrans[[English]:[Polski]],MATCH(AS1048576,tblTrans[ID],0),LangSelID)</f>
        <v>Q2 2015</v>
      </c>
      <c r="AT1" s="1447" t="str">
        <f>INDEX(tblTrans[[English]:[Polski]],MATCH(AT1048576,tblTrans[ID],0),LangSelID)</f>
        <v>Q3 2015</v>
      </c>
      <c r="AU1" s="1447" t="str">
        <f>INDEX(tblTrans[[English]:[Polski]],MATCH(AU1048576,tblTrans[ID],0),LangSelID)</f>
        <v>Q4 2015</v>
      </c>
      <c r="AV1" s="1447" t="str">
        <f>INDEX(tblTrans[[English]:[Polski]],MATCH(AV1048576,tblTrans[ID],0),LangSelID)</f>
        <v>Q1 2016</v>
      </c>
      <c r="AW1" s="1447" t="str">
        <f>INDEX(tblTrans[[English]:[Polski]],MATCH(AW1048576,tblTrans[ID],0),LangSelID)</f>
        <v>Q2 2016</v>
      </c>
      <c r="AX1" s="1447" t="str">
        <f>INDEX(tblTrans[[English]:[Polski]],MATCH(AX1048576,tblTrans[ID],0),LangSelID)</f>
        <v>Q3 2016</v>
      </c>
      <c r="AY1" s="1447" t="str">
        <f>INDEX(tblTrans[[English]:[Polski]],MATCH(AY1048576,tblTrans[ID],0),LangSelID)</f>
        <v>Q4 2016</v>
      </c>
      <c r="XFB1" s="2034">
        <v>709</v>
      </c>
      <c r="XFC1" s="2035"/>
      <c r="XFD1" s="2036"/>
    </row>
    <row r="2" spans="1:57 16376:16384" ht="42.75" customHeight="1">
      <c r="A2" s="2037" t="str">
        <f>INDEX(tblTrans[[English]:[Polski]],MATCH(XFB2,tblTrans[ID],0),LangSelID)</f>
        <v>Corporate and Investment Banking (formerly Corporates &amp; Institutions)*</v>
      </c>
      <c r="B2" s="2038" t="e">
        <f>INDEX(tblTrans[[English]:[Polski]],MATCH(XEW2,tblTrans[ID],0),LangSelID)</f>
        <v>#N/A</v>
      </c>
      <c r="C2" s="2038" t="e">
        <f>INDEX(tblTrans[[English]:[Polski]],MATCH(XEX2,tblTrans[ID],0),LangSelID)</f>
        <v>#N/A</v>
      </c>
      <c r="D2" s="1497"/>
      <c r="E2" s="1497"/>
      <c r="F2" s="1497"/>
      <c r="G2" s="1497"/>
      <c r="H2" s="1497"/>
      <c r="I2" s="1497"/>
      <c r="J2" s="1497"/>
      <c r="K2" s="1497"/>
      <c r="L2" s="1497"/>
      <c r="M2" s="1497"/>
      <c r="N2" s="1497"/>
      <c r="O2" s="1497"/>
      <c r="P2" s="1497"/>
      <c r="Q2" s="1497"/>
      <c r="R2" s="1497"/>
      <c r="S2" s="1497"/>
      <c r="T2" s="1497"/>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c r="AT2" s="1497"/>
      <c r="AU2" s="1497"/>
      <c r="AV2" s="1497"/>
      <c r="AW2" s="1497"/>
      <c r="AX2" s="1497"/>
      <c r="AY2" s="1497"/>
      <c r="XFB2" s="2037">
        <v>710</v>
      </c>
      <c r="XFC2" s="2038"/>
      <c r="XFD2" s="2038"/>
    </row>
    <row r="3" spans="1:57 16376:16384" ht="71.25" customHeight="1">
      <c r="A3" s="2039" t="str">
        <f>INDEX(tblTrans[[English]:[Polski]],MATCH(XFB3,tblTrans[ID],0),LangSelID)</f>
        <v>*The Corporates and Institutions is a sub-segment of the Corporates and Financial Markets segment. 
The segment was created in Q1 2007 by merger of two business lines: Corporate Banking and Investment Banking.</v>
      </c>
      <c r="B3" s="2040" t="e">
        <f>INDEX(tblTrans[[English]:[Polski]],MATCH(XEW3,tblTrans[ID],0),LangSelID)</f>
        <v>#N/A</v>
      </c>
      <c r="C3" s="2041" t="e">
        <f>INDEX(tblTrans[[English]:[Polski]],MATCH(XEX3,tblTrans[ID],0),LangSelID)</f>
        <v>#N/A</v>
      </c>
      <c r="D3" s="1491"/>
      <c r="E3" s="1491"/>
      <c r="F3" s="1491"/>
      <c r="G3" s="1496"/>
      <c r="H3" s="1491"/>
      <c r="I3" s="1491"/>
      <c r="J3" s="1491"/>
      <c r="K3" s="1491"/>
      <c r="L3" s="1491"/>
      <c r="M3" s="1491"/>
      <c r="N3" s="1491"/>
      <c r="O3" s="1494"/>
      <c r="P3" s="1495"/>
      <c r="Q3" s="1491"/>
      <c r="R3" s="1491"/>
      <c r="S3" s="1491"/>
      <c r="T3" s="1491"/>
      <c r="U3" s="1491"/>
      <c r="V3" s="1491"/>
      <c r="W3" s="1491"/>
      <c r="X3" s="1491"/>
      <c r="Y3" s="1491"/>
      <c r="Z3" s="1494"/>
      <c r="AA3" s="1495"/>
      <c r="AB3" s="1491"/>
      <c r="AC3" s="1491"/>
      <c r="AD3" s="1491"/>
      <c r="AE3" s="1494"/>
      <c r="AF3" s="1493"/>
      <c r="AG3" s="1491"/>
      <c r="AH3" s="1491"/>
      <c r="AI3" s="1491"/>
      <c r="AJ3" s="1491"/>
      <c r="AK3" s="1491"/>
      <c r="AL3" s="1491"/>
      <c r="AM3" s="1491"/>
      <c r="AN3" s="1492"/>
      <c r="AO3" s="1491"/>
      <c r="AP3" s="1491"/>
      <c r="AQ3" s="1491"/>
      <c r="AR3" s="1491"/>
      <c r="AS3" s="1491"/>
      <c r="AT3" s="1491"/>
      <c r="AU3" s="1491"/>
      <c r="AV3" s="1491"/>
      <c r="AW3" s="1491"/>
      <c r="AX3" s="1491"/>
      <c r="AY3" s="1491"/>
      <c r="XFB3" s="2039">
        <v>711</v>
      </c>
      <c r="XFC3" s="2040"/>
      <c r="XFD3" s="2041"/>
    </row>
    <row r="4" spans="1:57 16376:16384" s="1375" customFormat="1" ht="15" customHeight="1">
      <c r="A4" s="1465" t="str">
        <f>INDEX(tblTrans[[English]:[Polski]],MATCH(XFB4,tblTrans[ID],0),LangSelID)</f>
        <v>Number of Corporate Customers</v>
      </c>
      <c r="B4" s="1465"/>
      <c r="C4" s="1465"/>
      <c r="D4" s="1465"/>
      <c r="E4" s="1465"/>
      <c r="F4" s="1465"/>
      <c r="G4" s="1465"/>
      <c r="H4" s="1465"/>
      <c r="I4" s="1465"/>
      <c r="J4" s="1465"/>
      <c r="K4" s="1465"/>
      <c r="L4" s="1465"/>
      <c r="M4" s="1465"/>
      <c r="N4" s="1465"/>
      <c r="O4" s="1468"/>
      <c r="P4" s="1471"/>
      <c r="Q4" s="1465"/>
      <c r="R4" s="1465"/>
      <c r="S4" s="1465"/>
      <c r="T4" s="1465"/>
      <c r="U4" s="1465"/>
      <c r="V4" s="1465"/>
      <c r="W4" s="1465"/>
      <c r="X4" s="1465"/>
      <c r="Y4" s="1465"/>
      <c r="Z4" s="1468"/>
      <c r="AA4" s="1471"/>
      <c r="AB4" s="1465"/>
      <c r="AC4" s="1465"/>
      <c r="AD4" s="1465"/>
      <c r="AE4" s="1468"/>
      <c r="AF4" s="1470"/>
      <c r="AG4" s="1465"/>
      <c r="AH4" s="1465"/>
      <c r="AI4" s="1465"/>
      <c r="AJ4" s="1465"/>
      <c r="AK4" s="1465"/>
      <c r="AL4" s="1465"/>
      <c r="AM4" s="1465"/>
      <c r="AN4" s="1490"/>
      <c r="AO4" s="1465"/>
      <c r="AP4" s="1465"/>
      <c r="AQ4" s="1465"/>
      <c r="AR4" s="1465"/>
      <c r="AS4" s="1465"/>
      <c r="AT4" s="1603"/>
      <c r="AU4" s="1726"/>
      <c r="AV4" s="1753"/>
      <c r="AW4" s="1791"/>
      <c r="AX4" s="1834"/>
      <c r="AY4" s="1865"/>
      <c r="XFB4" s="1697">
        <v>712</v>
      </c>
      <c r="XFC4" s="1697"/>
      <c r="XFD4" s="1697"/>
    </row>
    <row r="5" spans="1:57 16376:16384" s="1375" customFormat="1" ht="15" customHeight="1">
      <c r="A5" s="1457"/>
      <c r="B5" s="1472" t="s">
        <v>636</v>
      </c>
      <c r="C5" s="1466" t="str">
        <f>INDEX(tblTrans[[English]:[Polski]],MATCH(XFD5,tblTrans[ID],0),LangSelID)</f>
        <v>pcs.</v>
      </c>
      <c r="D5" s="2017" t="s">
        <v>642</v>
      </c>
      <c r="E5" s="2018"/>
      <c r="F5" s="2019"/>
      <c r="G5" s="1463">
        <v>928</v>
      </c>
      <c r="H5" s="1457">
        <v>937</v>
      </c>
      <c r="I5" s="1457">
        <v>929</v>
      </c>
      <c r="J5" s="1457">
        <v>942</v>
      </c>
      <c r="K5" s="1457">
        <v>969</v>
      </c>
      <c r="L5" s="1457">
        <v>968</v>
      </c>
      <c r="M5" s="1457">
        <v>979</v>
      </c>
      <c r="N5" s="1457">
        <v>987</v>
      </c>
      <c r="O5" s="1459">
        <v>996</v>
      </c>
      <c r="P5" s="1462">
        <v>948</v>
      </c>
      <c r="Q5" s="1457">
        <v>942</v>
      </c>
      <c r="R5" s="1457">
        <v>946</v>
      </c>
      <c r="S5" s="1457">
        <v>968</v>
      </c>
      <c r="T5" s="1457">
        <v>960</v>
      </c>
      <c r="U5" s="1457">
        <v>905</v>
      </c>
      <c r="V5" s="1457">
        <v>908</v>
      </c>
      <c r="W5" s="1457">
        <v>898</v>
      </c>
      <c r="X5" s="1457">
        <v>993</v>
      </c>
      <c r="Y5" s="1475">
        <v>1062</v>
      </c>
      <c r="Z5" s="1474">
        <v>1083</v>
      </c>
      <c r="AA5" s="1482">
        <v>1101</v>
      </c>
      <c r="AB5" s="1475">
        <v>1114</v>
      </c>
      <c r="AC5" s="1475">
        <v>1145</v>
      </c>
      <c r="AD5" s="1475">
        <v>1153</v>
      </c>
      <c r="AE5" s="1474">
        <v>1185</v>
      </c>
      <c r="AF5" s="1481">
        <v>1207</v>
      </c>
      <c r="AG5" s="1475">
        <v>1213</v>
      </c>
      <c r="AH5" s="1475">
        <v>1229</v>
      </c>
      <c r="AI5" s="1475">
        <v>1228</v>
      </c>
      <c r="AJ5" s="1480">
        <v>1243</v>
      </c>
      <c r="AK5" s="1475">
        <v>1253</v>
      </c>
      <c r="AL5" s="1475">
        <v>1266</v>
      </c>
      <c r="AM5" s="1474">
        <v>1255</v>
      </c>
      <c r="AN5" s="1473">
        <v>1710</v>
      </c>
      <c r="AO5" s="1475">
        <v>1778</v>
      </c>
      <c r="AP5" s="1475">
        <v>1794</v>
      </c>
      <c r="AQ5" s="1475">
        <v>1838</v>
      </c>
      <c r="AR5" s="1475">
        <v>1839</v>
      </c>
      <c r="AS5" s="1475">
        <v>1867</v>
      </c>
      <c r="AT5" s="1475">
        <v>1931</v>
      </c>
      <c r="AU5" s="1475">
        <v>1983</v>
      </c>
      <c r="AV5" s="1475">
        <v>2152</v>
      </c>
      <c r="AW5" s="1475">
        <v>2138</v>
      </c>
      <c r="AX5" s="1475">
        <v>2149</v>
      </c>
      <c r="AY5" s="1475">
        <v>2123</v>
      </c>
      <c r="XFB5" s="1457"/>
      <c r="XFC5" s="1472" t="s">
        <v>636</v>
      </c>
      <c r="XFD5" s="1466">
        <v>708</v>
      </c>
    </row>
    <row r="6" spans="1:57 16376:16384" s="1375" customFormat="1" ht="15" customHeight="1">
      <c r="A6" s="1457"/>
      <c r="B6" s="1472" t="s">
        <v>634</v>
      </c>
      <c r="C6" s="1466" t="str">
        <f>INDEX(tblTrans[[English]:[Polski]],MATCH(XFD6,tblTrans[ID],0),LangSelID)</f>
        <v>pcs.</v>
      </c>
      <c r="D6" s="2020"/>
      <c r="E6" s="2021"/>
      <c r="F6" s="2022"/>
      <c r="G6" s="1476">
        <v>3179</v>
      </c>
      <c r="H6" s="1475">
        <v>3206</v>
      </c>
      <c r="I6" s="1475">
        <v>3305</v>
      </c>
      <c r="J6" s="1475">
        <v>3387</v>
      </c>
      <c r="K6" s="1475">
        <v>3470</v>
      </c>
      <c r="L6" s="1475">
        <v>3511</v>
      </c>
      <c r="M6" s="1475">
        <v>3589</v>
      </c>
      <c r="N6" s="1475">
        <v>3679</v>
      </c>
      <c r="O6" s="1474">
        <v>3658</v>
      </c>
      <c r="P6" s="1482">
        <v>3770</v>
      </c>
      <c r="Q6" s="1475">
        <v>3827</v>
      </c>
      <c r="R6" s="1475">
        <v>3853</v>
      </c>
      <c r="S6" s="1475">
        <v>3896</v>
      </c>
      <c r="T6" s="1475">
        <v>3883</v>
      </c>
      <c r="U6" s="1475">
        <v>3852</v>
      </c>
      <c r="V6" s="1475">
        <v>3875</v>
      </c>
      <c r="W6" s="1475">
        <v>3810</v>
      </c>
      <c r="X6" s="1475">
        <v>3679</v>
      </c>
      <c r="Y6" s="1475">
        <v>3860</v>
      </c>
      <c r="Z6" s="1474">
        <v>3905</v>
      </c>
      <c r="AA6" s="1482">
        <v>3993</v>
      </c>
      <c r="AB6" s="1475">
        <v>4071</v>
      </c>
      <c r="AC6" s="1475">
        <v>4132</v>
      </c>
      <c r="AD6" s="1475">
        <v>4211</v>
      </c>
      <c r="AE6" s="1474">
        <v>4246</v>
      </c>
      <c r="AF6" s="1481">
        <v>4260</v>
      </c>
      <c r="AG6" s="1475">
        <v>4348</v>
      </c>
      <c r="AH6" s="1475">
        <v>4446</v>
      </c>
      <c r="AI6" s="1475">
        <v>4583</v>
      </c>
      <c r="AJ6" s="1480">
        <v>4701</v>
      </c>
      <c r="AK6" s="1475">
        <v>4795</v>
      </c>
      <c r="AL6" s="1475">
        <v>4885</v>
      </c>
      <c r="AM6" s="1474">
        <v>5022</v>
      </c>
      <c r="AN6" s="1473">
        <v>4809</v>
      </c>
      <c r="AO6" s="1475">
        <v>4904</v>
      </c>
      <c r="AP6" s="1475">
        <v>5026</v>
      </c>
      <c r="AQ6" s="1475">
        <v>5144</v>
      </c>
      <c r="AR6" s="1475">
        <v>5317</v>
      </c>
      <c r="AS6" s="1475">
        <v>5485</v>
      </c>
      <c r="AT6" s="1475">
        <v>5609</v>
      </c>
      <c r="AU6" s="1475">
        <v>5748</v>
      </c>
      <c r="AV6" s="1475">
        <v>5896</v>
      </c>
      <c r="AW6" s="1475">
        <v>5883</v>
      </c>
      <c r="AX6" s="1475">
        <v>5987</v>
      </c>
      <c r="AY6" s="1475">
        <v>6067</v>
      </c>
      <c r="XFB6" s="1457"/>
      <c r="XFC6" s="1472" t="s">
        <v>634</v>
      </c>
      <c r="XFD6" s="1466">
        <v>708</v>
      </c>
    </row>
    <row r="7" spans="1:57 16376:16384" s="1375" customFormat="1" ht="15" customHeight="1">
      <c r="A7" s="1457"/>
      <c r="B7" s="1472" t="s">
        <v>632</v>
      </c>
      <c r="C7" s="1466" t="str">
        <f>INDEX(tblTrans[[English]:[Polski]],MATCH(XFD7,tblTrans[ID],0),LangSelID)</f>
        <v>pcs.</v>
      </c>
      <c r="D7" s="1489"/>
      <c r="E7" s="1488"/>
      <c r="F7" s="1487"/>
      <c r="G7" s="1476">
        <v>5926</v>
      </c>
      <c r="H7" s="1475">
        <v>6095</v>
      </c>
      <c r="I7" s="1475">
        <v>6375</v>
      </c>
      <c r="J7" s="1475">
        <v>6567</v>
      </c>
      <c r="K7" s="1475">
        <v>7003</v>
      </c>
      <c r="L7" s="1475">
        <v>7179</v>
      </c>
      <c r="M7" s="1475">
        <v>7444</v>
      </c>
      <c r="N7" s="1475">
        <v>7677</v>
      </c>
      <c r="O7" s="1474">
        <v>7631</v>
      </c>
      <c r="P7" s="1482">
        <v>7717</v>
      </c>
      <c r="Q7" s="1475">
        <v>7909</v>
      </c>
      <c r="R7" s="1475">
        <v>8047</v>
      </c>
      <c r="S7" s="1475">
        <v>8234</v>
      </c>
      <c r="T7" s="1475">
        <v>8238</v>
      </c>
      <c r="U7" s="1475">
        <v>8233</v>
      </c>
      <c r="V7" s="1475">
        <v>8209</v>
      </c>
      <c r="W7" s="1475">
        <v>8128</v>
      </c>
      <c r="X7" s="1475">
        <v>8111</v>
      </c>
      <c r="Y7" s="1475">
        <v>8104</v>
      </c>
      <c r="Z7" s="1474">
        <v>8138</v>
      </c>
      <c r="AA7" s="1482">
        <v>8177</v>
      </c>
      <c r="AB7" s="1475">
        <v>8238</v>
      </c>
      <c r="AC7" s="1475">
        <v>8359</v>
      </c>
      <c r="AD7" s="1475">
        <v>8514</v>
      </c>
      <c r="AE7" s="1474">
        <v>8546</v>
      </c>
      <c r="AF7" s="1481">
        <v>8947</v>
      </c>
      <c r="AG7" s="1475">
        <v>9092</v>
      </c>
      <c r="AH7" s="1475">
        <v>9207</v>
      </c>
      <c r="AI7" s="1475">
        <v>9284</v>
      </c>
      <c r="AJ7" s="1480">
        <v>9352</v>
      </c>
      <c r="AK7" s="1475">
        <v>9554</v>
      </c>
      <c r="AL7" s="1475">
        <v>9850</v>
      </c>
      <c r="AM7" s="1474">
        <v>10056</v>
      </c>
      <c r="AN7" s="1473">
        <v>10081</v>
      </c>
      <c r="AO7" s="1475">
        <v>10324</v>
      </c>
      <c r="AP7" s="1475">
        <v>10570</v>
      </c>
      <c r="AQ7" s="1475">
        <v>10805</v>
      </c>
      <c r="AR7" s="1475">
        <v>10977</v>
      </c>
      <c r="AS7" s="1475">
        <v>11302</v>
      </c>
      <c r="AT7" s="1475">
        <v>11546</v>
      </c>
      <c r="AU7" s="1475">
        <v>11831</v>
      </c>
      <c r="AV7" s="1475">
        <v>11944</v>
      </c>
      <c r="AW7" s="1475">
        <v>12199</v>
      </c>
      <c r="AX7" s="1475">
        <v>12559</v>
      </c>
      <c r="AY7" s="1475">
        <v>12750</v>
      </c>
      <c r="XFB7" s="1457"/>
      <c r="XFC7" s="1472" t="s">
        <v>632</v>
      </c>
      <c r="XFD7" s="1466">
        <v>708</v>
      </c>
    </row>
    <row r="8" spans="1:57 16376:16384" s="1375" customFormat="1" ht="15" customHeight="1">
      <c r="A8" s="1457"/>
      <c r="B8" s="1472"/>
      <c r="C8" s="1457"/>
      <c r="D8" s="1457"/>
      <c r="E8" s="1457"/>
      <c r="F8" s="1457"/>
      <c r="G8" s="1457"/>
      <c r="H8" s="1457"/>
      <c r="I8" s="1457"/>
      <c r="J8" s="1457"/>
      <c r="K8" s="1457"/>
      <c r="L8" s="1457"/>
      <c r="M8" s="1457"/>
      <c r="N8" s="1457"/>
      <c r="O8" s="1459"/>
      <c r="P8" s="1462"/>
      <c r="Q8" s="1457"/>
      <c r="R8" s="1457"/>
      <c r="S8" s="1457"/>
      <c r="T8" s="1457"/>
      <c r="U8" s="1457"/>
      <c r="V8" s="1457"/>
      <c r="W8" s="1457"/>
      <c r="X8" s="1457"/>
      <c r="Y8" s="1457"/>
      <c r="Z8" s="1459"/>
      <c r="AA8" s="1462"/>
      <c r="AB8" s="1457"/>
      <c r="AC8" s="1457"/>
      <c r="AD8" s="1457"/>
      <c r="AE8" s="1459"/>
      <c r="AF8" s="1461"/>
      <c r="AG8" s="1457"/>
      <c r="AH8" s="1457"/>
      <c r="AI8" s="1457"/>
      <c r="AJ8" s="1460"/>
      <c r="AK8" s="1457"/>
      <c r="AL8" s="1457"/>
      <c r="AM8" s="1459"/>
      <c r="AN8" s="1458"/>
      <c r="AO8" s="1457"/>
      <c r="AP8" s="1457"/>
      <c r="AQ8" s="1457"/>
      <c r="AR8" s="1457"/>
      <c r="AS8" s="1457"/>
      <c r="AT8" s="1457"/>
      <c r="AU8" s="1457"/>
      <c r="AV8" s="1457"/>
      <c r="AW8" s="1457"/>
      <c r="AX8" s="1457"/>
      <c r="AY8" s="1457"/>
      <c r="XFB8" s="1457"/>
      <c r="XFC8" s="1472"/>
      <c r="XFD8" s="1457"/>
    </row>
    <row r="9" spans="1:57 16376:16384" s="1375" customFormat="1" ht="15" customHeight="1">
      <c r="A9" s="1465" t="str">
        <f>INDEX(tblTrans[[English]:[Polski]],MATCH(XEV9,tblTrans[ID],0),LangSelID)</f>
        <v>Loans to Corporate Customers</v>
      </c>
      <c r="B9" s="1465"/>
      <c r="C9" s="1465"/>
      <c r="D9" s="1465"/>
      <c r="E9" s="1465"/>
      <c r="F9" s="1465"/>
      <c r="G9" s="1465"/>
      <c r="H9" s="1465"/>
      <c r="I9" s="1465"/>
      <c r="J9" s="1465"/>
      <c r="K9" s="1465"/>
      <c r="L9" s="1465"/>
      <c r="M9" s="1465"/>
      <c r="N9" s="1465"/>
      <c r="O9" s="1468"/>
      <c r="P9" s="1471"/>
      <c r="Q9" s="1465"/>
      <c r="R9" s="1465"/>
      <c r="S9" s="1465"/>
      <c r="T9" s="1465"/>
      <c r="U9" s="1465"/>
      <c r="V9" s="1465"/>
      <c r="W9" s="1465"/>
      <c r="X9" s="1465"/>
      <c r="Y9" s="1465"/>
      <c r="Z9" s="1468"/>
      <c r="AA9" s="1471"/>
      <c r="AB9" s="1465"/>
      <c r="AC9" s="1465"/>
      <c r="AD9" s="1465"/>
      <c r="AE9" s="1468"/>
      <c r="AF9" s="1470"/>
      <c r="AG9" s="1465"/>
      <c r="AH9" s="1465"/>
      <c r="AI9" s="1465"/>
      <c r="AJ9" s="1469"/>
      <c r="AK9" s="1465"/>
      <c r="AL9" s="1465"/>
      <c r="AM9" s="1468"/>
      <c r="AN9" s="1467"/>
      <c r="AO9" s="1465"/>
      <c r="AP9" s="1465"/>
      <c r="AQ9" s="1465"/>
      <c r="AR9" s="1465"/>
      <c r="AS9" s="1465"/>
      <c r="AT9" s="1603"/>
      <c r="AU9" s="1726"/>
      <c r="AV9" s="1753"/>
      <c r="AW9" s="1791"/>
      <c r="AX9" s="1834"/>
      <c r="AY9" s="1865"/>
      <c r="XEV9" s="1697">
        <v>713</v>
      </c>
      <c r="XEW9" s="1697"/>
      <c r="XEX9" s="1697"/>
    </row>
    <row r="10" spans="1:57 16376:16384" s="1375" customFormat="1" ht="15" customHeight="1">
      <c r="A10" s="1457"/>
      <c r="B10" s="1472" t="s">
        <v>636</v>
      </c>
      <c r="C10" s="1466" t="str">
        <f>INDEX(tblTrans[[English]:[Polski]],MATCH(XEX10,tblTrans[ID],0),LangSelID)</f>
        <v>PLN M</v>
      </c>
      <c r="D10" s="1465"/>
      <c r="E10" s="1465"/>
      <c r="F10" s="1465"/>
      <c r="G10" s="1476">
        <v>3387.875</v>
      </c>
      <c r="H10" s="1475">
        <v>3904.4259999999999</v>
      </c>
      <c r="I10" s="1475">
        <v>3780.424</v>
      </c>
      <c r="J10" s="1475">
        <v>3958.8049999999998</v>
      </c>
      <c r="K10" s="1476">
        <v>3371.4</v>
      </c>
      <c r="L10" s="1476">
        <v>3588</v>
      </c>
      <c r="M10" s="1476">
        <v>3996</v>
      </c>
      <c r="N10" s="1476">
        <v>4167</v>
      </c>
      <c r="O10" s="1478">
        <v>4605</v>
      </c>
      <c r="P10" s="1477">
        <v>5365</v>
      </c>
      <c r="Q10" s="1476">
        <v>5531</v>
      </c>
      <c r="R10" s="1475">
        <v>5468</v>
      </c>
      <c r="S10" s="1475">
        <v>6019</v>
      </c>
      <c r="T10" s="1475">
        <v>6153</v>
      </c>
      <c r="U10" s="1475">
        <v>5666</v>
      </c>
      <c r="V10" s="1475">
        <v>6192</v>
      </c>
      <c r="W10" s="1475">
        <v>6460</v>
      </c>
      <c r="X10" s="1475">
        <v>5785</v>
      </c>
      <c r="Y10" s="1475">
        <v>5898</v>
      </c>
      <c r="Z10" s="1474">
        <v>5869</v>
      </c>
      <c r="AA10" s="1482">
        <v>6001</v>
      </c>
      <c r="AB10" s="1475">
        <v>6517</v>
      </c>
      <c r="AC10" s="1475">
        <v>7164.1252550299905</v>
      </c>
      <c r="AD10" s="1475">
        <v>8183.17609911</v>
      </c>
      <c r="AE10" s="1474">
        <v>11261.13068371</v>
      </c>
      <c r="AF10" s="1481">
        <v>11122.027029960002</v>
      </c>
      <c r="AG10" s="1475">
        <v>12056.162694829998</v>
      </c>
      <c r="AH10" s="1475">
        <v>12620.983162050001</v>
      </c>
      <c r="AI10" s="1475">
        <v>11382.790215589997</v>
      </c>
      <c r="AJ10" s="1480">
        <v>11365.138513129999</v>
      </c>
      <c r="AK10" s="1475">
        <v>12057.52041721</v>
      </c>
      <c r="AL10" s="1475">
        <v>11690.65007331</v>
      </c>
      <c r="AM10" s="1474">
        <v>11308.7553014</v>
      </c>
      <c r="AN10" s="1473">
        <v>6094.5311325399998</v>
      </c>
      <c r="AO10" s="1479">
        <v>6224.1302772399995</v>
      </c>
      <c r="AP10" s="1479">
        <v>6366.6063506499995</v>
      </c>
      <c r="AQ10" s="1479">
        <v>6378.8784824699987</v>
      </c>
      <c r="AR10" s="1479">
        <v>6290.1561544099995</v>
      </c>
      <c r="AS10" s="1479">
        <v>6329.42422231</v>
      </c>
      <c r="AT10" s="1479">
        <v>6379.1789098399995</v>
      </c>
      <c r="AU10" s="1479">
        <v>6162.6332604299996</v>
      </c>
      <c r="AV10" s="1479">
        <v>5771.2845238500004</v>
      </c>
      <c r="AW10" s="1479">
        <v>5603.6506512600008</v>
      </c>
      <c r="AX10" s="1479">
        <v>5506.4874796899985</v>
      </c>
      <c r="AY10" s="1479">
        <v>4999.7326539099995</v>
      </c>
      <c r="BD10" s="1850"/>
      <c r="BE10" s="1755"/>
      <c r="XEV10" s="1457"/>
      <c r="XEW10" s="1472" t="s">
        <v>636</v>
      </c>
      <c r="XEX10" s="1466">
        <v>706</v>
      </c>
    </row>
    <row r="11" spans="1:57 16376:16384" s="1375" customFormat="1" ht="15" customHeight="1">
      <c r="A11" s="1457"/>
      <c r="B11" s="1472" t="s">
        <v>634</v>
      </c>
      <c r="C11" s="1466" t="str">
        <f>INDEX(tblTrans[[English]:[Polski]],MATCH(XEX11,tblTrans[ID],0),LangSelID)</f>
        <v>PLN M</v>
      </c>
      <c r="D11" s="1465"/>
      <c r="E11" s="1465"/>
      <c r="F11" s="1465"/>
      <c r="G11" s="1476">
        <v>4882.5680000000002</v>
      </c>
      <c r="H11" s="1475">
        <v>6091.1729999999998</v>
      </c>
      <c r="I11" s="1475">
        <v>6576.5810000000001</v>
      </c>
      <c r="J11" s="1475">
        <v>5930.576</v>
      </c>
      <c r="K11" s="1476">
        <v>5188.2</v>
      </c>
      <c r="L11" s="1476">
        <v>6032</v>
      </c>
      <c r="M11" s="1476">
        <v>6886</v>
      </c>
      <c r="N11" s="1476">
        <v>7015</v>
      </c>
      <c r="O11" s="1478">
        <v>7030</v>
      </c>
      <c r="P11" s="1477">
        <v>6886</v>
      </c>
      <c r="Q11" s="1476">
        <v>7295</v>
      </c>
      <c r="R11" s="1475">
        <v>7507</v>
      </c>
      <c r="S11" s="1475">
        <v>7702</v>
      </c>
      <c r="T11" s="1475">
        <v>8144</v>
      </c>
      <c r="U11" s="1475">
        <v>8180</v>
      </c>
      <c r="V11" s="1475">
        <v>7901</v>
      </c>
      <c r="W11" s="1475">
        <v>7764</v>
      </c>
      <c r="X11" s="1475">
        <v>7577</v>
      </c>
      <c r="Y11" s="1475">
        <v>7917</v>
      </c>
      <c r="Z11" s="1474">
        <v>7806</v>
      </c>
      <c r="AA11" s="1482">
        <v>8029</v>
      </c>
      <c r="AB11" s="1475">
        <v>8243</v>
      </c>
      <c r="AC11" s="1475">
        <v>8226.0214339399936</v>
      </c>
      <c r="AD11" s="1475">
        <v>8919.3915027199946</v>
      </c>
      <c r="AE11" s="1474">
        <v>9371.0047386599963</v>
      </c>
      <c r="AF11" s="1481">
        <v>9442.7604698999985</v>
      </c>
      <c r="AG11" s="1475">
        <v>9853.4236309200023</v>
      </c>
      <c r="AH11" s="1475">
        <v>10028.06817739</v>
      </c>
      <c r="AI11" s="1475">
        <v>9519.9028897400021</v>
      </c>
      <c r="AJ11" s="1480">
        <v>9504.0122530100016</v>
      </c>
      <c r="AK11" s="1475">
        <v>9899.9971233499982</v>
      </c>
      <c r="AL11" s="1475">
        <v>9981.5349853300031</v>
      </c>
      <c r="AM11" s="1474">
        <v>9424.6001718599964</v>
      </c>
      <c r="AN11" s="1473">
        <v>9992.6825108000012</v>
      </c>
      <c r="AO11" s="1479">
        <v>10416.34057989</v>
      </c>
      <c r="AP11" s="1479">
        <v>10841.10579105</v>
      </c>
      <c r="AQ11" s="1479">
        <v>10633.261563170001</v>
      </c>
      <c r="AR11" s="1479">
        <v>11228.514408360001</v>
      </c>
      <c r="AS11" s="1479">
        <v>11899.720721969999</v>
      </c>
      <c r="AT11" s="1479">
        <v>12205.9766741</v>
      </c>
      <c r="AU11" s="1479">
        <v>11837.59666264</v>
      </c>
      <c r="AV11" s="1479">
        <v>12518.132388599999</v>
      </c>
      <c r="AW11" s="1479">
        <v>12650.504571020001</v>
      </c>
      <c r="AX11" s="1479">
        <v>12926.395684719997</v>
      </c>
      <c r="AY11" s="1479">
        <v>12744.825742579998</v>
      </c>
      <c r="BD11" s="1850"/>
      <c r="BE11" s="1755"/>
      <c r="XEV11" s="1457"/>
      <c r="XEW11" s="1472" t="s">
        <v>634</v>
      </c>
      <c r="XEX11" s="1466">
        <v>706</v>
      </c>
    </row>
    <row r="12" spans="1:57 16376:16384" s="1375" customFormat="1" ht="15" customHeight="1">
      <c r="A12" s="1457"/>
      <c r="B12" s="1472" t="s">
        <v>632</v>
      </c>
      <c r="C12" s="1466" t="str">
        <f>INDEX(tblTrans[[English]:[Polski]],MATCH(XEX12,tblTrans[ID],0),LangSelID)</f>
        <v>PLN M</v>
      </c>
      <c r="D12" s="1465"/>
      <c r="E12" s="1465"/>
      <c r="F12" s="1465"/>
      <c r="G12" s="1476">
        <v>414.64</v>
      </c>
      <c r="H12" s="1475">
        <v>460.66500000000002</v>
      </c>
      <c r="I12" s="1475">
        <v>556.96199999999999</v>
      </c>
      <c r="J12" s="1475">
        <v>617.78099999999995</v>
      </c>
      <c r="K12" s="1486">
        <v>653.20000000000005</v>
      </c>
      <c r="L12" s="1476">
        <v>780</v>
      </c>
      <c r="M12" s="1476">
        <v>938</v>
      </c>
      <c r="N12" s="1476">
        <v>1054</v>
      </c>
      <c r="O12" s="1478">
        <v>1077</v>
      </c>
      <c r="P12" s="1477">
        <v>1197</v>
      </c>
      <c r="Q12" s="1476">
        <v>1345</v>
      </c>
      <c r="R12" s="1475">
        <v>1440</v>
      </c>
      <c r="S12" s="1475">
        <v>1566</v>
      </c>
      <c r="T12" s="1475">
        <v>1695</v>
      </c>
      <c r="U12" s="1475">
        <v>1700</v>
      </c>
      <c r="V12" s="1475">
        <v>1989</v>
      </c>
      <c r="W12" s="1475">
        <v>1732</v>
      </c>
      <c r="X12" s="1475">
        <v>1703</v>
      </c>
      <c r="Y12" s="1475">
        <v>1756</v>
      </c>
      <c r="Z12" s="1474">
        <v>1919</v>
      </c>
      <c r="AA12" s="1482">
        <v>2150</v>
      </c>
      <c r="AB12" s="1475">
        <v>2190</v>
      </c>
      <c r="AC12" s="1475">
        <v>2282.9458325499995</v>
      </c>
      <c r="AD12" s="1475">
        <v>2454.9678099999987</v>
      </c>
      <c r="AE12" s="1474">
        <v>2792.0148184999985</v>
      </c>
      <c r="AF12" s="1481">
        <v>2730.9732084999991</v>
      </c>
      <c r="AG12" s="1475">
        <v>2914.1443744699995</v>
      </c>
      <c r="AH12" s="1475">
        <v>2864.5694953000002</v>
      </c>
      <c r="AI12" s="1475">
        <v>2862.4436182100003</v>
      </c>
      <c r="AJ12" s="1480">
        <v>2820.9092228900004</v>
      </c>
      <c r="AK12" s="1475">
        <v>2846.1872191400012</v>
      </c>
      <c r="AL12" s="1475">
        <v>2851.6957222100009</v>
      </c>
      <c r="AM12" s="1474">
        <v>2773.1274488299996</v>
      </c>
      <c r="AN12" s="1473">
        <v>2707.1197841900002</v>
      </c>
      <c r="AO12" s="1479">
        <v>2788.4506147500001</v>
      </c>
      <c r="AP12" s="1479">
        <v>2850.9626552899999</v>
      </c>
      <c r="AQ12" s="1479">
        <v>2810.9588026200004</v>
      </c>
      <c r="AR12" s="1479">
        <v>2791.7484726499997</v>
      </c>
      <c r="AS12" s="1479">
        <v>2823.8083184799998</v>
      </c>
      <c r="AT12" s="1479">
        <v>2892.3657155399997</v>
      </c>
      <c r="AU12" s="1479">
        <v>3049.5872270099999</v>
      </c>
      <c r="AV12" s="1479">
        <v>2920.5393935299999</v>
      </c>
      <c r="AW12" s="1479">
        <v>2946.3010739600008</v>
      </c>
      <c r="AX12" s="1479">
        <v>2953.9414122199996</v>
      </c>
      <c r="AY12" s="1479">
        <v>2957.9381430300009</v>
      </c>
      <c r="BD12" s="1850"/>
      <c r="BE12" s="1755"/>
      <c r="XEV12" s="1457"/>
      <c r="XEW12" s="1472" t="s">
        <v>632</v>
      </c>
      <c r="XEX12" s="1466">
        <v>706</v>
      </c>
    </row>
    <row r="13" spans="1:57 16376:16384" s="1375" customFormat="1" ht="15" customHeight="1">
      <c r="A13" s="1457"/>
      <c r="B13" s="1484" t="s">
        <v>630</v>
      </c>
      <c r="C13" s="1466" t="str">
        <f>INDEX(tblTrans[[English]:[Polski]],MATCH(XEX13,tblTrans[ID],0),LangSelID)</f>
        <v>PLN M</v>
      </c>
      <c r="D13" s="1465"/>
      <c r="E13" s="1465"/>
      <c r="F13" s="1465"/>
      <c r="G13" s="1465"/>
      <c r="H13" s="1465"/>
      <c r="I13" s="1465"/>
      <c r="J13" s="1465"/>
      <c r="K13" s="1465"/>
      <c r="L13" s="1465"/>
      <c r="M13" s="1465"/>
      <c r="N13" s="1465"/>
      <c r="O13" s="1468"/>
      <c r="P13" s="1462">
        <v>922</v>
      </c>
      <c r="Q13" s="1457">
        <v>470</v>
      </c>
      <c r="R13" s="1457">
        <v>155</v>
      </c>
      <c r="S13" s="1457">
        <v>407</v>
      </c>
      <c r="T13" s="1457">
        <v>185</v>
      </c>
      <c r="U13" s="1457">
        <v>834</v>
      </c>
      <c r="V13" s="1457">
        <v>370</v>
      </c>
      <c r="W13" s="1457">
        <v>354</v>
      </c>
      <c r="X13" s="1457">
        <v>499</v>
      </c>
      <c r="Y13" s="1457">
        <v>289</v>
      </c>
      <c r="Z13" s="1459">
        <v>310</v>
      </c>
      <c r="AA13" s="1482">
        <v>3337</v>
      </c>
      <c r="AB13" s="1475">
        <v>2651</v>
      </c>
      <c r="AC13" s="1475">
        <v>1957.8505019900003</v>
      </c>
      <c r="AD13" s="1475">
        <v>1837.7492904800001</v>
      </c>
      <c r="AE13" s="1474">
        <v>1152.8394497000002</v>
      </c>
      <c r="AF13" s="1481">
        <v>285.47270500000002</v>
      </c>
      <c r="AG13" s="1475">
        <v>474.33552067999995</v>
      </c>
      <c r="AH13" s="1475">
        <v>2762.0363735699998</v>
      </c>
      <c r="AI13" s="1475">
        <v>2021.80375121</v>
      </c>
      <c r="AJ13" s="1480">
        <v>1763.7460826399999</v>
      </c>
      <c r="AK13" s="1475">
        <v>5074.3602419400004</v>
      </c>
      <c r="AL13" s="1475">
        <v>3005.6601995999999</v>
      </c>
      <c r="AM13" s="1474">
        <v>3285.3319471499999</v>
      </c>
      <c r="AN13" s="1473">
        <v>4922.5093163400006</v>
      </c>
      <c r="AO13" s="1479">
        <v>2648.1257725999999</v>
      </c>
      <c r="AP13" s="1479">
        <v>2751.40604158</v>
      </c>
      <c r="AQ13" s="1479">
        <v>3840.3572400000003</v>
      </c>
      <c r="AR13" s="1479">
        <v>5613.5295786800007</v>
      </c>
      <c r="AS13" s="1479">
        <v>845.23455559999991</v>
      </c>
      <c r="AT13" s="1479">
        <v>2663.9111383000004</v>
      </c>
      <c r="AU13" s="1479">
        <v>19.560386999999999</v>
      </c>
      <c r="AV13" s="1479">
        <v>4.7599029899999996</v>
      </c>
      <c r="AW13" s="1479">
        <v>134.44225894000002</v>
      </c>
      <c r="AX13" s="1479">
        <v>62.128540399999999</v>
      </c>
      <c r="AY13" s="1479">
        <v>56.675648110000004</v>
      </c>
      <c r="BD13" s="1850"/>
      <c r="BE13" s="1755"/>
      <c r="XEV13" s="1457"/>
      <c r="XEW13" s="1484" t="s">
        <v>630</v>
      </c>
      <c r="XEX13" s="1466">
        <v>706</v>
      </c>
    </row>
    <row r="14" spans="1:57 16376:16384" s="1375" customFormat="1" ht="15" customHeight="1">
      <c r="A14" s="1457"/>
      <c r="B14" s="1472"/>
      <c r="C14" s="1466"/>
      <c r="D14" s="1457"/>
      <c r="E14" s="1457"/>
      <c r="F14" s="1457"/>
      <c r="G14" s="1457"/>
      <c r="H14" s="1457"/>
      <c r="I14" s="1457"/>
      <c r="J14" s="1457"/>
      <c r="K14" s="1457"/>
      <c r="L14" s="1457"/>
      <c r="M14" s="1457"/>
      <c r="N14" s="1457"/>
      <c r="O14" s="1459"/>
      <c r="P14" s="1462"/>
      <c r="Q14" s="1457"/>
      <c r="R14" s="1457"/>
      <c r="S14" s="1457"/>
      <c r="T14" s="1457"/>
      <c r="U14" s="1457"/>
      <c r="V14" s="1457"/>
      <c r="W14" s="1457"/>
      <c r="X14" s="1457"/>
      <c r="Y14" s="1457"/>
      <c r="Z14" s="1459"/>
      <c r="AA14" s="1462"/>
      <c r="AB14" s="1457"/>
      <c r="AC14" s="1457"/>
      <c r="AD14" s="1457"/>
      <c r="AE14" s="1459"/>
      <c r="AF14" s="1481"/>
      <c r="AG14" s="1475"/>
      <c r="AH14" s="1457"/>
      <c r="AI14" s="1457"/>
      <c r="AJ14" s="1460"/>
      <c r="AK14" s="1457"/>
      <c r="AL14" s="1457"/>
      <c r="AM14" s="1459"/>
      <c r="AN14" s="1458"/>
      <c r="AO14" s="1483"/>
      <c r="AP14" s="1483"/>
      <c r="AQ14" s="1483"/>
      <c r="AR14" s="1483"/>
      <c r="AS14" s="1483"/>
      <c r="AT14" s="1483"/>
      <c r="AU14" s="1483"/>
      <c r="AV14" s="1483"/>
      <c r="AW14" s="1483"/>
      <c r="AX14" s="1483"/>
      <c r="AY14" s="1483"/>
      <c r="BD14" s="1850"/>
      <c r="BE14" s="1755"/>
      <c r="XEV14" s="1457"/>
      <c r="XEW14" s="1472"/>
      <c r="XEX14" s="1466"/>
    </row>
    <row r="15" spans="1:57 16376:16384" s="1375" customFormat="1" ht="15" customHeight="1">
      <c r="A15" s="1465" t="str">
        <f>INDEX(tblTrans[[English]:[Polski]],MATCH(XEV15,tblTrans[ID],0),LangSelID)</f>
        <v>Corporate Customers' Deposits</v>
      </c>
      <c r="B15" s="1465"/>
      <c r="C15" s="1465"/>
      <c r="D15" s="1465"/>
      <c r="E15" s="1465"/>
      <c r="F15" s="1465"/>
      <c r="G15" s="1465"/>
      <c r="H15" s="1465"/>
      <c r="I15" s="1465"/>
      <c r="J15" s="1465"/>
      <c r="K15" s="1465"/>
      <c r="L15" s="1465"/>
      <c r="M15" s="1465"/>
      <c r="N15" s="1465"/>
      <c r="O15" s="1468"/>
      <c r="P15" s="1471"/>
      <c r="Q15" s="1465"/>
      <c r="R15" s="1465"/>
      <c r="S15" s="1465"/>
      <c r="T15" s="1465"/>
      <c r="U15" s="1465"/>
      <c r="V15" s="1465"/>
      <c r="W15" s="1465"/>
      <c r="X15" s="1465"/>
      <c r="Y15" s="1465"/>
      <c r="Z15" s="1468"/>
      <c r="AA15" s="1471"/>
      <c r="AB15" s="1465"/>
      <c r="AC15" s="1465"/>
      <c r="AD15" s="1465"/>
      <c r="AE15" s="1468"/>
      <c r="AF15" s="1470"/>
      <c r="AG15" s="1465"/>
      <c r="AH15" s="1465"/>
      <c r="AI15" s="1465"/>
      <c r="AJ15" s="1469"/>
      <c r="AK15" s="1465"/>
      <c r="AL15" s="1465"/>
      <c r="AM15" s="1468"/>
      <c r="AN15" s="1467"/>
      <c r="AO15" s="1465"/>
      <c r="AP15" s="1465"/>
      <c r="AQ15" s="1465"/>
      <c r="AR15" s="1465"/>
      <c r="AS15" s="1465"/>
      <c r="AT15" s="1603"/>
      <c r="AU15" s="1726"/>
      <c r="AV15" s="1753"/>
      <c r="AW15" s="1791"/>
      <c r="AX15" s="1834"/>
      <c r="AY15" s="1865"/>
      <c r="BD15" s="1850"/>
      <c r="BE15" s="1755"/>
      <c r="XEV15" s="1697">
        <v>714</v>
      </c>
      <c r="XEW15" s="1697"/>
      <c r="XEX15" s="1697"/>
    </row>
    <row r="16" spans="1:57 16376:16384" s="1375" customFormat="1" ht="15" customHeight="1">
      <c r="A16" s="1457"/>
      <c r="B16" s="1472" t="s">
        <v>636</v>
      </c>
      <c r="C16" s="1466" t="str">
        <f>INDEX(tblTrans[[English]:[Polski]],MATCH(XEX16,tblTrans[ID],0),LangSelID)</f>
        <v>PLN M</v>
      </c>
      <c r="D16" s="1465"/>
      <c r="E16" s="1465"/>
      <c r="F16" s="1465"/>
      <c r="G16" s="1476">
        <v>7535.5950000000003</v>
      </c>
      <c r="H16" s="1485">
        <v>6993.9219999999996</v>
      </c>
      <c r="I16" s="1475">
        <v>6956.2150000000001</v>
      </c>
      <c r="J16" s="1475">
        <v>7670.585</v>
      </c>
      <c r="K16" s="1476">
        <v>7730.1</v>
      </c>
      <c r="L16" s="1476">
        <v>8632</v>
      </c>
      <c r="M16" s="1476">
        <v>8936</v>
      </c>
      <c r="N16" s="1476">
        <v>9651</v>
      </c>
      <c r="O16" s="1478">
        <v>8679</v>
      </c>
      <c r="P16" s="1477">
        <v>6416</v>
      </c>
      <c r="Q16" s="1476">
        <v>7412</v>
      </c>
      <c r="R16" s="1475">
        <v>7566</v>
      </c>
      <c r="S16" s="1475">
        <v>6858</v>
      </c>
      <c r="T16" s="1475">
        <v>6280</v>
      </c>
      <c r="U16" s="1476">
        <v>7807</v>
      </c>
      <c r="V16" s="1475">
        <v>7220</v>
      </c>
      <c r="W16" s="1475">
        <v>7263</v>
      </c>
      <c r="X16" s="1475">
        <v>8175</v>
      </c>
      <c r="Y16" s="1475">
        <v>8385</v>
      </c>
      <c r="Z16" s="1474">
        <v>8994</v>
      </c>
      <c r="AA16" s="1482">
        <v>9378</v>
      </c>
      <c r="AB16" s="1475">
        <v>9251</v>
      </c>
      <c r="AC16" s="1475">
        <v>11742.830930149999</v>
      </c>
      <c r="AD16" s="1475">
        <v>11599.769142639996</v>
      </c>
      <c r="AE16" s="1474">
        <v>12938.579605459987</v>
      </c>
      <c r="AF16" s="1481">
        <v>9683.6886901300004</v>
      </c>
      <c r="AG16" s="1475">
        <v>10120.301665960002</v>
      </c>
      <c r="AH16" s="1475">
        <v>10502.651877259999</v>
      </c>
      <c r="AI16" s="1475">
        <v>10133.6741231</v>
      </c>
      <c r="AJ16" s="1480">
        <v>8596.6221171899979</v>
      </c>
      <c r="AK16" s="1475">
        <v>9400.3873373500028</v>
      </c>
      <c r="AL16" s="1475">
        <v>9617.48113663</v>
      </c>
      <c r="AM16" s="1474">
        <v>7188.7426903900005</v>
      </c>
      <c r="AN16" s="1473">
        <v>9809.8494828000003</v>
      </c>
      <c r="AO16" s="1479">
        <v>10045.165101409999</v>
      </c>
      <c r="AP16" s="1479">
        <v>12473.085507619999</v>
      </c>
      <c r="AQ16" s="1479">
        <v>12111.254285999999</v>
      </c>
      <c r="AR16" s="1479">
        <v>10917.687523140001</v>
      </c>
      <c r="AS16" s="1479">
        <v>13488.092622749999</v>
      </c>
      <c r="AT16" s="1479">
        <v>15589.10361643</v>
      </c>
      <c r="AU16" s="1479">
        <v>14019.2419264</v>
      </c>
      <c r="AV16" s="1479">
        <v>13713.477011250001</v>
      </c>
      <c r="AW16" s="1479">
        <v>13328.795680910001</v>
      </c>
      <c r="AX16" s="1479">
        <v>10741.668671219999</v>
      </c>
      <c r="AY16" s="1479">
        <v>12658.994063500004</v>
      </c>
      <c r="BD16" s="1850"/>
      <c r="BE16" s="1755"/>
      <c r="XEV16" s="1457"/>
      <c r="XEW16" s="1472" t="s">
        <v>636</v>
      </c>
      <c r="XEX16" s="1466">
        <v>706</v>
      </c>
    </row>
    <row r="17" spans="1:57 16374:16384" s="1375" customFormat="1" ht="15" customHeight="1">
      <c r="A17" s="1457"/>
      <c r="B17" s="1472" t="s">
        <v>634</v>
      </c>
      <c r="C17" s="1466" t="str">
        <f>INDEX(tblTrans[[English]:[Polski]],MATCH(XEX17,tblTrans[ID],0),LangSelID)</f>
        <v>PLN M</v>
      </c>
      <c r="D17" s="1465"/>
      <c r="E17" s="1465"/>
      <c r="F17" s="1465"/>
      <c r="G17" s="1476">
        <v>5553.2889999999998</v>
      </c>
      <c r="H17" s="1475">
        <v>5462.6490000000003</v>
      </c>
      <c r="I17" s="1475">
        <v>6750.2730000000001</v>
      </c>
      <c r="J17" s="1475">
        <v>5983.4809999999998</v>
      </c>
      <c r="K17" s="1476">
        <v>6774.5</v>
      </c>
      <c r="L17" s="1476">
        <v>6142</v>
      </c>
      <c r="M17" s="1476">
        <v>8112</v>
      </c>
      <c r="N17" s="1476">
        <v>6525</v>
      </c>
      <c r="O17" s="1478">
        <v>8341</v>
      </c>
      <c r="P17" s="1477">
        <v>5733</v>
      </c>
      <c r="Q17" s="1476">
        <v>5758</v>
      </c>
      <c r="R17" s="1476">
        <v>5434</v>
      </c>
      <c r="S17" s="1475">
        <v>5661</v>
      </c>
      <c r="T17" s="1475">
        <v>5126</v>
      </c>
      <c r="U17" s="1476">
        <v>5156</v>
      </c>
      <c r="V17" s="1475">
        <v>5867</v>
      </c>
      <c r="W17" s="1475">
        <v>6748</v>
      </c>
      <c r="X17" s="1475">
        <v>6022</v>
      </c>
      <c r="Y17" s="1475">
        <v>5861</v>
      </c>
      <c r="Z17" s="1474">
        <v>5797</v>
      </c>
      <c r="AA17" s="1482">
        <v>6631</v>
      </c>
      <c r="AB17" s="1475">
        <v>5657</v>
      </c>
      <c r="AC17" s="1475">
        <v>5610.2615685099963</v>
      </c>
      <c r="AD17" s="1475">
        <v>5833.8100048499864</v>
      </c>
      <c r="AE17" s="1474">
        <v>8146.2825009299959</v>
      </c>
      <c r="AF17" s="1481">
        <v>7200.0273591799987</v>
      </c>
      <c r="AG17" s="1475">
        <v>7615.5022935400011</v>
      </c>
      <c r="AH17" s="1475">
        <v>7935.44531706</v>
      </c>
      <c r="AI17" s="1475">
        <v>8803.0923872099993</v>
      </c>
      <c r="AJ17" s="1480">
        <v>8120.1344488199975</v>
      </c>
      <c r="AK17" s="1475">
        <v>7934.0718324299996</v>
      </c>
      <c r="AL17" s="1475">
        <v>8694.7070016099988</v>
      </c>
      <c r="AM17" s="1474">
        <v>9506.5009646400013</v>
      </c>
      <c r="AN17" s="1473">
        <v>8316.1443378799995</v>
      </c>
      <c r="AO17" s="1479">
        <v>7683.4757527799993</v>
      </c>
      <c r="AP17" s="1479">
        <v>8504.8149192099991</v>
      </c>
      <c r="AQ17" s="1479">
        <v>9455.2111838799992</v>
      </c>
      <c r="AR17" s="1479">
        <v>8798.1313666200003</v>
      </c>
      <c r="AS17" s="1479">
        <v>9214.6219508699996</v>
      </c>
      <c r="AT17" s="1479">
        <v>9582.7886273700005</v>
      </c>
      <c r="AU17" s="1479">
        <v>11259.61911899</v>
      </c>
      <c r="AV17" s="1479">
        <v>10451.63893347</v>
      </c>
      <c r="AW17" s="1479">
        <v>10768.972374609999</v>
      </c>
      <c r="AX17" s="1479">
        <v>11203.240549199998</v>
      </c>
      <c r="AY17" s="1479">
        <v>12348.264983669993</v>
      </c>
      <c r="BD17" s="1850"/>
      <c r="BE17" s="1755"/>
      <c r="XEV17" s="1457"/>
      <c r="XEW17" s="1472" t="s">
        <v>634</v>
      </c>
      <c r="XEX17" s="1466">
        <v>706</v>
      </c>
    </row>
    <row r="18" spans="1:57 16374:16384" s="1375" customFormat="1" ht="15" customHeight="1">
      <c r="A18" s="1457"/>
      <c r="B18" s="1472" t="s">
        <v>632</v>
      </c>
      <c r="C18" s="1466" t="str">
        <f>INDEX(tblTrans[[English]:[Polski]],MATCH(XEX18,tblTrans[ID],0),LangSelID)</f>
        <v>PLN M</v>
      </c>
      <c r="D18" s="1465"/>
      <c r="E18" s="1465"/>
      <c r="F18" s="1465"/>
      <c r="G18" s="1476">
        <v>1293.5229999999999</v>
      </c>
      <c r="H18" s="1475">
        <v>1271.951</v>
      </c>
      <c r="I18" s="1475">
        <v>1288.2360000000001</v>
      </c>
      <c r="J18" s="1475">
        <v>1687.761</v>
      </c>
      <c r="K18" s="1476">
        <v>1703.6</v>
      </c>
      <c r="L18" s="1476">
        <v>1826</v>
      </c>
      <c r="M18" s="1476">
        <v>1961</v>
      </c>
      <c r="N18" s="1476">
        <v>2052</v>
      </c>
      <c r="O18" s="1478">
        <v>2649</v>
      </c>
      <c r="P18" s="1477">
        <v>2349</v>
      </c>
      <c r="Q18" s="1476">
        <v>2327</v>
      </c>
      <c r="R18" s="1476">
        <v>2420</v>
      </c>
      <c r="S18" s="1475">
        <v>2450</v>
      </c>
      <c r="T18" s="1475">
        <v>2040</v>
      </c>
      <c r="U18" s="1476">
        <v>1982</v>
      </c>
      <c r="V18" s="1475">
        <v>2107</v>
      </c>
      <c r="W18" s="1475">
        <v>2181</v>
      </c>
      <c r="X18" s="1475">
        <v>1957</v>
      </c>
      <c r="Y18" s="1475">
        <v>2075</v>
      </c>
      <c r="Z18" s="1474">
        <v>2298</v>
      </c>
      <c r="AA18" s="1482">
        <v>2561</v>
      </c>
      <c r="AB18" s="1475">
        <v>2484</v>
      </c>
      <c r="AC18" s="1475">
        <v>2605.945501929999</v>
      </c>
      <c r="AD18" s="1475">
        <v>2646.7067230499965</v>
      </c>
      <c r="AE18" s="1474">
        <v>2749.0797693799987</v>
      </c>
      <c r="AF18" s="1481">
        <v>2655.410086429999</v>
      </c>
      <c r="AG18" s="1475">
        <v>2781.1993456699997</v>
      </c>
      <c r="AH18" s="1475">
        <v>3122.2477026900001</v>
      </c>
      <c r="AI18" s="1475">
        <v>3254.8567265000006</v>
      </c>
      <c r="AJ18" s="1480">
        <v>2986.2420747500009</v>
      </c>
      <c r="AK18" s="1475">
        <v>3154.2541556699998</v>
      </c>
      <c r="AL18" s="1475">
        <v>3364.8683373499989</v>
      </c>
      <c r="AM18" s="1474">
        <v>3513.6096970400017</v>
      </c>
      <c r="AN18" s="1473">
        <v>3286.6678485900002</v>
      </c>
      <c r="AO18" s="1479">
        <v>3512.0122210599998</v>
      </c>
      <c r="AP18" s="1479">
        <v>4115.0117548500002</v>
      </c>
      <c r="AQ18" s="1479">
        <v>4177.3648883000005</v>
      </c>
      <c r="AR18" s="1479">
        <v>3913.1984142399997</v>
      </c>
      <c r="AS18" s="1479">
        <v>4343.0540546599996</v>
      </c>
      <c r="AT18" s="1479">
        <v>4214.4488501000005</v>
      </c>
      <c r="AU18" s="1479">
        <v>4855.9080040999997</v>
      </c>
      <c r="AV18" s="1479">
        <v>4458.9971017899998</v>
      </c>
      <c r="AW18" s="1479">
        <v>5219.3261576799969</v>
      </c>
      <c r="AX18" s="1479">
        <v>5474.5807990299991</v>
      </c>
      <c r="AY18" s="1479">
        <v>6276.3609878799998</v>
      </c>
      <c r="BD18" s="1850"/>
      <c r="BE18" s="1755"/>
      <c r="XEV18" s="1457"/>
      <c r="XEW18" s="1472" t="s">
        <v>632</v>
      </c>
      <c r="XEX18" s="1466">
        <v>706</v>
      </c>
    </row>
    <row r="19" spans="1:57 16374:16384" s="1375" customFormat="1" ht="15" customHeight="1">
      <c r="A19" s="1457"/>
      <c r="B19" s="1484" t="s">
        <v>630</v>
      </c>
      <c r="C19" s="1466" t="str">
        <f>INDEX(tblTrans[[English]:[Polski]],MATCH(XEX19,tblTrans[ID],0),LangSelID)</f>
        <v>PLN M</v>
      </c>
      <c r="D19" s="1465"/>
      <c r="E19" s="1465"/>
      <c r="F19" s="1465"/>
      <c r="G19" s="1465"/>
      <c r="H19" s="1465"/>
      <c r="I19" s="1465"/>
      <c r="J19" s="1465"/>
      <c r="K19" s="1465"/>
      <c r="L19" s="1465"/>
      <c r="M19" s="1465"/>
      <c r="N19" s="1465"/>
      <c r="O19" s="1468"/>
      <c r="P19" s="1462">
        <v>3132</v>
      </c>
      <c r="Q19" s="1457">
        <v>2750</v>
      </c>
      <c r="R19" s="1457">
        <v>2625</v>
      </c>
      <c r="S19" s="1483">
        <v>933.52800000000002</v>
      </c>
      <c r="T19" s="1457">
        <v>352</v>
      </c>
      <c r="U19" s="1475">
        <v>1427</v>
      </c>
      <c r="V19" s="1457">
        <v>531</v>
      </c>
      <c r="W19" s="1457">
        <v>881</v>
      </c>
      <c r="X19" s="1457">
        <v>933</v>
      </c>
      <c r="Y19" s="1457">
        <v>831</v>
      </c>
      <c r="Z19" s="1474">
        <v>958</v>
      </c>
      <c r="AA19" s="1482">
        <v>2707</v>
      </c>
      <c r="AB19" s="1475">
        <v>2280</v>
      </c>
      <c r="AC19" s="1475">
        <v>1164.4746222000001</v>
      </c>
      <c r="AD19" s="1475">
        <v>1755.71756396</v>
      </c>
      <c r="AE19" s="1474">
        <v>1817.7452014699998</v>
      </c>
      <c r="AF19" s="1481">
        <v>535.58990861000007</v>
      </c>
      <c r="AG19" s="1475">
        <v>821.02272965000009</v>
      </c>
      <c r="AH19" s="1475">
        <v>3214.7582023199998</v>
      </c>
      <c r="AI19" s="1475">
        <v>1882.2660708400001</v>
      </c>
      <c r="AJ19" s="1480">
        <v>1645.08637159</v>
      </c>
      <c r="AK19" s="1475">
        <v>5508.6572061399993</v>
      </c>
      <c r="AL19" s="1475">
        <v>3034.4310192200001</v>
      </c>
      <c r="AM19" s="1474">
        <v>4290.0507153099998</v>
      </c>
      <c r="AN19" s="1473">
        <v>4008.3126087800001</v>
      </c>
      <c r="AO19" s="1479">
        <v>3050.7736583699998</v>
      </c>
      <c r="AP19" s="1479">
        <v>3799.42081783</v>
      </c>
      <c r="AQ19" s="1479">
        <v>3395.3233132</v>
      </c>
      <c r="AR19" s="1479">
        <v>4681.8988474199996</v>
      </c>
      <c r="AS19" s="1479">
        <v>593.49798973000009</v>
      </c>
      <c r="AT19" s="1479">
        <v>2181.0229935900002</v>
      </c>
      <c r="AU19" s="1479">
        <v>33.266126309999997</v>
      </c>
      <c r="AV19" s="1479">
        <v>455.88969689999999</v>
      </c>
      <c r="AW19" s="1479">
        <v>880.50973314999987</v>
      </c>
      <c r="AX19" s="1479">
        <v>1613.1171620899997</v>
      </c>
      <c r="AY19" s="1479">
        <v>1188.43881601</v>
      </c>
      <c r="BD19" s="1850"/>
      <c r="BE19" s="1755"/>
      <c r="XEV19" s="1457"/>
      <c r="XEW19" s="1484" t="s">
        <v>630</v>
      </c>
      <c r="XEX19" s="1466">
        <v>706</v>
      </c>
    </row>
    <row r="20" spans="1:57 16374:16384" s="1375" customFormat="1" ht="15" customHeight="1">
      <c r="A20" s="1457"/>
      <c r="B20" s="1457"/>
      <c r="C20" s="1457"/>
      <c r="D20" s="1457"/>
      <c r="E20" s="1457"/>
      <c r="F20" s="1457"/>
      <c r="G20" s="1457"/>
      <c r="H20" s="1457"/>
      <c r="I20" s="1457"/>
      <c r="J20" s="1457"/>
      <c r="K20" s="1457"/>
      <c r="L20" s="1457"/>
      <c r="M20" s="1457"/>
      <c r="N20" s="1457"/>
      <c r="O20" s="1459"/>
      <c r="P20" s="1462"/>
      <c r="Q20" s="1457"/>
      <c r="R20" s="1457"/>
      <c r="S20" s="1457"/>
      <c r="T20" s="1457"/>
      <c r="U20" s="1463"/>
      <c r="V20" s="1457"/>
      <c r="W20" s="1457"/>
      <c r="X20" s="1457"/>
      <c r="Y20" s="1457"/>
      <c r="Z20" s="1459"/>
      <c r="AA20" s="1462"/>
      <c r="AB20" s="1457"/>
      <c r="AC20" s="1457"/>
      <c r="AD20" s="1457"/>
      <c r="AE20" s="1459"/>
      <c r="AF20" s="1461"/>
      <c r="AG20" s="1457"/>
      <c r="AH20" s="1457"/>
      <c r="AI20" s="1457"/>
      <c r="AJ20" s="1460"/>
      <c r="AK20" s="1457"/>
      <c r="AL20" s="1457"/>
      <c r="AM20" s="1459"/>
      <c r="AN20" s="1458"/>
      <c r="AO20" s="1475"/>
      <c r="AP20" s="1475"/>
      <c r="AQ20" s="1475"/>
      <c r="AR20" s="1475"/>
      <c r="AS20" s="1475"/>
      <c r="AT20" s="1475"/>
      <c r="AU20" s="1475"/>
      <c r="AV20" s="1475"/>
      <c r="AW20" s="1475"/>
      <c r="AX20" s="1475"/>
      <c r="AY20" s="1475"/>
      <c r="BD20" s="1850"/>
      <c r="BE20" s="1755"/>
      <c r="XEZ20" s="1457"/>
      <c r="XFA20" s="1457"/>
      <c r="XFB20" s="1457"/>
    </row>
    <row r="21" spans="1:57 16374:16384" s="1375" customFormat="1" ht="15" customHeight="1">
      <c r="A21" s="1465" t="str">
        <f>INDEX(tblTrans[[English]:[Polski]],MATCH(XFB21,tblTrans[ID],0),LangSelID)</f>
        <v>Number of Corporate Branches</v>
      </c>
      <c r="B21" s="1465"/>
      <c r="C21" s="1465"/>
      <c r="D21" s="1465"/>
      <c r="E21" s="1465"/>
      <c r="F21" s="1465"/>
      <c r="G21" s="1465"/>
      <c r="H21" s="1465"/>
      <c r="I21" s="1465"/>
      <c r="J21" s="1465"/>
      <c r="K21" s="1465"/>
      <c r="L21" s="1465"/>
      <c r="M21" s="1465"/>
      <c r="N21" s="1465"/>
      <c r="O21" s="1468"/>
      <c r="P21" s="1471"/>
      <c r="Q21" s="1465"/>
      <c r="R21" s="1465"/>
      <c r="S21" s="1465"/>
      <c r="T21" s="1465"/>
      <c r="U21" s="1465"/>
      <c r="V21" s="1465"/>
      <c r="W21" s="1465"/>
      <c r="X21" s="1465"/>
      <c r="Y21" s="1465"/>
      <c r="Z21" s="1468"/>
      <c r="AA21" s="1471"/>
      <c r="AB21" s="1465"/>
      <c r="AC21" s="1465"/>
      <c r="AD21" s="1465"/>
      <c r="AE21" s="1468"/>
      <c r="AF21" s="1470"/>
      <c r="AG21" s="1465"/>
      <c r="AH21" s="1465"/>
      <c r="AI21" s="1465"/>
      <c r="AJ21" s="1469"/>
      <c r="AK21" s="1465"/>
      <c r="AL21" s="1465"/>
      <c r="AM21" s="1468"/>
      <c r="AN21" s="1467"/>
      <c r="AO21" s="1465"/>
      <c r="AP21" s="1465"/>
      <c r="AQ21" s="1465"/>
      <c r="AR21" s="1465"/>
      <c r="AS21" s="1465"/>
      <c r="AT21" s="1603"/>
      <c r="AU21" s="1726"/>
      <c r="AV21" s="1780"/>
      <c r="AW21" s="1791"/>
      <c r="AX21" s="1849"/>
      <c r="AY21" s="1919"/>
      <c r="BD21" s="1850"/>
      <c r="BE21" s="1755"/>
      <c r="XFB21" s="1697">
        <v>715</v>
      </c>
      <c r="XFC21" s="1697"/>
      <c r="XFD21" s="1697"/>
    </row>
    <row r="22" spans="1:57 16374:16384" s="1375" customFormat="1" ht="15" customHeight="1">
      <c r="A22" s="1457"/>
      <c r="B22" s="1457"/>
      <c r="C22" s="1466" t="str">
        <f>INDEX(tblTrans[[English]:[Polski]],MATCH(XFD22,tblTrans[ID],0),LangSelID)</f>
        <v>pcs.</v>
      </c>
      <c r="D22" s="1457">
        <v>23</v>
      </c>
      <c r="E22" s="1457">
        <v>23</v>
      </c>
      <c r="F22" s="1472">
        <v>23</v>
      </c>
      <c r="G22" s="1476">
        <v>23</v>
      </c>
      <c r="H22" s="1475">
        <v>23</v>
      </c>
      <c r="I22" s="1457">
        <v>23</v>
      </c>
      <c r="J22" s="1475">
        <v>23</v>
      </c>
      <c r="K22" s="1475">
        <v>23</v>
      </c>
      <c r="L22" s="1476">
        <v>23</v>
      </c>
      <c r="M22" s="1476">
        <v>23</v>
      </c>
      <c r="N22" s="1476">
        <v>23</v>
      </c>
      <c r="O22" s="1478">
        <v>23</v>
      </c>
      <c r="P22" s="1477">
        <v>23</v>
      </c>
      <c r="Q22" s="1476">
        <v>23</v>
      </c>
      <c r="R22" s="1476">
        <v>24</v>
      </c>
      <c r="S22" s="1475">
        <v>24</v>
      </c>
      <c r="T22" s="1475">
        <v>24</v>
      </c>
      <c r="U22" s="1475">
        <v>24</v>
      </c>
      <c r="V22" s="1475">
        <v>24</v>
      </c>
      <c r="W22" s="1475">
        <v>24</v>
      </c>
      <c r="X22" s="1475">
        <v>24</v>
      </c>
      <c r="Y22" s="1475">
        <v>24</v>
      </c>
      <c r="Z22" s="1459">
        <v>24</v>
      </c>
      <c r="AA22" s="1462">
        <v>24</v>
      </c>
      <c r="AB22" s="1457">
        <v>24</v>
      </c>
      <c r="AC22" s="1457">
        <v>26</v>
      </c>
      <c r="AD22" s="1457">
        <v>28</v>
      </c>
      <c r="AE22" s="1459">
        <v>29</v>
      </c>
      <c r="AF22" s="1461">
        <v>29</v>
      </c>
      <c r="AG22" s="1457">
        <v>29</v>
      </c>
      <c r="AH22" s="1475">
        <v>29</v>
      </c>
      <c r="AI22" s="1457">
        <v>29</v>
      </c>
      <c r="AJ22" s="1460">
        <v>29</v>
      </c>
      <c r="AK22" s="1457">
        <v>29</v>
      </c>
      <c r="AL22" s="1457">
        <v>29</v>
      </c>
      <c r="AM22" s="1474">
        <v>29</v>
      </c>
      <c r="AN22" s="1473">
        <v>29</v>
      </c>
      <c r="AO22" s="1472" t="s">
        <v>638</v>
      </c>
      <c r="AP22" s="1472" t="s">
        <v>638</v>
      </c>
      <c r="AQ22" s="1472" t="s">
        <v>638</v>
      </c>
      <c r="AR22" s="1472" t="s">
        <v>638</v>
      </c>
      <c r="AS22" s="1472">
        <v>29</v>
      </c>
      <c r="AT22" s="1472">
        <v>29</v>
      </c>
      <c r="AU22" s="1472">
        <v>29</v>
      </c>
      <c r="AV22" s="1472">
        <v>29</v>
      </c>
      <c r="AW22" s="1472">
        <v>29</v>
      </c>
      <c r="AX22" s="1472">
        <v>29</v>
      </c>
      <c r="AY22" s="1472">
        <v>29</v>
      </c>
      <c r="BD22" s="1850"/>
      <c r="BE22" s="1755"/>
      <c r="XFB22" s="1457"/>
      <c r="XFC22" s="1457"/>
      <c r="XFD22" s="1466">
        <v>708</v>
      </c>
    </row>
    <row r="23" spans="1:57 16374:16384" s="1375" customFormat="1" ht="15" customHeight="1">
      <c r="A23" s="1457"/>
      <c r="B23" s="1457"/>
      <c r="C23" s="1457"/>
      <c r="D23" s="1457"/>
      <c r="E23" s="1457"/>
      <c r="F23" s="1457"/>
      <c r="G23" s="1457"/>
      <c r="H23" s="1457"/>
      <c r="I23" s="1457"/>
      <c r="J23" s="1457"/>
      <c r="K23" s="1457"/>
      <c r="L23" s="1457"/>
      <c r="M23" s="1457"/>
      <c r="N23" s="1457"/>
      <c r="O23" s="1459"/>
      <c r="P23" s="1462"/>
      <c r="Q23" s="1457"/>
      <c r="R23" s="1457"/>
      <c r="S23" s="1457"/>
      <c r="T23" s="1457"/>
      <c r="U23" s="1457"/>
      <c r="V23" s="1457"/>
      <c r="W23" s="1457"/>
      <c r="X23" s="1457"/>
      <c r="Y23" s="1457"/>
      <c r="Z23" s="1459"/>
      <c r="AA23" s="1462"/>
      <c r="AB23" s="1457"/>
      <c r="AC23" s="1457"/>
      <c r="AD23" s="1457"/>
      <c r="AE23" s="1459"/>
      <c r="AF23" s="1461"/>
      <c r="AG23" s="1457"/>
      <c r="AH23" s="1457"/>
      <c r="AI23" s="1457"/>
      <c r="AJ23" s="1460"/>
      <c r="AK23" s="1457"/>
      <c r="AL23" s="1457"/>
      <c r="AM23" s="1459"/>
      <c r="AN23" s="1458"/>
      <c r="AO23" s="1457"/>
      <c r="AP23" s="1457"/>
      <c r="AQ23" s="1457"/>
      <c r="AR23" s="1457"/>
      <c r="AS23" s="1457"/>
      <c r="AT23" s="1457"/>
      <c r="AU23" s="1457"/>
      <c r="AV23" s="1457"/>
      <c r="AW23" s="1457"/>
      <c r="AX23" s="1457"/>
      <c r="AY23" s="1457"/>
      <c r="BD23" s="1850"/>
      <c r="BE23" s="1755"/>
      <c r="XFB23" s="1457"/>
      <c r="XFC23" s="1457"/>
      <c r="XFD23" s="1457"/>
    </row>
    <row r="24" spans="1:57 16374:16384" s="1375" customFormat="1" ht="15" customHeight="1">
      <c r="A24" s="1465" t="str">
        <f>INDEX(tblTrans[[English]:[Polski]],MATCH(XFB24,tblTrans[ID],0),LangSelID)</f>
        <v>Number of Corporate Offices</v>
      </c>
      <c r="B24" s="1465"/>
      <c r="C24" s="1465"/>
      <c r="D24" s="1465"/>
      <c r="E24" s="1465"/>
      <c r="F24" s="1465"/>
      <c r="G24" s="1465"/>
      <c r="H24" s="1465"/>
      <c r="I24" s="1465"/>
      <c r="J24" s="1465"/>
      <c r="K24" s="1465"/>
      <c r="L24" s="1465"/>
      <c r="M24" s="1465"/>
      <c r="N24" s="1465"/>
      <c r="O24" s="1468"/>
      <c r="P24" s="1471"/>
      <c r="Q24" s="1465"/>
      <c r="R24" s="1465"/>
      <c r="S24" s="1465"/>
      <c r="T24" s="1465"/>
      <c r="U24" s="1465"/>
      <c r="V24" s="1465"/>
      <c r="W24" s="1465"/>
      <c r="X24" s="1465"/>
      <c r="Y24" s="1465"/>
      <c r="Z24" s="1468"/>
      <c r="AA24" s="1471"/>
      <c r="AB24" s="1465"/>
      <c r="AC24" s="1465"/>
      <c r="AD24" s="1465"/>
      <c r="AE24" s="1468"/>
      <c r="AF24" s="1470"/>
      <c r="AG24" s="1465"/>
      <c r="AH24" s="1465"/>
      <c r="AI24" s="1465"/>
      <c r="AJ24" s="1469"/>
      <c r="AK24" s="1465"/>
      <c r="AL24" s="1465"/>
      <c r="AM24" s="1468"/>
      <c r="AN24" s="1467"/>
      <c r="AO24" s="1465"/>
      <c r="AP24" s="1465"/>
      <c r="AQ24" s="1465"/>
      <c r="AR24" s="1465"/>
      <c r="AS24" s="1465"/>
      <c r="AT24" s="1603"/>
      <c r="AU24" s="1726"/>
      <c r="AV24" s="1780"/>
      <c r="AW24" s="1791"/>
      <c r="AX24" s="1849"/>
      <c r="AY24" s="1919"/>
      <c r="BD24" s="1850"/>
      <c r="BE24" s="1755"/>
      <c r="XFB24" s="1697">
        <v>716</v>
      </c>
      <c r="XFC24" s="1697"/>
      <c r="XFD24" s="1697"/>
    </row>
    <row r="25" spans="1:57 16374:16384" s="1375" customFormat="1" ht="15" customHeight="1">
      <c r="A25" s="1457"/>
      <c r="B25" s="1457"/>
      <c r="C25" s="1466" t="str">
        <f>INDEX(tblTrans[[English]:[Polski]],MATCH(XFD25,tblTrans[ID],0),LangSelID)</f>
        <v>pcs.</v>
      </c>
      <c r="D25" s="1465"/>
      <c r="E25" s="1465"/>
      <c r="F25" s="1465"/>
      <c r="G25" s="1465"/>
      <c r="H25" s="1465"/>
      <c r="I25" s="1465"/>
      <c r="J25" s="1465"/>
      <c r="K25" s="1465"/>
      <c r="L25" s="1465"/>
      <c r="M25" s="1457">
        <v>1</v>
      </c>
      <c r="N25" s="1457">
        <v>2</v>
      </c>
      <c r="O25" s="1459">
        <v>4</v>
      </c>
      <c r="P25" s="1464">
        <v>12</v>
      </c>
      <c r="Q25" s="1463">
        <v>17</v>
      </c>
      <c r="R25" s="1463">
        <v>17</v>
      </c>
      <c r="S25" s="1457">
        <v>21</v>
      </c>
      <c r="T25" s="1457">
        <v>21</v>
      </c>
      <c r="U25" s="1457">
        <v>22</v>
      </c>
      <c r="V25" s="1457">
        <v>22</v>
      </c>
      <c r="W25" s="1457">
        <v>21</v>
      </c>
      <c r="X25" s="1457">
        <v>21</v>
      </c>
      <c r="Y25" s="1457">
        <v>21</v>
      </c>
      <c r="Z25" s="1459">
        <v>21</v>
      </c>
      <c r="AA25" s="1462">
        <v>21</v>
      </c>
      <c r="AB25" s="1457">
        <v>21</v>
      </c>
      <c r="AC25" s="1457">
        <v>20</v>
      </c>
      <c r="AD25" s="1457">
        <v>19</v>
      </c>
      <c r="AE25" s="1459">
        <v>19</v>
      </c>
      <c r="AF25" s="1461">
        <v>19</v>
      </c>
      <c r="AG25" s="1457">
        <v>19</v>
      </c>
      <c r="AH25" s="1457">
        <v>19</v>
      </c>
      <c r="AI25" s="1457">
        <v>19</v>
      </c>
      <c r="AJ25" s="1460">
        <v>18</v>
      </c>
      <c r="AK25" s="1457">
        <v>18</v>
      </c>
      <c r="AL25" s="1457">
        <v>18</v>
      </c>
      <c r="AM25" s="1459">
        <v>18</v>
      </c>
      <c r="AN25" s="1458">
        <v>18</v>
      </c>
      <c r="AO25" s="1457">
        <v>18</v>
      </c>
      <c r="AP25" s="1457">
        <v>18</v>
      </c>
      <c r="AQ25" s="1457">
        <v>18</v>
      </c>
      <c r="AR25" s="1457">
        <v>18</v>
      </c>
      <c r="AS25" s="1457">
        <v>18</v>
      </c>
      <c r="AT25" s="1457">
        <v>18</v>
      </c>
      <c r="AU25" s="1457">
        <v>18</v>
      </c>
      <c r="AV25" s="1457">
        <v>18</v>
      </c>
      <c r="AW25" s="1457">
        <v>16</v>
      </c>
      <c r="AX25" s="1457">
        <v>16</v>
      </c>
      <c r="AY25" s="1457">
        <v>16</v>
      </c>
      <c r="BD25" s="1850"/>
      <c r="BE25" s="1755"/>
      <c r="XFB25" s="1457"/>
      <c r="XFC25" s="1457"/>
      <c r="XFD25" s="1466">
        <v>708</v>
      </c>
    </row>
    <row r="26" spans="1:57 16374:16384" ht="52.5" customHeight="1">
      <c r="A26" s="1450" t="s">
        <v>636</v>
      </c>
      <c r="B26" s="2042" t="str">
        <f>INDEX(tblTrans[[English]:[Polski]],MATCH(XEU26,tblTrans[ID],0),LangSelID)</f>
        <v>Segment of the largest corporations with annual sales over PLN 500 million (until Q1/10 it was 1 billion) and non-banking financial institutions</v>
      </c>
      <c r="C26" s="2042" t="e">
        <f>INDEX(tblTrans[[English]:[Polski]],MATCH(XEV26,tblTrans[ID],0),LangSelID)</f>
        <v>#N/A</v>
      </c>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451"/>
      <c r="AM26" s="1451"/>
      <c r="AN26" s="1451"/>
      <c r="AO26" s="1456"/>
      <c r="AP26" s="1456"/>
      <c r="AQ26" s="1456"/>
      <c r="AR26" s="1456"/>
      <c r="AZ26" s="1375"/>
      <c r="BA26" s="1375"/>
      <c r="BB26" s="1375"/>
      <c r="BC26" s="1375"/>
      <c r="BD26" s="1850"/>
      <c r="BE26" s="1755"/>
      <c r="XET26" s="1450" t="s">
        <v>636</v>
      </c>
      <c r="XEU26" s="2042">
        <v>717</v>
      </c>
      <c r="XEV26" s="2042"/>
    </row>
    <row r="27" spans="1:57 16374:16384" ht="45.75" customHeight="1">
      <c r="A27" s="1450" t="s">
        <v>634</v>
      </c>
      <c r="B27" s="2042" t="str">
        <f>INDEX(tblTrans[[English]:[Polski]],MATCH(XEU27,tblTrans[ID],0),LangSelID)</f>
        <v>Segment of corporations with annual sales between PLN 30 million and PLN  500 million (until Q1/10 it was 1 billion)</v>
      </c>
      <c r="C27" s="2042" t="e">
        <f>INDEX(tblTrans[[English]:[Polski]],MATCH(XEV27,tblTrans[ID],0),LangSelID)</f>
        <v>#N/A</v>
      </c>
      <c r="D27" s="1453"/>
      <c r="E27" s="1453"/>
      <c r="F27" s="1453"/>
      <c r="G27" s="1453"/>
      <c r="H27" s="1451"/>
      <c r="I27" s="1451"/>
      <c r="J27" s="1451"/>
      <c r="K27" s="1451"/>
      <c r="L27" s="1451"/>
      <c r="M27" s="1451"/>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1"/>
      <c r="AL27" s="1451"/>
      <c r="AM27" s="1451"/>
      <c r="AN27" s="1653"/>
      <c r="AO27" s="1653"/>
      <c r="AP27" s="1653"/>
      <c r="AQ27" s="1653"/>
      <c r="AR27" s="1653"/>
      <c r="AS27" s="1653"/>
      <c r="AT27" s="1653"/>
      <c r="AU27" s="1653"/>
      <c r="AW27" s="1735"/>
      <c r="AX27" s="1735"/>
      <c r="AY27" s="1735"/>
      <c r="XET27" s="1450" t="s">
        <v>634</v>
      </c>
      <c r="XEU27" s="2042">
        <v>718</v>
      </c>
      <c r="XEV27" s="2042"/>
    </row>
    <row r="28" spans="1:57 16374:16384" s="1375" customFormat="1" ht="24" customHeight="1">
      <c r="A28" s="1450" t="s">
        <v>632</v>
      </c>
      <c r="B28" s="2025" t="str">
        <f>INDEX(tblTrans[[English]:[Polski]],MATCH(XEU28,tblTrans[ID],0),LangSelID)</f>
        <v xml:space="preserve">Segment of SMEs with annual sales between PLN 3 and 30 million </v>
      </c>
      <c r="C28" s="2025" t="e">
        <f>INDEX(tblTrans[[English]:[Polski]],MATCH(XEV28,tblTrans[ID],0),LangSelID)</f>
        <v>#N/A</v>
      </c>
      <c r="D28" s="1754"/>
      <c r="E28" s="1754"/>
      <c r="F28" s="1754"/>
      <c r="G28" s="1754"/>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1581"/>
      <c r="AO28" s="1581"/>
      <c r="AW28" s="1755"/>
      <c r="AX28" s="1755"/>
      <c r="AY28" s="1755"/>
      <c r="XET28" s="1450" t="s">
        <v>632</v>
      </c>
      <c r="XEU28" s="2025">
        <v>719</v>
      </c>
      <c r="XEV28" s="2025"/>
    </row>
    <row r="29" spans="1:57 16374:16384" ht="15" thickBot="1">
      <c r="A29" s="1455"/>
      <c r="B29" s="1455"/>
      <c r="C29" s="1455"/>
      <c r="D29" s="1453"/>
      <c r="E29" s="1453"/>
      <c r="F29" s="1453"/>
      <c r="G29" s="1453"/>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U29" s="1794"/>
      <c r="AV29" s="1794"/>
      <c r="AW29" s="1794"/>
      <c r="AX29" s="1735"/>
      <c r="AY29" s="1735"/>
      <c r="XET29" s="1455"/>
      <c r="XEU29" s="1455"/>
      <c r="XEV29" s="1455"/>
    </row>
    <row r="30" spans="1:57 16374:16384" ht="52.5" customHeight="1" thickBot="1">
      <c r="A30" s="1450" t="s">
        <v>630</v>
      </c>
      <c r="B30" s="2026" t="str">
        <f>INDEX(tblTrans[[English]:[Polski]],MATCH(XEY30,tblTrans[ID],0),LangSelID)</f>
        <v>in Q4/2010 data related to Corporate Customers' loans and deposists have been modified starting from Q1/2008; position "Repo" has been added</v>
      </c>
      <c r="C30" s="2027" t="e">
        <f>INDEX(tblTrans[[English]:[Polski]],MATCH(XEZ30,tblTrans[ID],0),LangSelID)</f>
        <v>#N/A</v>
      </c>
      <c r="D30" s="1454"/>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BA30" s="1735"/>
      <c r="BB30" s="1735"/>
      <c r="BC30" s="1735"/>
      <c r="XEX30" s="1450" t="s">
        <v>630</v>
      </c>
      <c r="XEY30" s="2026">
        <v>720</v>
      </c>
      <c r="XEZ30" s="2027"/>
    </row>
    <row r="31" spans="1:57 16374:16384" ht="15" thickBot="1">
      <c r="A31" s="1453"/>
      <c r="B31" s="1453"/>
      <c r="C31" s="1453"/>
      <c r="D31" s="1453"/>
      <c r="E31" s="1453"/>
      <c r="F31" s="1453"/>
      <c r="G31" s="1453"/>
      <c r="H31" s="1452"/>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BA31" s="1735"/>
      <c r="BB31" s="1735"/>
      <c r="BC31" s="1735"/>
      <c r="XEX31" s="1453"/>
      <c r="XEY31" s="1453"/>
      <c r="XEZ31" s="1453"/>
    </row>
    <row r="32" spans="1:57 16374:16384" ht="76.5" customHeight="1" thickBot="1">
      <c r="A32" s="1450"/>
      <c r="B32" s="2028"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029" t="e">
        <f>INDEX(tblTrans[[English]:[Polski]],MATCH(XEZ32,tblTrans[ID],0),LangSelID)</f>
        <v>#N/A</v>
      </c>
      <c r="AV32" s="1654"/>
      <c r="AW32" s="1654"/>
      <c r="AX32" s="1654"/>
      <c r="AY32" s="1654"/>
      <c r="BA32" s="1735"/>
      <c r="BB32" s="1735"/>
      <c r="BC32" s="1735"/>
      <c r="XEX32" s="1450"/>
      <c r="XEY32" s="2028">
        <v>721</v>
      </c>
      <c r="XEZ32" s="2029"/>
    </row>
    <row r="33" spans="1:55 16379:16384" ht="13.5" thickBot="1">
      <c r="AV33" s="1654"/>
      <c r="AW33" s="1654"/>
      <c r="AX33" s="1654"/>
      <c r="AY33" s="1654"/>
      <c r="BA33" s="1735"/>
      <c r="BB33" s="1735"/>
      <c r="BC33" s="1735"/>
    </row>
    <row r="34" spans="1:55 16379:16384" ht="153.75" customHeight="1" thickBot="1">
      <c r="B34" s="2030" t="str">
        <f>INDEX(tblTrans[[English]:[Polski]],MATCH(XEY34,tblTrans[ID],0),LangSelID)</f>
        <v>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v>
      </c>
      <c r="C34" s="2031" t="e">
        <f>INDEX(tblTrans[[English]:[Polski]],MATCH(XEZ34,tblTrans[ID],0),LangSelID)</f>
        <v>#N/A</v>
      </c>
      <c r="AV34" s="1654"/>
      <c r="AW34" s="1654"/>
      <c r="AX34" s="1654"/>
      <c r="AY34" s="1654"/>
      <c r="XEY34" s="2030">
        <v>722</v>
      </c>
      <c r="XEZ34" s="2031"/>
    </row>
    <row r="35" spans="1:55 16379:16384" ht="13.5" thickBot="1">
      <c r="AV35" s="1654"/>
      <c r="AW35" s="1654"/>
      <c r="AX35" s="1654"/>
      <c r="AY35" s="1654"/>
      <c r="AZ35" s="1654"/>
      <c r="BA35" s="1654"/>
      <c r="BB35" s="1654"/>
      <c r="BC35" s="1654"/>
    </row>
    <row r="36" spans="1:55 16379:16384" ht="75.75" customHeight="1" thickBot="1">
      <c r="B36" s="2032" t="str">
        <f>INDEX(tblTrans[[English]:[Polski]],MATCH(XFC36,tblTrans[ID],0),LangSelID)</f>
        <v>In January 2014, as a result of a methodological change, all non-banking financial institutions were reclassified and moved to the K1 segment (the change concerned ca. 400 clients, mainly from K2 segment).</v>
      </c>
      <c r="C36" s="2033" t="e">
        <f>INDEX(tblTrans[[English]:[Polski]],MATCH(XFD36,tblTrans[ID],0),LangSelID)</f>
        <v>#N/A</v>
      </c>
      <c r="AV36" s="1654"/>
      <c r="AW36" s="1654"/>
      <c r="AX36" s="1654"/>
      <c r="AY36" s="1654"/>
      <c r="AZ36" s="1654"/>
      <c r="BA36" s="1654"/>
      <c r="BB36" s="1654"/>
      <c r="BC36" s="1654"/>
      <c r="XFC36" s="2032">
        <v>723</v>
      </c>
      <c r="XFD36" s="2033"/>
    </row>
    <row r="37" spans="1:55 16379:16384" ht="13.5" thickBot="1"/>
    <row r="38" spans="1:55 16379:16384" ht="132" customHeight="1" thickBot="1">
      <c r="A38" s="1449" t="s">
        <v>625</v>
      </c>
      <c r="B38" s="2023" t="str">
        <f>INDEX(tblTrans[[English]:[Polski]],MATCH(XFC38,tblTrans[ID],0),LangSelID)</f>
        <v>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v>
      </c>
      <c r="C38" s="2024" t="e">
        <f>INDEX(tblTrans[[English]:[Polski]],MATCH(XFD38,tblTrans[ID],0),LangSelID)</f>
        <v>#N/A</v>
      </c>
      <c r="XFB38" s="1449" t="s">
        <v>625</v>
      </c>
      <c r="XFC38" s="2023">
        <v>724</v>
      </c>
      <c r="XFD38" s="2024"/>
    </row>
    <row r="1048576" spans="4:51" hidden="1">
      <c r="D1048576" s="1448">
        <v>882</v>
      </c>
      <c r="E1048576" s="1448">
        <v>883</v>
      </c>
      <c r="F1048576" s="1448">
        <v>884</v>
      </c>
      <c r="G1048576" s="1448">
        <v>885</v>
      </c>
      <c r="H1048576" s="1448">
        <v>886</v>
      </c>
      <c r="I1048576" s="1448">
        <v>887</v>
      </c>
      <c r="J1048576" s="1448">
        <v>888</v>
      </c>
      <c r="K1048576" s="1448">
        <v>889</v>
      </c>
      <c r="L1048576" s="1448">
        <v>890</v>
      </c>
      <c r="M1048576" s="1448">
        <v>891</v>
      </c>
      <c r="N1048576" s="1448">
        <v>892</v>
      </c>
      <c r="O1048576" s="1448">
        <v>893</v>
      </c>
      <c r="P1048576" s="1448">
        <v>894</v>
      </c>
      <c r="Q1048576" s="1448">
        <v>895</v>
      </c>
      <c r="R1048576" s="1448">
        <v>896</v>
      </c>
      <c r="S1048576" s="1448">
        <v>897</v>
      </c>
      <c r="T1048576" s="1448">
        <v>898</v>
      </c>
      <c r="U1048576" s="1448">
        <v>899</v>
      </c>
      <c r="V1048576" s="1448">
        <v>900</v>
      </c>
      <c r="W1048576" s="1448">
        <v>901</v>
      </c>
      <c r="X1048576" s="1448">
        <v>902</v>
      </c>
      <c r="Y1048576" s="1448">
        <v>903</v>
      </c>
      <c r="Z1048576" s="1448">
        <v>904</v>
      </c>
      <c r="AA1048576" s="1448">
        <v>905</v>
      </c>
      <c r="AB1048576" s="1448">
        <v>906</v>
      </c>
      <c r="AC1048576" s="1448">
        <v>907</v>
      </c>
      <c r="AD1048576" s="1448">
        <v>908</v>
      </c>
      <c r="AE1048576" s="1448">
        <v>909</v>
      </c>
      <c r="AF1048576" s="1448">
        <v>910</v>
      </c>
      <c r="AG1048576" s="1448">
        <v>911</v>
      </c>
      <c r="AH1048576" s="1448">
        <v>912</v>
      </c>
      <c r="AI1048576" s="1448">
        <v>913</v>
      </c>
      <c r="AJ1048576" s="1448">
        <v>914</v>
      </c>
      <c r="AK1048576" s="1448">
        <v>915</v>
      </c>
      <c r="AL1048576" s="1448">
        <v>916</v>
      </c>
      <c r="AM1048576" s="1448">
        <v>917</v>
      </c>
      <c r="AN1048576" s="1448">
        <v>918</v>
      </c>
      <c r="AO1048576" s="1448">
        <v>919</v>
      </c>
      <c r="AP1048576" s="1448">
        <v>920</v>
      </c>
      <c r="AQ1048576" s="1448">
        <v>921</v>
      </c>
      <c r="AR1048576" s="1448">
        <v>922</v>
      </c>
      <c r="AS1048576" s="1448">
        <v>923</v>
      </c>
      <c r="AT1048576" s="1448">
        <v>924</v>
      </c>
      <c r="AU1048576" s="1448">
        <v>930</v>
      </c>
      <c r="AV1048576" s="1448">
        <v>931</v>
      </c>
      <c r="AW1048576" s="1448">
        <v>933</v>
      </c>
      <c r="AX1048576" s="1448">
        <v>942</v>
      </c>
      <c r="AY1048576" s="1448">
        <v>947</v>
      </c>
    </row>
  </sheetData>
  <mergeCells count="23">
    <mergeCell ref="A1:C1"/>
    <mergeCell ref="B26:C26"/>
    <mergeCell ref="B27:C27"/>
    <mergeCell ref="B28:C28"/>
    <mergeCell ref="B34:C34"/>
    <mergeCell ref="B38:C38"/>
    <mergeCell ref="A2:C2"/>
    <mergeCell ref="A3:C3"/>
    <mergeCell ref="B30:C30"/>
    <mergeCell ref="B32:C32"/>
    <mergeCell ref="B36:C36"/>
    <mergeCell ref="XFB1:XFD1"/>
    <mergeCell ref="XFB2:XFD2"/>
    <mergeCell ref="XFB3:XFD3"/>
    <mergeCell ref="XEU26:XEV26"/>
    <mergeCell ref="XEU27:XEV27"/>
    <mergeCell ref="D5:F6"/>
    <mergeCell ref="XFC38:XFD38"/>
    <mergeCell ref="XEU28:XEV28"/>
    <mergeCell ref="XEY30:XEZ30"/>
    <mergeCell ref="XEY32:XEZ32"/>
    <mergeCell ref="XEY34:XEZ34"/>
    <mergeCell ref="XFC36:XFD36"/>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54"/>
  <sheetViews>
    <sheetView zoomScale="90" zoomScaleNormal="90" workbookViewId="0">
      <pane xSplit="3" ySplit="2" topLeftCell="D3" activePane="bottomRight" state="frozen"/>
      <selection pane="topRight" activeCell="D1" sqref="D1"/>
      <selection pane="bottomLeft" activeCell="A3" sqref="A3"/>
      <selection pane="bottomRight" activeCell="AZ1" sqref="AZ1"/>
    </sheetView>
  </sheetViews>
  <sheetFormatPr defaultRowHeight="12.75" outlineLevelCol="1"/>
  <cols>
    <col min="1" max="1" width="2.85546875" style="1448" customWidth="1"/>
    <col min="2" max="2" width="50.42578125" style="1448" customWidth="1"/>
    <col min="3" max="3" width="9.140625" style="1448"/>
    <col min="4" max="39" width="11.42578125" style="1448" hidden="1" customWidth="1" outlineLevel="1"/>
    <col min="40" max="40" width="11.42578125" style="1448" customWidth="1" collapsed="1"/>
    <col min="41" max="51" width="11.42578125" style="1448" customWidth="1"/>
    <col min="52" max="16381" width="9.140625" style="1448"/>
    <col min="16382" max="16382" width="40" style="1448" hidden="1" customWidth="1"/>
    <col min="16383" max="16383" width="47" style="1448" hidden="1" customWidth="1"/>
    <col min="16384" max="16384" width="9" style="1448" hidden="1" customWidth="1"/>
  </cols>
  <sheetData>
    <row r="1" spans="1:59 16382:16384" s="1570" customFormat="1" ht="25.5" customHeight="1">
      <c r="A1" s="2044" t="str">
        <f>INDEX(tblTrans[[English]:[Polski]],MATCH(XFB1,tblTrans[ID],0),LangSelID)</f>
        <v>data as at the end of quarter                                                                   (data on gross and net profit source from consolidation packages)</v>
      </c>
      <c r="B1" s="2045" t="e">
        <f>INDEX(tblTrans[[English]:[Polski]],MATCH(XEW1,tblTrans[ID],0),LangSelID)</f>
        <v>#N/A</v>
      </c>
      <c r="C1" s="2046" t="e">
        <f>INDEX(tblTrans[[English]:[Polski]],MATCH(XEX1,tblTrans[ID],0),LangSelID)</f>
        <v>#N/A</v>
      </c>
      <c r="D1" s="1447" t="str">
        <f>INDEX(tblTrans[[English]:[Polski]],MATCH(D1048554,tblTrans[ID],0),LangSelID)</f>
        <v>Q1 2005</v>
      </c>
      <c r="E1" s="1447" t="str">
        <f>INDEX(tblTrans[[English]:[Polski]],MATCH(E1048554,tblTrans[ID],0),LangSelID)</f>
        <v>Q2 2005</v>
      </c>
      <c r="F1" s="1447" t="str">
        <f>INDEX(tblTrans[[English]:[Polski]],MATCH(F1048554,tblTrans[ID],0),LangSelID)</f>
        <v>Q3 2005</v>
      </c>
      <c r="G1" s="1447" t="str">
        <f>INDEX(tblTrans[[English]:[Polski]],MATCH(G1048554,tblTrans[ID],0),LangSelID)</f>
        <v>Q4 2005</v>
      </c>
      <c r="H1" s="1447" t="str">
        <f>INDEX(tblTrans[[English]:[Polski]],MATCH(H1048554,tblTrans[ID],0),LangSelID)</f>
        <v>Q1 2006</v>
      </c>
      <c r="I1" s="1447" t="str">
        <f>INDEX(tblTrans[[English]:[Polski]],MATCH(I1048554,tblTrans[ID],0),LangSelID)</f>
        <v>Q2 2006</v>
      </c>
      <c r="J1" s="1447" t="str">
        <f>INDEX(tblTrans[[English]:[Polski]],MATCH(J1048554,tblTrans[ID],0),LangSelID)</f>
        <v>Q3 2006</v>
      </c>
      <c r="K1" s="1447" t="str">
        <f>INDEX(tblTrans[[English]:[Polski]],MATCH(K1048554,tblTrans[ID],0),LangSelID)</f>
        <v>Q4 2006</v>
      </c>
      <c r="L1" s="1447" t="str">
        <f>INDEX(tblTrans[[English]:[Polski]],MATCH(L1048554,tblTrans[ID],0),LangSelID)</f>
        <v>Q1 2007</v>
      </c>
      <c r="M1" s="1447" t="str">
        <f>INDEX(tblTrans[[English]:[Polski]],MATCH(M1048554,tblTrans[ID],0),LangSelID)</f>
        <v>Q2 2007</v>
      </c>
      <c r="N1" s="1447" t="str">
        <f>INDEX(tblTrans[[English]:[Polski]],MATCH(N1048554,tblTrans[ID],0),LangSelID)</f>
        <v>Q3 2007</v>
      </c>
      <c r="O1" s="1447" t="str">
        <f>INDEX(tblTrans[[English]:[Polski]],MATCH(O1048554,tblTrans[ID],0),LangSelID)</f>
        <v>Q4 2007</v>
      </c>
      <c r="P1" s="1447" t="str">
        <f>INDEX(tblTrans[[English]:[Polski]],MATCH(P1048554,tblTrans[ID],0),LangSelID)</f>
        <v>Q1 2008</v>
      </c>
      <c r="Q1" s="1447" t="str">
        <f>INDEX(tblTrans[[English]:[Polski]],MATCH(Q1048554,tblTrans[ID],0),LangSelID)</f>
        <v>Q2 2008</v>
      </c>
      <c r="R1" s="1447" t="str">
        <f>INDEX(tblTrans[[English]:[Polski]],MATCH(R1048554,tblTrans[ID],0),LangSelID)</f>
        <v>Q3 2008</v>
      </c>
      <c r="S1" s="1447" t="str">
        <f>INDEX(tblTrans[[English]:[Polski]],MATCH(S1048554,tblTrans[ID],0),LangSelID)</f>
        <v>Q4 2008</v>
      </c>
      <c r="T1" s="1447" t="str">
        <f>INDEX(tblTrans[[English]:[Polski]],MATCH(T1048554,tblTrans[ID],0),LangSelID)</f>
        <v>Q1 2009</v>
      </c>
      <c r="U1" s="1447" t="str">
        <f>INDEX(tblTrans[[English]:[Polski]],MATCH(U1048554,tblTrans[ID],0),LangSelID)</f>
        <v>Q2 2009</v>
      </c>
      <c r="V1" s="1447" t="str">
        <f>INDEX(tblTrans[[English]:[Polski]],MATCH(V1048554,tblTrans[ID],0),LangSelID)</f>
        <v>Q3 2009</v>
      </c>
      <c r="W1" s="1447" t="str">
        <f>INDEX(tblTrans[[English]:[Polski]],MATCH(W1048554,tblTrans[ID],0),LangSelID)</f>
        <v>Q4 2009</v>
      </c>
      <c r="X1" s="1447" t="str">
        <f>INDEX(tblTrans[[English]:[Polski]],MATCH(X1048554,tblTrans[ID],0),LangSelID)</f>
        <v>Q1 2010</v>
      </c>
      <c r="Y1" s="1447" t="str">
        <f>INDEX(tblTrans[[English]:[Polski]],MATCH(Y1048554,tblTrans[ID],0),LangSelID)</f>
        <v>Q2 2010</v>
      </c>
      <c r="Z1" s="1447" t="str">
        <f>INDEX(tblTrans[[English]:[Polski]],MATCH(Z1048554,tblTrans[ID],0),LangSelID)</f>
        <v>Q3 2010</v>
      </c>
      <c r="AA1" s="1447" t="str">
        <f>INDEX(tblTrans[[English]:[Polski]],MATCH(AA1048554,tblTrans[ID],0),LangSelID)</f>
        <v>Q4 2010</v>
      </c>
      <c r="AB1" s="1447" t="str">
        <f>INDEX(tblTrans[[English]:[Polski]],MATCH(AB1048554,tblTrans[ID],0),LangSelID)</f>
        <v>Q1 2011</v>
      </c>
      <c r="AC1" s="1447" t="str">
        <f>INDEX(tblTrans[[English]:[Polski]],MATCH(AC1048554,tblTrans[ID],0),LangSelID)</f>
        <v>Q2 2011</v>
      </c>
      <c r="AD1" s="1447" t="str">
        <f>INDEX(tblTrans[[English]:[Polski]],MATCH(AD1048554,tblTrans[ID],0),LangSelID)</f>
        <v>Q3 2011</v>
      </c>
      <c r="AE1" s="1447" t="str">
        <f>INDEX(tblTrans[[English]:[Polski]],MATCH(AE1048554,tblTrans[ID],0),LangSelID)</f>
        <v>Q4 2011</v>
      </c>
      <c r="AF1" s="1447" t="str">
        <f>INDEX(tblTrans[[English]:[Polski]],MATCH(AF1048554,tblTrans[ID],0),LangSelID)</f>
        <v>Q1 2012</v>
      </c>
      <c r="AG1" s="1447" t="str">
        <f>INDEX(tblTrans[[English]:[Polski]],MATCH(AG1048554,tblTrans[ID],0),LangSelID)</f>
        <v>Q2 2012</v>
      </c>
      <c r="AH1" s="1447" t="str">
        <f>INDEX(tblTrans[[English]:[Polski]],MATCH(AH1048554,tblTrans[ID],0),LangSelID)</f>
        <v>Q3 2012</v>
      </c>
      <c r="AI1" s="1447" t="str">
        <f>INDEX(tblTrans[[English]:[Polski]],MATCH(AI1048554,tblTrans[ID],0),LangSelID)</f>
        <v>Q4 2012</v>
      </c>
      <c r="AJ1" s="1447" t="str">
        <f>INDEX(tblTrans[[English]:[Polski]],MATCH(AJ1048554,tblTrans[ID],0),LangSelID)</f>
        <v>Q1 2013</v>
      </c>
      <c r="AK1" s="1447" t="str">
        <f>INDEX(tblTrans[[English]:[Polski]],MATCH(AK1048554,tblTrans[ID],0),LangSelID)</f>
        <v>Q2 2013</v>
      </c>
      <c r="AL1" s="1447" t="str">
        <f>INDEX(tblTrans[[English]:[Polski]],MATCH(AL1048554,tblTrans[ID],0),LangSelID)</f>
        <v>Q3 2013</v>
      </c>
      <c r="AM1" s="1447" t="str">
        <f>INDEX(tblTrans[[English]:[Polski]],MATCH(AM1048554,tblTrans[ID],0),LangSelID)</f>
        <v>Q4 2013</v>
      </c>
      <c r="AN1" s="1447" t="str">
        <f>INDEX(tblTrans[[English]:[Polski]],MATCH(AN1048554,tblTrans[ID],0),LangSelID)</f>
        <v>Q1 2014</v>
      </c>
      <c r="AO1" s="1571" t="str">
        <f>INDEX(tblTrans[[English]:[Polski]],MATCH(AO1048554,tblTrans[ID],0),LangSelID)</f>
        <v>Q2 2014</v>
      </c>
      <c r="AP1" s="1571" t="str">
        <f>INDEX(tblTrans[[English]:[Polski]],MATCH(AP1048554,tblTrans[ID],0),LangSelID)</f>
        <v>Q3 2014</v>
      </c>
      <c r="AQ1" s="1571" t="str">
        <f>INDEX(tblTrans[[English]:[Polski]],MATCH(AQ1048554,tblTrans[ID],0),LangSelID)</f>
        <v>Q4 2014</v>
      </c>
      <c r="AR1" s="1571" t="str">
        <f>INDEX(tblTrans[[English]:[Polski]],MATCH(AR1048554,tblTrans[ID],0),LangSelID)</f>
        <v>Q1 2015</v>
      </c>
      <c r="AS1" s="1571" t="str">
        <f>INDEX(tblTrans[[English]:[Polski]],MATCH(AS1048554,tblTrans[ID],0),LangSelID)</f>
        <v>Q2 2015</v>
      </c>
      <c r="AT1" s="1571" t="str">
        <f>INDEX(tblTrans[[English]:[Polski]],MATCH(AT1048554,tblTrans[ID],0),LangSelID)</f>
        <v>Q3 2015</v>
      </c>
      <c r="AU1" s="1571" t="str">
        <f>INDEX(tblTrans[[English]:[Polski]],MATCH(AU1048554,tblTrans[ID],0),LangSelID)</f>
        <v>Q4 2015</v>
      </c>
      <c r="AV1" s="1571" t="str">
        <f>INDEX(tblTrans[[English]:[Polski]],MATCH(AV1048554,tblTrans[ID],0),LangSelID)</f>
        <v>Q1 2016</v>
      </c>
      <c r="AW1" s="1571" t="str">
        <f>INDEX(tblTrans[[English]:[Polski]],MATCH(AW1048554,tblTrans[ID],0),LangSelID)</f>
        <v>Q2 2016</v>
      </c>
      <c r="AX1" s="1571" t="str">
        <f>INDEX(tblTrans[[English]:[Polski]],MATCH(AX1048554,tblTrans[ID],0),LangSelID)</f>
        <v>Q3 2016</v>
      </c>
      <c r="AY1" s="1571" t="str">
        <f>INDEX(tblTrans[[English]:[Polski]],MATCH(AY1048554,tblTrans[ID],0),LangSelID)</f>
        <v>Q4 2016</v>
      </c>
      <c r="XFB1" s="2044">
        <v>725</v>
      </c>
      <c r="XFC1" s="2045"/>
      <c r="XFD1" s="2046"/>
    </row>
    <row r="2" spans="1:59 16382:16384" ht="16.5" customHeight="1">
      <c r="A2" s="2047" t="str">
        <f>INDEX(tblTrans[[English]:[Polski]],MATCH(XFB2,tblTrans[ID],0),LangSelID)</f>
        <v>Main Subsidiaries - financial results</v>
      </c>
      <c r="B2" s="2048" t="e">
        <f>INDEX(tblTrans[[English]:[Polski]],MATCH(XEW2,tblTrans[ID],0),LangSelID)</f>
        <v>#N/A</v>
      </c>
      <c r="C2" s="2049" t="e">
        <f>INDEX(tblTrans[[English]:[Polski]],MATCH(XEX2,tblTrans[ID],0),LangSelID)</f>
        <v>#N/A</v>
      </c>
      <c r="D2" s="1569"/>
      <c r="E2" s="1568"/>
      <c r="F2" s="1568"/>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7"/>
      <c r="AS2" s="1566"/>
      <c r="AT2" s="1566"/>
      <c r="AU2" s="1566"/>
      <c r="AV2" s="1566"/>
      <c r="AW2" s="1566"/>
      <c r="AX2" s="1566"/>
      <c r="AY2" s="1566"/>
      <c r="XFB2" s="2047">
        <v>726</v>
      </c>
      <c r="XFC2" s="2048"/>
      <c r="XFD2" s="2049"/>
    </row>
    <row r="3" spans="1:59 16382:16384" ht="12.95" customHeight="1">
      <c r="A3" s="1491"/>
      <c r="B3" s="1491"/>
      <c r="C3" s="1519"/>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565"/>
      <c r="AR3" s="1565"/>
      <c r="AS3" s="1564"/>
      <c r="AT3" s="1564"/>
      <c r="AU3" s="1564"/>
      <c r="AV3" s="1564"/>
      <c r="AW3" s="1564"/>
      <c r="AX3" s="1564"/>
      <c r="AY3" s="1564"/>
      <c r="XFB3" s="1491"/>
      <c r="XFC3" s="1491"/>
      <c r="XFD3" s="1519"/>
    </row>
    <row r="4" spans="1:59 16382:16384" ht="12.95" customHeight="1">
      <c r="A4" s="1535" t="str">
        <f>INDEX(tblTrans[[English]:[Polski]],MATCH(XFB4,tblTrans[ID],0),LangSelID)</f>
        <v>mBank Hipoteczny (mortgage bank)</v>
      </c>
      <c r="B4" s="1535"/>
      <c r="C4" s="1536"/>
      <c r="D4" s="1503"/>
      <c r="E4" s="1503"/>
      <c r="F4" s="1503"/>
      <c r="G4" s="1503"/>
      <c r="H4" s="1503"/>
      <c r="I4" s="1503"/>
      <c r="J4" s="1503"/>
      <c r="K4" s="1503"/>
      <c r="L4" s="1503"/>
      <c r="M4" s="1503"/>
      <c r="N4" s="1503"/>
      <c r="O4" s="1503"/>
      <c r="P4" s="1503"/>
      <c r="Q4" s="1503"/>
      <c r="R4" s="1503"/>
      <c r="S4" s="1503"/>
      <c r="T4" s="1503"/>
      <c r="U4" s="1503"/>
      <c r="V4" s="1503"/>
      <c r="W4" s="1503"/>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2"/>
      <c r="AT4" s="1502"/>
      <c r="AU4" s="1502"/>
      <c r="AV4" s="1502"/>
      <c r="AW4" s="1502"/>
      <c r="AX4" s="1502"/>
      <c r="AY4" s="1502"/>
      <c r="XFB4" s="1535">
        <v>727</v>
      </c>
      <c r="XFC4" s="1535"/>
      <c r="XFD4" s="1536"/>
    </row>
    <row r="5" spans="1:59 16382:16384" ht="12.95" customHeight="1">
      <c r="A5" s="1547"/>
      <c r="B5" s="1525" t="str">
        <f>INDEX(tblTrans[[English]:[Polski]],MATCH(XFC5,tblTrans[ID],0),LangSelID)</f>
        <v>pre tax profit</v>
      </c>
      <c r="C5" s="1519" t="s">
        <v>40</v>
      </c>
      <c r="D5" s="1563">
        <v>6881</v>
      </c>
      <c r="E5" s="1563">
        <v>12076</v>
      </c>
      <c r="F5" s="1563">
        <v>19607</v>
      </c>
      <c r="G5" s="1518">
        <v>34345.945010000047</v>
      </c>
      <c r="H5" s="1518">
        <v>9600</v>
      </c>
      <c r="I5" s="1518">
        <v>19019</v>
      </c>
      <c r="J5" s="1518">
        <v>31404</v>
      </c>
      <c r="K5" s="1517">
        <v>40243</v>
      </c>
      <c r="L5" s="1517">
        <v>9385</v>
      </c>
      <c r="M5" s="1517">
        <v>17486</v>
      </c>
      <c r="N5" s="1517">
        <v>28021</v>
      </c>
      <c r="O5" s="1517">
        <v>42420</v>
      </c>
      <c r="P5" s="1517">
        <v>11366</v>
      </c>
      <c r="Q5" s="1517">
        <v>23992</v>
      </c>
      <c r="R5" s="1517">
        <v>38206</v>
      </c>
      <c r="S5" s="1518">
        <v>53108</v>
      </c>
      <c r="T5" s="1518">
        <v>10326</v>
      </c>
      <c r="U5" s="1518">
        <v>16662</v>
      </c>
      <c r="V5" s="1518">
        <v>26429</v>
      </c>
      <c r="W5" s="1517">
        <v>32474</v>
      </c>
      <c r="X5" s="1518">
        <v>11483</v>
      </c>
      <c r="Y5" s="1518">
        <v>22514</v>
      </c>
      <c r="Z5" s="1518">
        <v>32484</v>
      </c>
      <c r="AA5" s="1518">
        <v>37799</v>
      </c>
      <c r="AB5" s="1518">
        <v>9078</v>
      </c>
      <c r="AC5" s="1518">
        <v>12826</v>
      </c>
      <c r="AD5" s="1518">
        <v>22386</v>
      </c>
      <c r="AE5" s="1518">
        <v>27589</v>
      </c>
      <c r="AF5" s="1518">
        <v>11822</v>
      </c>
      <c r="AG5" s="1518">
        <v>15726</v>
      </c>
      <c r="AH5" s="1518">
        <v>24532</v>
      </c>
      <c r="AI5" s="1518">
        <v>14517</v>
      </c>
      <c r="AJ5" s="1518">
        <v>7603</v>
      </c>
      <c r="AK5" s="1518">
        <v>12283</v>
      </c>
      <c r="AL5" s="1518">
        <f>5107</f>
        <v>5107</v>
      </c>
      <c r="AM5" s="1518">
        <f>2118+AL5</f>
        <v>7225</v>
      </c>
      <c r="AN5" s="1518">
        <v>11793.401730004995</v>
      </c>
      <c r="AO5" s="1518">
        <f>7424.45449999501+AN5</f>
        <v>19217.856230000005</v>
      </c>
      <c r="AP5" s="1518">
        <f>1564.84549999899+SUM(AO5)</f>
        <v>20782.701729998997</v>
      </c>
      <c r="AQ5" s="1518">
        <f>4758.936199999+SUM(AP5)</f>
        <v>25541.637929997996</v>
      </c>
      <c r="AR5" s="1518">
        <v>10906</v>
      </c>
      <c r="AS5" s="1520">
        <v>-1925</v>
      </c>
      <c r="AT5" s="1520">
        <v>3728</v>
      </c>
      <c r="AU5" s="1520">
        <v>13684</v>
      </c>
      <c r="AV5" s="1520">
        <v>17328</v>
      </c>
      <c r="AW5" s="1520">
        <v>27843</v>
      </c>
      <c r="AX5" s="1520">
        <v>42612</v>
      </c>
      <c r="AY5" s="1520">
        <v>47976</v>
      </c>
      <c r="XFB5" s="1547"/>
      <c r="XFC5" s="1525">
        <v>728</v>
      </c>
      <c r="XFD5" s="1519" t="s">
        <v>40</v>
      </c>
    </row>
    <row r="6" spans="1:59 16382:16384" ht="12.95" customHeight="1">
      <c r="A6" s="1491"/>
      <c r="B6" s="1491" t="str">
        <f>INDEX(tblTrans[[English]:[Polski]],MATCH(XFC6,tblTrans[ID],0),LangSelID)</f>
        <v>net profit</v>
      </c>
      <c r="C6" s="1519" t="s">
        <v>40</v>
      </c>
      <c r="D6" s="1563">
        <v>5574</v>
      </c>
      <c r="E6" s="1563">
        <v>9782</v>
      </c>
      <c r="F6" s="1563">
        <v>15882</v>
      </c>
      <c r="G6" s="1518">
        <v>28096.59408000005</v>
      </c>
      <c r="H6" s="1518">
        <v>7776</v>
      </c>
      <c r="I6" s="1518">
        <v>16144</v>
      </c>
      <c r="J6" s="1518">
        <v>25437</v>
      </c>
      <c r="K6" s="1518">
        <v>30389</v>
      </c>
      <c r="L6" s="1518">
        <v>7602</v>
      </c>
      <c r="M6" s="1518">
        <v>14579</v>
      </c>
      <c r="N6" s="1518">
        <v>22593</v>
      </c>
      <c r="O6" s="1518">
        <v>35351</v>
      </c>
      <c r="P6" s="1517">
        <v>9174</v>
      </c>
      <c r="Q6" s="1518">
        <v>19273</v>
      </c>
      <c r="R6" s="1518">
        <v>30923</v>
      </c>
      <c r="S6" s="1518">
        <v>43063</v>
      </c>
      <c r="T6" s="1518">
        <v>8258</v>
      </c>
      <c r="U6" s="1518">
        <v>13358</v>
      </c>
      <c r="V6" s="1518">
        <v>21260</v>
      </c>
      <c r="W6" s="1518">
        <v>25297</v>
      </c>
      <c r="X6" s="1518">
        <v>9090</v>
      </c>
      <c r="Y6" s="1518">
        <v>17560</v>
      </c>
      <c r="Z6" s="1518">
        <v>27381</v>
      </c>
      <c r="AA6" s="1518">
        <v>30861</v>
      </c>
      <c r="AB6" s="1518">
        <v>7239</v>
      </c>
      <c r="AC6" s="1518">
        <v>9369</v>
      </c>
      <c r="AD6" s="1518">
        <v>15542</v>
      </c>
      <c r="AE6" s="1518">
        <v>20878</v>
      </c>
      <c r="AF6" s="1518">
        <v>9716</v>
      </c>
      <c r="AG6" s="1518">
        <v>12738</v>
      </c>
      <c r="AH6" s="1518">
        <v>19537</v>
      </c>
      <c r="AI6" s="1518">
        <f>9705+AH6</f>
        <v>29242</v>
      </c>
      <c r="AJ6" s="1518">
        <v>6002</v>
      </c>
      <c r="AK6" s="1518">
        <v>9452</v>
      </c>
      <c r="AL6" s="1517">
        <f>-7738+AK6</f>
        <v>1714</v>
      </c>
      <c r="AM6" s="1517">
        <f>2827+AL6</f>
        <v>4541</v>
      </c>
      <c r="AN6" s="1517">
        <v>9322.4017300049945</v>
      </c>
      <c r="AO6" s="1517">
        <f>4676+AN6</f>
        <v>13998.401730004995</v>
      </c>
      <c r="AP6" s="1517">
        <f>1093+SUM(AO6)</f>
        <v>15091.401730004995</v>
      </c>
      <c r="AQ6" s="1517">
        <f>3557+SUM(AP6)</f>
        <v>18648.401730004996</v>
      </c>
      <c r="AR6" s="1517">
        <v>8936</v>
      </c>
      <c r="AS6" s="1523">
        <v>-3331</v>
      </c>
      <c r="AT6" s="1523">
        <v>194</v>
      </c>
      <c r="AU6" s="1523">
        <v>8172</v>
      </c>
      <c r="AV6" s="1523">
        <v>13224</v>
      </c>
      <c r="AW6" s="1523">
        <v>25475</v>
      </c>
      <c r="AX6" s="1523">
        <v>35385</v>
      </c>
      <c r="AY6" s="1523">
        <v>37837</v>
      </c>
      <c r="XFB6" s="1491"/>
      <c r="XFC6" s="1491">
        <v>729</v>
      </c>
      <c r="XFD6" s="1519" t="s">
        <v>40</v>
      </c>
    </row>
    <row r="7" spans="1:59 16382:16384" ht="12.95" customHeight="1">
      <c r="A7" s="1491"/>
      <c r="B7" s="1491" t="str">
        <f>INDEX(tblTrans[[English]:[Polski]],MATCH(XFC7,tblTrans[ID],0),LangSelID)</f>
        <v>loan portfolio (balance-sheet)</v>
      </c>
      <c r="C7" s="1519" t="s">
        <v>40</v>
      </c>
      <c r="D7" s="1563">
        <v>1877519</v>
      </c>
      <c r="E7" s="1563">
        <v>1904712</v>
      </c>
      <c r="F7" s="1563">
        <v>1915538</v>
      </c>
      <c r="G7" s="1518">
        <v>2026903.9907999998</v>
      </c>
      <c r="H7" s="1518">
        <v>2107384</v>
      </c>
      <c r="I7" s="1518">
        <v>2231499</v>
      </c>
      <c r="J7" s="1518">
        <v>2235427</v>
      </c>
      <c r="K7" s="1518">
        <v>3148932</v>
      </c>
      <c r="L7" s="1518">
        <v>3301190</v>
      </c>
      <c r="M7" s="1518">
        <v>3658195</v>
      </c>
      <c r="N7" s="1518">
        <v>3847430</v>
      </c>
      <c r="O7" s="1518">
        <v>4131783</v>
      </c>
      <c r="P7" s="1518">
        <v>4305389</v>
      </c>
      <c r="Q7" s="1518">
        <v>4481838</v>
      </c>
      <c r="R7" s="1518">
        <v>4798610</v>
      </c>
      <c r="S7" s="1518">
        <v>5032547</v>
      </c>
      <c r="T7" s="1518">
        <v>4526861</v>
      </c>
      <c r="U7" s="1518">
        <v>4427195</v>
      </c>
      <c r="V7" s="1518">
        <v>4274674</v>
      </c>
      <c r="W7" s="1518">
        <v>4106744</v>
      </c>
      <c r="X7" s="1518">
        <v>3888805</v>
      </c>
      <c r="Y7" s="1518">
        <v>3924612</v>
      </c>
      <c r="Z7" s="1518">
        <v>3786579</v>
      </c>
      <c r="AA7" s="1518">
        <v>3769131</v>
      </c>
      <c r="AB7" s="1518">
        <v>3800037</v>
      </c>
      <c r="AC7" s="1518">
        <v>3831158</v>
      </c>
      <c r="AD7" s="1518">
        <v>4009647</v>
      </c>
      <c r="AE7" s="1518">
        <v>4150313</v>
      </c>
      <c r="AF7" s="1518">
        <v>4044074</v>
      </c>
      <c r="AG7" s="1518">
        <v>4115368</v>
      </c>
      <c r="AH7" s="1518">
        <v>4128202</v>
      </c>
      <c r="AI7" s="1518">
        <v>4108155</v>
      </c>
      <c r="AJ7" s="1518">
        <v>4160453</v>
      </c>
      <c r="AK7" s="1518">
        <v>4151389</v>
      </c>
      <c r="AL7" s="1517">
        <v>4003702</v>
      </c>
      <c r="AM7" s="1517">
        <v>4047827</v>
      </c>
      <c r="AN7" s="1517">
        <v>4059922</v>
      </c>
      <c r="AO7" s="1517">
        <v>4119201.6187900002</v>
      </c>
      <c r="AP7" s="1517">
        <v>4525667.7346400004</v>
      </c>
      <c r="AQ7" s="1517">
        <v>5324487.6222600704</v>
      </c>
      <c r="AR7" s="1517">
        <v>5729878</v>
      </c>
      <c r="AS7" s="1523">
        <v>6313988</v>
      </c>
      <c r="AT7" s="1523">
        <v>7267577</v>
      </c>
      <c r="AU7" s="1523">
        <v>7474634</v>
      </c>
      <c r="AV7" s="1523">
        <v>7820718</v>
      </c>
      <c r="AW7" s="1523">
        <v>8496121</v>
      </c>
      <c r="AX7" s="1523">
        <v>9068624</v>
      </c>
      <c r="AY7" s="1523">
        <v>9414764</v>
      </c>
      <c r="XFB7" s="1491"/>
      <c r="XFC7" s="1491">
        <v>730</v>
      </c>
      <c r="XFD7" s="1519" t="s">
        <v>40</v>
      </c>
    </row>
    <row r="8" spans="1:59 16382:16384" ht="12.95" customHeight="1">
      <c r="A8" s="1491"/>
      <c r="B8" s="1491"/>
      <c r="C8" s="1519"/>
      <c r="D8" s="1562" t="s">
        <v>938</v>
      </c>
      <c r="E8" s="1562"/>
      <c r="F8" s="1562"/>
      <c r="G8" s="1561" t="s">
        <v>937</v>
      </c>
      <c r="H8" s="1561"/>
      <c r="I8" s="1561"/>
      <c r="J8" s="1561"/>
      <c r="K8" s="1561"/>
      <c r="L8" s="1491"/>
      <c r="M8" s="1491"/>
      <c r="N8" s="1491"/>
      <c r="O8" s="1491"/>
      <c r="P8" s="1491"/>
      <c r="Q8" s="1491"/>
      <c r="R8" s="1561"/>
      <c r="S8" s="1561"/>
      <c r="T8" s="1561"/>
      <c r="U8" s="1561"/>
      <c r="V8" s="1561"/>
      <c r="W8" s="1491"/>
      <c r="X8" s="1491"/>
      <c r="Y8" s="1491"/>
      <c r="Z8" s="1491"/>
      <c r="AA8" s="1491"/>
      <c r="AB8" s="1491"/>
      <c r="AC8" s="1491"/>
      <c r="AD8" s="1518"/>
      <c r="AE8" s="1491"/>
      <c r="AF8" s="1491"/>
      <c r="AG8" s="1491"/>
      <c r="AH8" s="1491"/>
      <c r="AI8" s="1491"/>
      <c r="AJ8" s="1518"/>
      <c r="AK8" s="1491"/>
      <c r="AL8" s="1491"/>
      <c r="AM8" s="1491"/>
      <c r="AN8" s="1491"/>
      <c r="AO8" s="1491"/>
      <c r="AP8" s="1491"/>
      <c r="AQ8" s="1491"/>
      <c r="AR8" s="1491"/>
      <c r="AS8" s="1533"/>
      <c r="AT8" s="1533"/>
      <c r="AU8" s="1533"/>
      <c r="AV8" s="1533"/>
      <c r="AW8" s="1533"/>
      <c r="AX8" s="1533"/>
      <c r="AY8" s="1533"/>
      <c r="XFB8" s="1491"/>
      <c r="XFC8" s="1491"/>
      <c r="XFD8" s="1519"/>
    </row>
    <row r="9" spans="1:59 16382:16384" ht="12.95" customHeight="1">
      <c r="A9" s="1491"/>
      <c r="B9" s="1491" t="str">
        <f>INDEX(tblTrans[[English]:[Polski]],MATCH(XFC9,tblTrans[ID],0),LangSelID)</f>
        <v>market share/position (among mortgage banks)</v>
      </c>
      <c r="C9" s="1519" t="s">
        <v>667</v>
      </c>
      <c r="D9" s="1560"/>
      <c r="E9" s="1560"/>
      <c r="F9" s="1560"/>
      <c r="G9" s="1540" t="s">
        <v>935</v>
      </c>
      <c r="H9" s="1540" t="s">
        <v>935</v>
      </c>
      <c r="I9" s="1540" t="s">
        <v>935</v>
      </c>
      <c r="J9" s="1540" t="s">
        <v>935</v>
      </c>
      <c r="K9" s="1540" t="s">
        <v>935</v>
      </c>
      <c r="L9" s="1540" t="s">
        <v>935</v>
      </c>
      <c r="M9" s="1540" t="s">
        <v>935</v>
      </c>
      <c r="N9" s="1540" t="s">
        <v>935</v>
      </c>
      <c r="O9" s="1540" t="s">
        <v>935</v>
      </c>
      <c r="P9" s="1540" t="s">
        <v>935</v>
      </c>
      <c r="Q9" s="1540" t="s">
        <v>935</v>
      </c>
      <c r="R9" s="1540" t="s">
        <v>935</v>
      </c>
      <c r="S9" s="1540" t="s">
        <v>935</v>
      </c>
      <c r="T9" s="1540" t="s">
        <v>935</v>
      </c>
      <c r="U9" s="1540" t="s">
        <v>935</v>
      </c>
      <c r="V9" s="1540" t="s">
        <v>935</v>
      </c>
      <c r="W9" s="1540" t="s">
        <v>935</v>
      </c>
      <c r="X9" s="1540" t="s">
        <v>935</v>
      </c>
      <c r="Y9" s="1540" t="s">
        <v>935</v>
      </c>
      <c r="Z9" s="1540" t="s">
        <v>935</v>
      </c>
      <c r="AA9" s="1559" t="s">
        <v>935</v>
      </c>
      <c r="AB9" s="1559" t="s">
        <v>935</v>
      </c>
      <c r="AC9" s="1559" t="s">
        <v>935</v>
      </c>
      <c r="AD9" s="1558" t="s">
        <v>935</v>
      </c>
      <c r="AE9" s="1558" t="s">
        <v>935</v>
      </c>
      <c r="AF9" s="1558" t="s">
        <v>935</v>
      </c>
      <c r="AG9" s="1558" t="s">
        <v>935</v>
      </c>
      <c r="AH9" s="1558" t="s">
        <v>935</v>
      </c>
      <c r="AI9" s="1558" t="s">
        <v>935</v>
      </c>
      <c r="AJ9" s="1558" t="s">
        <v>935</v>
      </c>
      <c r="AK9" s="1558" t="s">
        <v>935</v>
      </c>
      <c r="AL9" s="1558" t="s">
        <v>935</v>
      </c>
      <c r="AM9" s="1558" t="s">
        <v>935</v>
      </c>
      <c r="AN9" s="1558" t="s">
        <v>935</v>
      </c>
      <c r="AO9" s="1558" t="s">
        <v>935</v>
      </c>
      <c r="AP9" s="1558" t="s">
        <v>935</v>
      </c>
      <c r="AQ9" s="1558" t="s">
        <v>935</v>
      </c>
      <c r="AR9" s="1558" t="s">
        <v>935</v>
      </c>
      <c r="AS9" s="1557" t="s">
        <v>935</v>
      </c>
      <c r="AT9" s="1557" t="s">
        <v>935</v>
      </c>
      <c r="AU9" s="1557" t="s">
        <v>935</v>
      </c>
      <c r="AV9" s="1557" t="s">
        <v>935</v>
      </c>
      <c r="AW9" s="1557" t="s">
        <v>935</v>
      </c>
      <c r="AX9" s="1557" t="s">
        <v>935</v>
      </c>
      <c r="AY9" s="1557" t="s">
        <v>935</v>
      </c>
      <c r="XFB9" s="1491"/>
      <c r="XFC9" s="1491">
        <v>731</v>
      </c>
      <c r="XFD9" s="1519" t="s">
        <v>667</v>
      </c>
    </row>
    <row r="10" spans="1:59 16382:16384" ht="12.95" customHeight="1">
      <c r="A10" s="1491"/>
      <c r="B10" s="1540"/>
      <c r="C10" s="1519"/>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533"/>
      <c r="AT10" s="1533"/>
      <c r="AU10" s="1533"/>
      <c r="AV10" s="1533"/>
      <c r="AW10" s="1533"/>
      <c r="AX10" s="1533"/>
      <c r="AY10" s="1533"/>
      <c r="XFB10" s="1491"/>
      <c r="XFC10" s="1540"/>
      <c r="XFD10" s="1519"/>
    </row>
    <row r="11" spans="1:59 16382:16384" ht="12.95" customHeight="1">
      <c r="A11" s="1535" t="str">
        <f>INDEX(tblTrans[[English]:[Polski]],MATCH(XFB11,tblTrans[ID],0),LangSelID)</f>
        <v>mLeasing</v>
      </c>
      <c r="B11" s="1535"/>
      <c r="C11" s="1536"/>
      <c r="D11" s="1503"/>
      <c r="E11" s="1503"/>
      <c r="F11" s="1503"/>
      <c r="G11" s="1503"/>
      <c r="H11" s="1503"/>
      <c r="I11" s="1503"/>
      <c r="J11" s="1503"/>
      <c r="K11" s="1503"/>
      <c r="L11" s="1503"/>
      <c r="M11" s="1503"/>
      <c r="N11" s="1503"/>
      <c r="O11" s="1503"/>
      <c r="P11" s="1503"/>
      <c r="Q11" s="1503"/>
      <c r="R11" s="1503"/>
      <c r="S11" s="1503"/>
      <c r="T11" s="1503"/>
      <c r="U11" s="1503"/>
      <c r="V11" s="1503"/>
      <c r="W11" s="1503"/>
      <c r="X11" s="1503"/>
      <c r="Y11" s="1503"/>
      <c r="Z11" s="1503"/>
      <c r="AA11" s="1503"/>
      <c r="AB11" s="1503"/>
      <c r="AC11" s="1503"/>
      <c r="AD11" s="1503"/>
      <c r="AE11" s="1503"/>
      <c r="AF11" s="1503"/>
      <c r="AG11" s="1503"/>
      <c r="AH11" s="1503"/>
      <c r="AI11" s="1503"/>
      <c r="AJ11" s="1503"/>
      <c r="AK11" s="1503"/>
      <c r="AL11" s="1503"/>
      <c r="AM11" s="1503"/>
      <c r="AN11" s="1503"/>
      <c r="AO11" s="1503"/>
      <c r="AP11" s="1503"/>
      <c r="AQ11" s="1503"/>
      <c r="AR11" s="1503"/>
      <c r="AS11" s="1502"/>
      <c r="AT11" s="1502"/>
      <c r="AU11" s="1502"/>
      <c r="AV11" s="1502"/>
      <c r="AW11" s="1502"/>
      <c r="AX11" s="1502"/>
      <c r="AY11" s="1502"/>
      <c r="XFB11" s="1535">
        <v>732</v>
      </c>
      <c r="XFC11" s="1535"/>
      <c r="XFD11" s="1536"/>
    </row>
    <row r="12" spans="1:59 16382:16384" ht="12.95" customHeight="1">
      <c r="A12" s="1491"/>
      <c r="B12" s="1491" t="str">
        <f>INDEX(tblTrans[[English]:[Polski]],MATCH(XFC12,tblTrans[ID],0),LangSelID)</f>
        <v>pre tax profit</v>
      </c>
      <c r="C12" s="1519" t="s">
        <v>40</v>
      </c>
      <c r="D12" s="1518">
        <v>4034</v>
      </c>
      <c r="E12" s="1518">
        <v>8614</v>
      </c>
      <c r="F12" s="1518">
        <v>14602</v>
      </c>
      <c r="G12" s="1518">
        <v>20452</v>
      </c>
      <c r="H12" s="1518">
        <v>5567</v>
      </c>
      <c r="I12" s="1518">
        <v>13063</v>
      </c>
      <c r="J12" s="1518">
        <v>21285</v>
      </c>
      <c r="K12" s="1518">
        <v>29568</v>
      </c>
      <c r="L12" s="1518">
        <v>8841</v>
      </c>
      <c r="M12" s="1518">
        <v>25304</v>
      </c>
      <c r="N12" s="1518">
        <v>36906</v>
      </c>
      <c r="O12" s="1518">
        <v>49914</v>
      </c>
      <c r="P12" s="1518">
        <v>10521</v>
      </c>
      <c r="Q12" s="1518">
        <v>26159</v>
      </c>
      <c r="R12" s="1517">
        <v>33337</v>
      </c>
      <c r="S12" s="1518">
        <v>34092</v>
      </c>
      <c r="T12" s="1518">
        <v>4823</v>
      </c>
      <c r="U12" s="1518">
        <v>4791</v>
      </c>
      <c r="V12" s="1518">
        <v>3586</v>
      </c>
      <c r="W12" s="1518">
        <v>5336</v>
      </c>
      <c r="X12" s="1526">
        <v>13906</v>
      </c>
      <c r="Y12" s="1526">
        <v>27397</v>
      </c>
      <c r="Z12" s="1526">
        <v>43552</v>
      </c>
      <c r="AA12" s="1526">
        <v>44092</v>
      </c>
      <c r="AB12" s="1526">
        <v>14949</v>
      </c>
      <c r="AC12" s="1526">
        <v>26005</v>
      </c>
      <c r="AD12" s="1526">
        <v>34666</v>
      </c>
      <c r="AE12" s="1526">
        <v>49127</v>
      </c>
      <c r="AF12" s="1518">
        <v>16492</v>
      </c>
      <c r="AG12" s="1518">
        <v>20324</v>
      </c>
      <c r="AH12" s="1518">
        <v>33355</v>
      </c>
      <c r="AI12" s="1518">
        <v>51025</v>
      </c>
      <c r="AJ12" s="1518">
        <v>15190</v>
      </c>
      <c r="AK12" s="1518">
        <v>24824</v>
      </c>
      <c r="AL12" s="1517">
        <v>46138</v>
      </c>
      <c r="AM12" s="1517">
        <v>64422</v>
      </c>
      <c r="AN12" s="1517">
        <v>13009</v>
      </c>
      <c r="AO12" s="1517">
        <v>22966</v>
      </c>
      <c r="AP12" s="1517">
        <v>36905</v>
      </c>
      <c r="AQ12" s="1517">
        <v>45926</v>
      </c>
      <c r="AR12" s="1517">
        <v>15626</v>
      </c>
      <c r="AS12" s="1523">
        <v>27756</v>
      </c>
      <c r="AT12" s="1523">
        <v>45291</v>
      </c>
      <c r="AU12" s="1523">
        <v>57221</v>
      </c>
      <c r="AV12" s="1523">
        <v>20462</v>
      </c>
      <c r="AW12" s="1523">
        <v>41230</v>
      </c>
      <c r="AX12" s="1523">
        <v>61494</v>
      </c>
      <c r="AY12" s="1523">
        <v>72550</v>
      </c>
      <c r="XFB12" s="1491"/>
      <c r="XFC12" s="1491">
        <v>733</v>
      </c>
      <c r="XFD12" s="1519" t="s">
        <v>40</v>
      </c>
    </row>
    <row r="13" spans="1:59 16382:16384" ht="12.95" customHeight="1">
      <c r="A13" s="1491"/>
      <c r="B13" s="1491" t="str">
        <f>INDEX(tblTrans[[English]:[Polski]],MATCH(XFC13,tblTrans[ID],0),LangSelID)</f>
        <v>net profit</v>
      </c>
      <c r="C13" s="1519" t="s">
        <v>40</v>
      </c>
      <c r="D13" s="1518">
        <v>3108</v>
      </c>
      <c r="E13" s="1518">
        <v>6245</v>
      </c>
      <c r="F13" s="1518">
        <v>10599</v>
      </c>
      <c r="G13" s="1518">
        <v>15117</v>
      </c>
      <c r="H13" s="1518">
        <v>3918</v>
      </c>
      <c r="I13" s="1518">
        <v>9431</v>
      </c>
      <c r="J13" s="1518">
        <v>14930</v>
      </c>
      <c r="K13" s="1518">
        <v>21343</v>
      </c>
      <c r="L13" s="1518">
        <v>6372</v>
      </c>
      <c r="M13" s="1518">
        <v>19965</v>
      </c>
      <c r="N13" s="1518">
        <v>28218</v>
      </c>
      <c r="O13" s="1518">
        <v>38941</v>
      </c>
      <c r="P13" s="1518">
        <v>8228</v>
      </c>
      <c r="Q13" s="1518">
        <v>20205</v>
      </c>
      <c r="R13" s="1518">
        <v>25702</v>
      </c>
      <c r="S13" s="1518">
        <v>26046</v>
      </c>
      <c r="T13" s="1518">
        <v>3571</v>
      </c>
      <c r="U13" s="1518">
        <v>3097</v>
      </c>
      <c r="V13" s="1518">
        <v>1584</v>
      </c>
      <c r="W13" s="1518">
        <v>1980</v>
      </c>
      <c r="X13" s="1526">
        <v>10813</v>
      </c>
      <c r="Y13" s="1526">
        <v>20612</v>
      </c>
      <c r="Z13" s="1526">
        <v>33095</v>
      </c>
      <c r="AA13" s="1526">
        <v>29634</v>
      </c>
      <c r="AB13" s="1526">
        <v>11523</v>
      </c>
      <c r="AC13" s="1526">
        <v>20058</v>
      </c>
      <c r="AD13" s="1526">
        <v>26772</v>
      </c>
      <c r="AE13" s="1526">
        <v>37828</v>
      </c>
      <c r="AF13" s="1518">
        <v>12758</v>
      </c>
      <c r="AG13" s="1518">
        <v>15461</v>
      </c>
      <c r="AH13" s="1518">
        <v>25543</v>
      </c>
      <c r="AI13" s="1518">
        <v>39673</v>
      </c>
      <c r="AJ13" s="1518">
        <v>13107</v>
      </c>
      <c r="AK13" s="1518">
        <v>20237</v>
      </c>
      <c r="AL13" s="1517">
        <v>38556</v>
      </c>
      <c r="AM13" s="1517">
        <v>54671</v>
      </c>
      <c r="AN13" s="1517">
        <v>10258</v>
      </c>
      <c r="AO13" s="1517">
        <v>17921</v>
      </c>
      <c r="AP13" s="1517">
        <v>27373</v>
      </c>
      <c r="AQ13" s="1517">
        <v>34091</v>
      </c>
      <c r="AR13" s="1517">
        <v>12267</v>
      </c>
      <c r="AS13" s="1523">
        <v>21827</v>
      </c>
      <c r="AT13" s="1523">
        <v>35258</v>
      </c>
      <c r="AU13" s="1523">
        <v>43793</v>
      </c>
      <c r="AV13" s="1523">
        <v>16419</v>
      </c>
      <c r="AW13" s="1523">
        <v>32635</v>
      </c>
      <c r="AX13" s="1523">
        <v>48340</v>
      </c>
      <c r="AY13" s="1523">
        <v>56329</v>
      </c>
      <c r="XFB13" s="1491"/>
      <c r="XFC13" s="1491">
        <v>734</v>
      </c>
      <c r="XFD13" s="1519" t="s">
        <v>40</v>
      </c>
    </row>
    <row r="14" spans="1:59 16382:16384" ht="12.95" customHeight="1">
      <c r="A14" s="1491"/>
      <c r="B14" s="1491" t="str">
        <f>INDEX(tblTrans[[English]:[Polski]],MATCH(XFC14,tblTrans[ID],0),LangSelID)</f>
        <v>value of leasing contracts signed, incl.:</v>
      </c>
      <c r="C14" s="1519" t="s">
        <v>40</v>
      </c>
      <c r="D14" s="1518">
        <v>237838.04050888648</v>
      </c>
      <c r="E14" s="1518">
        <v>738698.27460520971</v>
      </c>
      <c r="F14" s="1518">
        <v>1206774</v>
      </c>
      <c r="G14" s="1518">
        <v>1474850</v>
      </c>
      <c r="H14" s="1518">
        <v>357518</v>
      </c>
      <c r="I14" s="1518">
        <v>1193600</v>
      </c>
      <c r="J14" s="1518">
        <v>1647700</v>
      </c>
      <c r="K14" s="1518">
        <v>2125054</v>
      </c>
      <c r="L14" s="1518">
        <f>L15+L16</f>
        <v>654700</v>
      </c>
      <c r="M14" s="1518">
        <v>1503244</v>
      </c>
      <c r="N14" s="1518">
        <v>2199565.4621427101</v>
      </c>
      <c r="O14" s="1518">
        <v>2762500</v>
      </c>
      <c r="P14" s="1518">
        <v>805488</v>
      </c>
      <c r="Q14" s="1518">
        <v>1830312.7129921708</v>
      </c>
      <c r="R14" s="1518">
        <v>2466174.6916537513</v>
      </c>
      <c r="S14" s="1556">
        <f>S15+S16</f>
        <v>3397696.355137486</v>
      </c>
      <c r="T14" s="1556">
        <v>401795</v>
      </c>
      <c r="U14" s="1518">
        <v>1120209.6622099199</v>
      </c>
      <c r="V14" s="1518">
        <v>1490606.2700554801</v>
      </c>
      <c r="W14" s="1518">
        <v>1872002.76862262</v>
      </c>
      <c r="X14" s="1526">
        <v>296791.36864280602</v>
      </c>
      <c r="Y14" s="1526">
        <v>739375.64454585395</v>
      </c>
      <c r="Z14" s="1516">
        <f>Z15+Z16</f>
        <v>1343830.8832343135</v>
      </c>
      <c r="AA14" s="1516">
        <f>AA15+AA16</f>
        <v>1934299.6604688196</v>
      </c>
      <c r="AB14" s="1516">
        <f>AB15+AB16</f>
        <v>595234.3557514454</v>
      </c>
      <c r="AC14" s="1516">
        <v>1269138.1430036745</v>
      </c>
      <c r="AD14" s="1516">
        <f>AD15+AD16</f>
        <v>1806012.5765033148</v>
      </c>
      <c r="AE14" s="1516">
        <f>AE15+AE16</f>
        <v>2550767.3042316558</v>
      </c>
      <c r="AF14" s="1516">
        <v>458281.1861300001</v>
      </c>
      <c r="AG14" s="1516">
        <f>AG15+AG16</f>
        <v>891210.99695000297</v>
      </c>
      <c r="AH14" s="1516">
        <f>AH15+AH16</f>
        <v>1301400</v>
      </c>
      <c r="AI14" s="1516">
        <v>2198625.37768998</v>
      </c>
      <c r="AJ14" s="1518">
        <v>445721</v>
      </c>
      <c r="AK14" s="1516">
        <v>1264062</v>
      </c>
      <c r="AL14" s="1516">
        <f>AL15+AL16</f>
        <v>1793234.5390000001</v>
      </c>
      <c r="AM14" s="1516">
        <v>2441654.6230000001</v>
      </c>
      <c r="AN14" s="1516">
        <v>616428</v>
      </c>
      <c r="AO14" s="1516">
        <v>1490041</v>
      </c>
      <c r="AP14" s="1516">
        <v>2259671</v>
      </c>
      <c r="AQ14" s="1516">
        <v>3156927</v>
      </c>
      <c r="AR14" s="1516">
        <v>696550</v>
      </c>
      <c r="AS14" s="1515">
        <v>1887461.9111184601</v>
      </c>
      <c r="AT14" s="1515">
        <v>2679708.0648064599</v>
      </c>
      <c r="AU14" s="1515">
        <v>3785011.8729456495</v>
      </c>
      <c r="AV14" s="1515">
        <v>1010658.26585631</v>
      </c>
      <c r="AW14" s="1515">
        <v>2076430.89744997</v>
      </c>
      <c r="AX14" s="1515">
        <v>3103541.4764561071</v>
      </c>
      <c r="AY14" s="1515">
        <v>4031169.2954500001</v>
      </c>
      <c r="XFB14" s="1491"/>
      <c r="XFC14" s="1491">
        <v>735</v>
      </c>
      <c r="XFD14" s="1519" t="s">
        <v>40</v>
      </c>
    </row>
    <row r="15" spans="1:59 16382:16384" ht="12.95" customHeight="1">
      <c r="A15" s="1491"/>
      <c r="B15" s="1540" t="str">
        <f>INDEX(tblTrans[[English]:[Polski]],MATCH(XFC15,tblTrans[ID],0),LangSelID)</f>
        <v>movables leasing contracts</v>
      </c>
      <c r="C15" s="1519" t="s">
        <v>40</v>
      </c>
      <c r="D15" s="1518">
        <f>D14</f>
        <v>237838.04050888648</v>
      </c>
      <c r="E15" s="1518">
        <v>311608.27460520965</v>
      </c>
      <c r="F15" s="1518">
        <v>779684</v>
      </c>
      <c r="G15" s="1518">
        <v>1047760</v>
      </c>
      <c r="H15" s="1518">
        <f>H14</f>
        <v>357518</v>
      </c>
      <c r="I15" s="1518">
        <f>I14</f>
        <v>1193600</v>
      </c>
      <c r="J15" s="1518">
        <f>J14-J16</f>
        <v>1491580</v>
      </c>
      <c r="K15" s="1518">
        <v>1920148</v>
      </c>
      <c r="L15" s="1518">
        <v>551100</v>
      </c>
      <c r="M15" s="1518">
        <v>1223910.3182846401</v>
      </c>
      <c r="N15" s="1518">
        <v>1845992.1093127099</v>
      </c>
      <c r="O15" s="1518">
        <v>2370100</v>
      </c>
      <c r="P15" s="1518">
        <v>805488</v>
      </c>
      <c r="Q15" s="1518">
        <v>1549065.2128451709</v>
      </c>
      <c r="R15" s="1518">
        <v>2149027.1915067513</v>
      </c>
      <c r="S15" s="1556">
        <v>2997223.8001604863</v>
      </c>
      <c r="T15" s="1556">
        <v>376795</v>
      </c>
      <c r="U15" s="1518">
        <v>727249.66220992105</v>
      </c>
      <c r="V15" s="1518">
        <v>1097646.2700554801</v>
      </c>
      <c r="W15" s="1518">
        <v>1479042.76862262</v>
      </c>
      <c r="X15" s="1526">
        <v>296791.36864280602</v>
      </c>
      <c r="Y15" s="1526">
        <v>709675.64454585302</v>
      </c>
      <c r="Z15" s="1516">
        <v>1206629.8832343135</v>
      </c>
      <c r="AA15" s="1516">
        <v>1797098.6604688196</v>
      </c>
      <c r="AB15" s="1516">
        <v>499150.83825798141</v>
      </c>
      <c r="AC15" s="1516">
        <v>1122554.6255136745</v>
      </c>
      <c r="AD15" s="1516">
        <v>1608279.0590098507</v>
      </c>
      <c r="AE15" s="1516">
        <v>2168073.304947522</v>
      </c>
      <c r="AF15" s="1516">
        <v>458281.1861300001</v>
      </c>
      <c r="AG15" s="1516">
        <v>830210.99695000297</v>
      </c>
      <c r="AH15" s="1516">
        <v>1229400</v>
      </c>
      <c r="AI15" s="1516">
        <v>1713874.37768998</v>
      </c>
      <c r="AJ15" s="1518">
        <v>388771</v>
      </c>
      <c r="AK15" s="1518">
        <v>898173</v>
      </c>
      <c r="AL15" s="1516">
        <v>1427345.871</v>
      </c>
      <c r="AM15" s="1516">
        <v>2045664.6228199999</v>
      </c>
      <c r="AN15" s="1516">
        <v>616427.7070500002</v>
      </c>
      <c r="AO15" s="1516">
        <v>1407700</v>
      </c>
      <c r="AP15" s="1516">
        <v>2124730.9174548867</v>
      </c>
      <c r="AQ15" s="1516">
        <v>2854507.6522580204</v>
      </c>
      <c r="AR15" s="1516">
        <v>683180</v>
      </c>
      <c r="AS15" s="1516">
        <v>1600121.1709255835</v>
      </c>
      <c r="AT15" s="1516">
        <v>2273791.6472457363</v>
      </c>
      <c r="AU15" s="1516">
        <v>3254465.3426449299</v>
      </c>
      <c r="AV15" s="1516">
        <v>998758.26585631119</v>
      </c>
      <c r="AW15" s="1516">
        <v>1967793.5598599704</v>
      </c>
      <c r="AX15" s="1516">
        <v>2989222.1810061065</v>
      </c>
      <c r="AY15" s="1516">
        <v>3916850.0000000005</v>
      </c>
      <c r="BE15" s="1922"/>
      <c r="BF15" s="1922"/>
      <c r="BG15" s="1922"/>
      <c r="XFB15" s="1491"/>
      <c r="XFC15" s="1540">
        <v>736</v>
      </c>
      <c r="XFD15" s="1519" t="s">
        <v>40</v>
      </c>
    </row>
    <row r="16" spans="1:59 16382:16384" ht="12.95" customHeight="1">
      <c r="A16" s="1491"/>
      <c r="B16" s="1540" t="str">
        <f>INDEX(tblTrans[[English]:[Polski]],MATCH(XFC16,tblTrans[ID],0),LangSelID)</f>
        <v>real estate leasing contracts</v>
      </c>
      <c r="C16" s="1519" t="s">
        <v>40</v>
      </c>
      <c r="D16" s="1491">
        <v>0</v>
      </c>
      <c r="E16" s="1518">
        <v>427090</v>
      </c>
      <c r="F16" s="1518">
        <v>427090</v>
      </c>
      <c r="G16" s="1518">
        <v>427090</v>
      </c>
      <c r="H16" s="1491">
        <v>0</v>
      </c>
      <c r="I16" s="1491">
        <v>0</v>
      </c>
      <c r="J16" s="1518">
        <v>156120</v>
      </c>
      <c r="K16" s="1518">
        <v>204910</v>
      </c>
      <c r="L16" s="1518">
        <v>103600</v>
      </c>
      <c r="M16" s="1518">
        <v>279333.96983000002</v>
      </c>
      <c r="N16" s="1518">
        <v>353573.35282999999</v>
      </c>
      <c r="O16" s="1518">
        <v>392400</v>
      </c>
      <c r="P16" s="1518">
        <v>0</v>
      </c>
      <c r="Q16" s="1518">
        <v>281247.50014700001</v>
      </c>
      <c r="R16" s="1518">
        <v>317147.50014700001</v>
      </c>
      <c r="S16" s="1556">
        <v>400472.55497699999</v>
      </c>
      <c r="T16" s="1556">
        <v>25000</v>
      </c>
      <c r="U16" s="1518">
        <v>392960</v>
      </c>
      <c r="V16" s="1518">
        <v>392960</v>
      </c>
      <c r="W16" s="1518">
        <v>392960</v>
      </c>
      <c r="X16" s="1526">
        <v>0</v>
      </c>
      <c r="Y16" s="1526">
        <v>29700</v>
      </c>
      <c r="Z16" s="1516">
        <v>137201</v>
      </c>
      <c r="AA16" s="1516">
        <v>137201</v>
      </c>
      <c r="AB16" s="1516">
        <v>96083.517493464009</v>
      </c>
      <c r="AC16" s="1516">
        <v>146583.51749</v>
      </c>
      <c r="AD16" s="1516">
        <v>197733.51749346399</v>
      </c>
      <c r="AE16" s="1516">
        <v>382693.99928413396</v>
      </c>
      <c r="AF16" s="1516">
        <v>0</v>
      </c>
      <c r="AG16" s="1516">
        <v>61000</v>
      </c>
      <c r="AH16" s="1516">
        <v>72000</v>
      </c>
      <c r="AI16" s="1516">
        <v>484751</v>
      </c>
      <c r="AJ16" s="1518">
        <v>56950</v>
      </c>
      <c r="AK16" s="1518">
        <v>365889</v>
      </c>
      <c r="AL16" s="1516">
        <v>365888.66800000001</v>
      </c>
      <c r="AM16" s="1516">
        <f>AM14-AM15</f>
        <v>395990.00018000021</v>
      </c>
      <c r="AN16" s="1516">
        <v>0</v>
      </c>
      <c r="AO16" s="1516">
        <v>82340</v>
      </c>
      <c r="AP16" s="1516">
        <v>134940.47019820003</v>
      </c>
      <c r="AQ16" s="1516">
        <v>302415.57106820005</v>
      </c>
      <c r="AR16" s="1516">
        <v>13370</v>
      </c>
      <c r="AS16" s="1516">
        <v>287342.58975071996</v>
      </c>
      <c r="AT16" s="1516">
        <v>405916.41756072</v>
      </c>
      <c r="AU16" s="1516">
        <v>530546.5303007199</v>
      </c>
      <c r="AV16" s="1516">
        <v>11900</v>
      </c>
      <c r="AW16" s="1516">
        <v>108637.33759</v>
      </c>
      <c r="AX16" s="1516">
        <v>114319.29545000001</v>
      </c>
      <c r="AY16" s="1516">
        <v>114319.29545000001</v>
      </c>
      <c r="BE16" s="1922"/>
      <c r="BF16" s="1922"/>
      <c r="BG16" s="1922"/>
      <c r="XFB16" s="1491"/>
      <c r="XFC16" s="1540">
        <v>737</v>
      </c>
      <c r="XFD16" s="1519" t="s">
        <v>40</v>
      </c>
    </row>
    <row r="17" spans="1:58 16382:16384" ht="12.95" customHeight="1">
      <c r="A17" s="1491"/>
      <c r="B17" s="1491" t="str">
        <f>INDEX(tblTrans[[English]:[Polski]],MATCH(XFC17,tblTrans[ID],0),LangSelID)</f>
        <v>market share/position (cumulative)</v>
      </c>
      <c r="C17" s="1514"/>
      <c r="D17" s="1491"/>
      <c r="E17" s="1491"/>
      <c r="F17" s="1491"/>
      <c r="G17" s="1491"/>
      <c r="H17" s="1491"/>
      <c r="I17" s="1491"/>
      <c r="J17" s="1491"/>
      <c r="K17" s="1491"/>
      <c r="L17" s="1491"/>
      <c r="M17" s="1491"/>
      <c r="N17" s="1491"/>
      <c r="O17" s="1491"/>
      <c r="P17" s="1491"/>
      <c r="Q17" s="1491"/>
      <c r="R17" s="1491"/>
      <c r="S17" s="1491"/>
      <c r="T17" s="1491"/>
      <c r="U17" s="1491"/>
      <c r="V17" s="1491"/>
      <c r="W17" s="1491"/>
      <c r="X17" s="1534"/>
      <c r="Y17" s="1534"/>
      <c r="Z17" s="1534"/>
      <c r="AA17" s="1491"/>
      <c r="AB17" s="1491"/>
      <c r="AC17" s="1491"/>
      <c r="AD17" s="1491"/>
      <c r="AE17" s="1491"/>
      <c r="AF17" s="1491"/>
      <c r="AG17" s="1491"/>
      <c r="AH17" s="1491"/>
      <c r="AI17" s="1491"/>
      <c r="AJ17" s="1518"/>
      <c r="AK17" s="1518"/>
      <c r="AL17" s="1491"/>
      <c r="AM17" s="1491"/>
      <c r="AN17" s="1491"/>
      <c r="AO17" s="1491"/>
      <c r="AP17" s="1511"/>
      <c r="AQ17" s="1511"/>
      <c r="AR17" s="1511"/>
      <c r="AS17" s="1554"/>
      <c r="AT17" s="1554"/>
      <c r="AU17" s="1554"/>
      <c r="AV17" s="1554"/>
      <c r="AW17" s="1554"/>
      <c r="AX17" s="1554"/>
      <c r="AY17" s="1554"/>
      <c r="XFB17" s="1491"/>
      <c r="XFC17" s="1491">
        <v>738</v>
      </c>
      <c r="XFD17" s="1514"/>
    </row>
    <row r="18" spans="1:58 16382:16384" ht="12.95" customHeight="1">
      <c r="A18" s="1540"/>
      <c r="B18" s="1540" t="str">
        <f>INDEX(tblTrans[[English]:[Polski]],MATCH(XFC18,tblTrans[ID],0),LangSelID)</f>
        <v>total</v>
      </c>
      <c r="C18" s="1519" t="s">
        <v>667</v>
      </c>
      <c r="D18" s="1539" t="s">
        <v>888</v>
      </c>
      <c r="E18" s="1540" t="s">
        <v>929</v>
      </c>
      <c r="F18" s="1539" t="s">
        <v>772</v>
      </c>
      <c r="G18" s="1540" t="s">
        <v>928</v>
      </c>
      <c r="H18" s="1539" t="s">
        <v>927</v>
      </c>
      <c r="I18" s="1540" t="s">
        <v>926</v>
      </c>
      <c r="J18" s="1540" t="s">
        <v>925</v>
      </c>
      <c r="K18" s="1540" t="s">
        <v>924</v>
      </c>
      <c r="L18" s="1540" t="s">
        <v>923</v>
      </c>
      <c r="M18" s="1540" t="s">
        <v>922</v>
      </c>
      <c r="N18" s="1544" t="s">
        <v>902</v>
      </c>
      <c r="O18" s="1551" t="s">
        <v>900</v>
      </c>
      <c r="P18" s="1550" t="s">
        <v>921</v>
      </c>
      <c r="Q18" s="1540" t="s">
        <v>920</v>
      </c>
      <c r="R18" s="1540" t="s">
        <v>897</v>
      </c>
      <c r="S18" s="1540" t="s">
        <v>919</v>
      </c>
      <c r="T18" s="1503"/>
      <c r="U18" s="1503"/>
      <c r="V18" s="1539" t="s">
        <v>918</v>
      </c>
      <c r="W18" s="1540" t="s">
        <v>917</v>
      </c>
      <c r="X18" s="1540" t="s">
        <v>916</v>
      </c>
      <c r="Y18" s="1540" t="s">
        <v>915</v>
      </c>
      <c r="Z18" s="1540" t="s">
        <v>887</v>
      </c>
      <c r="AA18" s="1540" t="s">
        <v>892</v>
      </c>
      <c r="AB18" s="1540" t="s">
        <v>899</v>
      </c>
      <c r="AC18" s="1540" t="s">
        <v>877</v>
      </c>
      <c r="AD18" s="1540" t="s">
        <v>889</v>
      </c>
      <c r="AE18" s="1540" t="s">
        <v>914</v>
      </c>
      <c r="AF18" s="1540" t="s">
        <v>913</v>
      </c>
      <c r="AG18" s="1503"/>
      <c r="AH18" s="1503"/>
      <c r="AI18" s="1555" t="s">
        <v>891</v>
      </c>
      <c r="AJ18" s="1555" t="s">
        <v>912</v>
      </c>
      <c r="AK18" s="1555">
        <v>7.8603691590450595E-2</v>
      </c>
      <c r="AL18" s="1555">
        <v>7.1999999999999995E-2</v>
      </c>
      <c r="AM18" s="1555">
        <v>5.8999999999999997E-2</v>
      </c>
      <c r="AN18" s="1555">
        <v>6.0078554442321935E-2</v>
      </c>
      <c r="AO18" s="1555">
        <v>7.0785748218527317E-2</v>
      </c>
      <c r="AP18" s="1555" t="s">
        <v>911</v>
      </c>
      <c r="AQ18" s="1555" t="s">
        <v>910</v>
      </c>
      <c r="AR18" s="1555" t="s">
        <v>909</v>
      </c>
      <c r="AS18" s="1555" t="s">
        <v>908</v>
      </c>
      <c r="AT18" s="1555" t="s">
        <v>992</v>
      </c>
      <c r="AU18" s="1555" t="s">
        <v>1645</v>
      </c>
      <c r="AV18" s="1555" t="s">
        <v>1734</v>
      </c>
      <c r="AW18" s="1555" t="s">
        <v>1733</v>
      </c>
      <c r="AX18" s="1555" t="s">
        <v>1732</v>
      </c>
      <c r="AY18" s="1555" t="s">
        <v>1731</v>
      </c>
      <c r="XFB18" s="1540"/>
      <c r="XFC18" s="1540">
        <v>739</v>
      </c>
      <c r="XFD18" s="1519" t="s">
        <v>667</v>
      </c>
    </row>
    <row r="19" spans="1:58 16382:16384" ht="12.95" customHeight="1">
      <c r="A19" s="1541"/>
      <c r="B19" s="1540" t="str">
        <f>INDEX(tblTrans[[English]:[Polski]],MATCH(XFC19,tblTrans[ID],0),LangSelID)</f>
        <v xml:space="preserve">movables leasing </v>
      </c>
      <c r="C19" s="1519" t="s">
        <v>667</v>
      </c>
      <c r="D19" s="1503"/>
      <c r="E19" s="1540" t="s">
        <v>906</v>
      </c>
      <c r="F19" s="1539" t="s">
        <v>889</v>
      </c>
      <c r="G19" s="1540" t="s">
        <v>905</v>
      </c>
      <c r="H19" s="1503"/>
      <c r="I19" s="1540" t="s">
        <v>904</v>
      </c>
      <c r="J19" s="1540" t="s">
        <v>903</v>
      </c>
      <c r="K19" s="1540" t="s">
        <v>902</v>
      </c>
      <c r="L19" s="1540" t="s">
        <v>879</v>
      </c>
      <c r="M19" s="1540" t="s">
        <v>901</v>
      </c>
      <c r="N19" s="1544" t="s">
        <v>900</v>
      </c>
      <c r="O19" s="1544" t="s">
        <v>899</v>
      </c>
      <c r="P19" s="1503"/>
      <c r="Q19" s="1550" t="s">
        <v>898</v>
      </c>
      <c r="R19" s="1503"/>
      <c r="S19" s="1544" t="s">
        <v>897</v>
      </c>
      <c r="T19" s="1503"/>
      <c r="U19" s="1503"/>
      <c r="V19" s="1539" t="s">
        <v>896</v>
      </c>
      <c r="W19" s="1540" t="s">
        <v>895</v>
      </c>
      <c r="X19" s="1540" t="s">
        <v>894</v>
      </c>
      <c r="Y19" s="1540" t="s">
        <v>893</v>
      </c>
      <c r="Z19" s="1540" t="s">
        <v>892</v>
      </c>
      <c r="AA19" s="1540" t="s">
        <v>891</v>
      </c>
      <c r="AB19" s="1540" t="s">
        <v>890</v>
      </c>
      <c r="AC19" s="1540" t="s">
        <v>889</v>
      </c>
      <c r="AD19" s="1540" t="s">
        <v>888</v>
      </c>
      <c r="AE19" s="1540" t="s">
        <v>887</v>
      </c>
      <c r="AF19" s="1540" t="s">
        <v>886</v>
      </c>
      <c r="AG19" s="1503"/>
      <c r="AH19" s="1503"/>
      <c r="AI19" s="1555" t="s">
        <v>885</v>
      </c>
      <c r="AJ19" s="1555" t="s">
        <v>884</v>
      </c>
      <c r="AK19" s="1555">
        <v>5.9158459605500736E-2</v>
      </c>
      <c r="AL19" s="1555">
        <v>6.0999999999999999E-2</v>
      </c>
      <c r="AM19" s="1555">
        <v>5.8999999999999997E-2</v>
      </c>
      <c r="AN19" s="1555">
        <v>6.1529556321368702E-2</v>
      </c>
      <c r="AO19" s="1555">
        <v>6.8309749801044276E-2</v>
      </c>
      <c r="AP19" s="1555">
        <v>6.9844216740241508E-2</v>
      </c>
      <c r="AQ19" s="1555">
        <v>6.8662371876478306E-2</v>
      </c>
      <c r="AR19" s="1555">
        <v>6.5784633754128505E-2</v>
      </c>
      <c r="AS19" s="1555">
        <v>6.9138520242034915E-2</v>
      </c>
      <c r="AT19" s="1555">
        <v>6.5330955667584276E-2</v>
      </c>
      <c r="AU19" s="1555">
        <v>6.727062411029916E-2</v>
      </c>
      <c r="AV19" s="1555">
        <v>7.7303869678272435E-2</v>
      </c>
      <c r="AW19" s="1555">
        <v>7.0948040246324118E-2</v>
      </c>
      <c r="AX19" s="1555">
        <v>7.1960610716815185E-2</v>
      </c>
      <c r="AY19" s="1555">
        <v>6.8292365769655861E-2</v>
      </c>
      <c r="XFB19" s="1541"/>
      <c r="XFC19" s="1540">
        <v>740</v>
      </c>
      <c r="XFD19" s="1519" t="s">
        <v>667</v>
      </c>
    </row>
    <row r="20" spans="1:58 16382:16384" ht="12.95" customHeight="1">
      <c r="A20" s="1541"/>
      <c r="B20" s="1540" t="str">
        <f>INDEX(tblTrans[[English]:[Polski]],MATCH(XFC20,tblTrans[ID],0),LangSelID)</f>
        <v xml:space="preserve">real estate leasing </v>
      </c>
      <c r="C20" s="1519" t="s">
        <v>667</v>
      </c>
      <c r="D20" s="1503"/>
      <c r="E20" s="1540" t="s">
        <v>882</v>
      </c>
      <c r="F20" s="1503"/>
      <c r="G20" s="1540" t="s">
        <v>881</v>
      </c>
      <c r="H20" s="1503"/>
      <c r="I20" s="1503"/>
      <c r="J20" s="1540" t="s">
        <v>880</v>
      </c>
      <c r="K20" s="1540" t="s">
        <v>879</v>
      </c>
      <c r="L20" s="1540" t="s">
        <v>878</v>
      </c>
      <c r="M20" s="1540" t="s">
        <v>877</v>
      </c>
      <c r="N20" s="1540" t="s">
        <v>876</v>
      </c>
      <c r="O20" s="1540" t="s">
        <v>875</v>
      </c>
      <c r="P20" s="1503"/>
      <c r="Q20" s="1540" t="s">
        <v>874</v>
      </c>
      <c r="R20" s="1503"/>
      <c r="S20" s="1544" t="s">
        <v>777</v>
      </c>
      <c r="T20" s="1503"/>
      <c r="U20" s="1503"/>
      <c r="V20" s="1539" t="s">
        <v>873</v>
      </c>
      <c r="W20" s="1540" t="s">
        <v>872</v>
      </c>
      <c r="X20" s="1503"/>
      <c r="Y20" s="1540" t="s">
        <v>871</v>
      </c>
      <c r="Z20" s="1540" t="s">
        <v>870</v>
      </c>
      <c r="AA20" s="1540" t="s">
        <v>869</v>
      </c>
      <c r="AB20" s="1540" t="s">
        <v>868</v>
      </c>
      <c r="AC20" s="1540" t="s">
        <v>867</v>
      </c>
      <c r="AD20" s="1540" t="s">
        <v>866</v>
      </c>
      <c r="AE20" s="1540" t="s">
        <v>865</v>
      </c>
      <c r="AF20" s="1503"/>
      <c r="AG20" s="1503"/>
      <c r="AH20" s="1503"/>
      <c r="AI20" s="1555" t="s">
        <v>864</v>
      </c>
      <c r="AJ20" s="1555" t="s">
        <v>863</v>
      </c>
      <c r="AK20" s="1555">
        <v>0.4070119687100251</v>
      </c>
      <c r="AL20" s="1555">
        <v>0.25700000000000001</v>
      </c>
      <c r="AM20" s="1555">
        <v>5.6000000000000001E-2</v>
      </c>
      <c r="AN20" s="1555">
        <v>0</v>
      </c>
      <c r="AO20" s="1555">
        <v>0.18612115732368897</v>
      </c>
      <c r="AP20" s="1555">
        <v>0.22713427065847502</v>
      </c>
      <c r="AQ20" s="1555">
        <v>0.24249504535979477</v>
      </c>
      <c r="AR20" s="1555">
        <v>7.2270270270270262E-2</v>
      </c>
      <c r="AS20" s="1555">
        <v>0.40562195052332012</v>
      </c>
      <c r="AT20" s="1555">
        <v>0.37199085187016129</v>
      </c>
      <c r="AU20" s="1555">
        <v>0.3715832261526264</v>
      </c>
      <c r="AV20" s="1555">
        <v>0.14424242424242426</v>
      </c>
      <c r="AW20" s="1555">
        <v>0.31635800113570178</v>
      </c>
      <c r="AX20" s="1555">
        <v>0.23392530274196846</v>
      </c>
      <c r="AY20" s="1555">
        <v>0.15899762927677327</v>
      </c>
      <c r="XFB20" s="1541"/>
      <c r="XFC20" s="1540">
        <v>741</v>
      </c>
      <c r="XFD20" s="1519" t="s">
        <v>667</v>
      </c>
    </row>
    <row r="21" spans="1:58 16382:16384" ht="12.95" customHeight="1">
      <c r="A21" s="1491"/>
      <c r="B21" s="1491"/>
      <c r="C21" s="1519"/>
      <c r="D21" s="1491"/>
      <c r="E21" s="1491"/>
      <c r="F21" s="1491"/>
      <c r="G21" s="1491"/>
      <c r="H21" s="1491"/>
      <c r="I21" s="1491"/>
      <c r="J21" s="1491"/>
      <c r="K21" s="1491"/>
      <c r="L21" s="1491"/>
      <c r="M21" s="1491"/>
      <c r="N21" s="1491"/>
      <c r="O21" s="1491"/>
      <c r="P21" s="1491"/>
      <c r="Q21" s="1491"/>
      <c r="R21" s="1491"/>
      <c r="S21" s="1491"/>
      <c r="T21" s="1491"/>
      <c r="U21" s="1491"/>
      <c r="V21" s="1491"/>
      <c r="W21" s="1491"/>
      <c r="X21" s="1534"/>
      <c r="Y21" s="1534"/>
      <c r="Z21" s="1491"/>
      <c r="AA21" s="1491"/>
      <c r="AB21" s="1491"/>
      <c r="AC21" s="1491"/>
      <c r="AD21" s="1491"/>
      <c r="AE21" s="1491"/>
      <c r="AF21" s="1491"/>
      <c r="AG21" s="1491"/>
      <c r="AH21" s="1491"/>
      <c r="AI21" s="1491"/>
      <c r="AJ21" s="1491"/>
      <c r="AK21" s="1491"/>
      <c r="AL21" s="1555"/>
      <c r="AM21" s="1555"/>
      <c r="AN21" s="1555"/>
      <c r="AO21" s="1555"/>
      <c r="AP21" s="1555"/>
      <c r="AQ21" s="1555"/>
      <c r="AR21" s="1555"/>
      <c r="AS21" s="1555"/>
      <c r="AT21" s="1555"/>
      <c r="AU21" s="1555"/>
      <c r="AV21" s="1555"/>
      <c r="AW21" s="1555"/>
      <c r="AX21" s="1555"/>
      <c r="AY21" s="1555"/>
      <c r="AZ21" s="1812"/>
      <c r="BA21" s="1812"/>
      <c r="BB21" s="1812"/>
      <c r="BC21" s="1812"/>
      <c r="BD21" s="1812"/>
      <c r="BE21" s="1812"/>
      <c r="BF21" s="1812"/>
      <c r="XFB21" s="1491"/>
      <c r="XFC21" s="1491"/>
      <c r="XFD21" s="1519"/>
    </row>
    <row r="22" spans="1:58 16382:16384" ht="12.95" customHeight="1">
      <c r="A22" s="1535" t="str">
        <f>INDEX(tblTrans[[English]:[Polski]],MATCH(XFB22,tblTrans[ID],0),LangSelID)</f>
        <v>Dom Maklerski mBanku</v>
      </c>
      <c r="B22" s="1535"/>
      <c r="C22" s="1536"/>
      <c r="D22" s="1503"/>
      <c r="E22" s="1503"/>
      <c r="F22" s="1503"/>
      <c r="G22" s="1503"/>
      <c r="H22" s="1503"/>
      <c r="I22" s="1503"/>
      <c r="J22" s="1503"/>
      <c r="K22" s="1503"/>
      <c r="L22" s="1503"/>
      <c r="M22" s="1503"/>
      <c r="N22" s="1503"/>
      <c r="O22" s="1503"/>
      <c r="P22" s="1503"/>
      <c r="Q22" s="1503"/>
      <c r="R22" s="1503"/>
      <c r="S22" s="1503"/>
      <c r="T22" s="1503"/>
      <c r="U22" s="1503"/>
      <c r="V22" s="1503"/>
      <c r="W22" s="1503"/>
      <c r="X22" s="1532"/>
      <c r="Y22" s="1532"/>
      <c r="Z22" s="1503"/>
      <c r="AA22" s="1503"/>
      <c r="AB22" s="1503"/>
      <c r="AC22" s="1503"/>
      <c r="AD22" s="1503"/>
      <c r="AE22" s="1503"/>
      <c r="AF22" s="1503"/>
      <c r="AG22" s="1503"/>
      <c r="AH22" s="1503"/>
      <c r="AI22" s="1503"/>
      <c r="AJ22" s="1503"/>
      <c r="AK22" s="1503"/>
      <c r="AL22" s="1503"/>
      <c r="AM22" s="1503"/>
      <c r="AN22" s="1503"/>
      <c r="AO22" s="1503"/>
      <c r="AP22" s="1503"/>
      <c r="AQ22" s="1503"/>
      <c r="AR22" s="1503"/>
      <c r="AS22" s="1502"/>
      <c r="AT22" s="1502"/>
      <c r="AU22" s="1502"/>
      <c r="AV22" s="1502"/>
      <c r="AW22" s="1502"/>
      <c r="AX22" s="1502"/>
      <c r="AY22" s="1502"/>
      <c r="AZ22" s="1812" t="s">
        <v>1690</v>
      </c>
      <c r="BA22" s="1812"/>
      <c r="BB22" s="1812"/>
      <c r="BC22" s="1812"/>
      <c r="BD22" s="1812"/>
      <c r="BE22" s="1812"/>
      <c r="BF22" s="1812"/>
      <c r="XFB22" s="1535">
        <v>742</v>
      </c>
      <c r="XFC22" s="1535"/>
      <c r="XFD22" s="1536"/>
    </row>
    <row r="23" spans="1:58 16382:16384" ht="12.95" customHeight="1">
      <c r="A23" s="1491"/>
      <c r="B23" s="1491" t="str">
        <f>INDEX(tblTrans[[English]:[Polski]],MATCH(XFC23,tblTrans[ID],0),LangSelID)</f>
        <v>pre tax profit</v>
      </c>
      <c r="C23" s="1519" t="s">
        <v>40</v>
      </c>
      <c r="D23" s="1518">
        <v>6796</v>
      </c>
      <c r="E23" s="1518">
        <v>10955</v>
      </c>
      <c r="F23" s="1518">
        <v>15124</v>
      </c>
      <c r="G23" s="1518">
        <v>14621</v>
      </c>
      <c r="H23" s="1518">
        <v>6114</v>
      </c>
      <c r="I23" s="1518">
        <v>13436</v>
      </c>
      <c r="J23" s="1518">
        <v>18527</v>
      </c>
      <c r="K23" s="1518">
        <v>26889</v>
      </c>
      <c r="L23" s="1518">
        <v>12303</v>
      </c>
      <c r="M23" s="1518">
        <v>30911</v>
      </c>
      <c r="N23" s="1518">
        <v>43264</v>
      </c>
      <c r="O23" s="1518">
        <v>53866</v>
      </c>
      <c r="P23" s="1517">
        <v>10530</v>
      </c>
      <c r="Q23" s="1518">
        <v>15100</v>
      </c>
      <c r="R23" s="1518">
        <v>19955</v>
      </c>
      <c r="S23" s="1518">
        <v>25949</v>
      </c>
      <c r="T23" s="1518">
        <v>5145</v>
      </c>
      <c r="U23" s="1518">
        <v>16813</v>
      </c>
      <c r="V23" s="1518">
        <v>27937</v>
      </c>
      <c r="W23" s="1518">
        <v>42155</v>
      </c>
      <c r="X23" s="1526">
        <v>8993</v>
      </c>
      <c r="Y23" s="1526">
        <v>16980</v>
      </c>
      <c r="Z23" s="1526">
        <v>26789</v>
      </c>
      <c r="AA23" s="1526">
        <v>37075</v>
      </c>
      <c r="AB23" s="1526">
        <v>6846</v>
      </c>
      <c r="AC23" s="1526">
        <v>16556</v>
      </c>
      <c r="AD23" s="1526">
        <v>26706</v>
      </c>
      <c r="AE23" s="1526">
        <v>33201</v>
      </c>
      <c r="AF23" s="1518">
        <v>5944</v>
      </c>
      <c r="AG23" s="1518">
        <v>10109</v>
      </c>
      <c r="AH23" s="1518">
        <v>13853</v>
      </c>
      <c r="AI23" s="1518">
        <v>20435</v>
      </c>
      <c r="AJ23" s="1517">
        <v>3649</v>
      </c>
      <c r="AK23" s="1517">
        <v>7669.5</v>
      </c>
      <c r="AL23" s="1517">
        <v>13570</v>
      </c>
      <c r="AM23" s="1517">
        <v>25031</v>
      </c>
      <c r="AN23" s="1517">
        <v>6238</v>
      </c>
      <c r="AO23" s="1517">
        <v>9506.0000000020009</v>
      </c>
      <c r="AP23" s="1517">
        <v>14016</v>
      </c>
      <c r="AQ23" s="1517">
        <v>19534</v>
      </c>
      <c r="AR23" s="1517">
        <v>2424</v>
      </c>
      <c r="AS23" s="1523">
        <v>15974</v>
      </c>
      <c r="AT23" s="1523">
        <v>22476</v>
      </c>
      <c r="AU23" s="1523">
        <v>28248</v>
      </c>
      <c r="AV23" s="1523">
        <v>3234</v>
      </c>
      <c r="AW23" s="1523">
        <v>2852</v>
      </c>
      <c r="AX23" s="1864"/>
      <c r="AY23" s="1864"/>
      <c r="AZ23" s="1812"/>
      <c r="BA23" s="1812"/>
      <c r="BB23" s="1812"/>
      <c r="BC23" s="1812"/>
      <c r="BD23" s="1812"/>
      <c r="BE23" s="1812"/>
      <c r="BF23" s="1812"/>
      <c r="XFB23" s="1491"/>
      <c r="XFC23" s="1491">
        <v>743</v>
      </c>
      <c r="XFD23" s="1519" t="s">
        <v>40</v>
      </c>
    </row>
    <row r="24" spans="1:58 16382:16384" ht="12.95" customHeight="1">
      <c r="A24" s="1491"/>
      <c r="B24" s="1491" t="str">
        <f>INDEX(tblTrans[[English]:[Polski]],MATCH(XFC24,tblTrans[ID],0),LangSelID)</f>
        <v>net profit</v>
      </c>
      <c r="C24" s="1519" t="s">
        <v>40</v>
      </c>
      <c r="D24" s="1518">
        <v>5586</v>
      </c>
      <c r="E24" s="1518">
        <v>8975</v>
      </c>
      <c r="F24" s="1518">
        <v>12229</v>
      </c>
      <c r="G24" s="1518">
        <v>11608</v>
      </c>
      <c r="H24" s="1518">
        <v>4949</v>
      </c>
      <c r="I24" s="1518">
        <v>10698</v>
      </c>
      <c r="J24" s="1518">
        <v>14814</v>
      </c>
      <c r="K24" s="1518">
        <v>20850</v>
      </c>
      <c r="L24" s="1518">
        <v>9954</v>
      </c>
      <c r="M24" s="1518">
        <v>25026</v>
      </c>
      <c r="N24" s="1518">
        <v>34814</v>
      </c>
      <c r="O24" s="1518">
        <v>43110</v>
      </c>
      <c r="P24" s="1517">
        <v>8535</v>
      </c>
      <c r="Q24" s="1518">
        <v>12132</v>
      </c>
      <c r="R24" s="1518">
        <v>15928</v>
      </c>
      <c r="S24" s="1518">
        <v>20624</v>
      </c>
      <c r="T24" s="1518">
        <v>3401</v>
      </c>
      <c r="U24" s="1518">
        <v>13574</v>
      </c>
      <c r="V24" s="1518">
        <v>22471</v>
      </c>
      <c r="W24" s="1518">
        <v>34203</v>
      </c>
      <c r="X24" s="1526">
        <v>7334</v>
      </c>
      <c r="Y24" s="1526">
        <v>13623</v>
      </c>
      <c r="Z24" s="1526">
        <v>21653</v>
      </c>
      <c r="AA24" s="1526">
        <v>29849</v>
      </c>
      <c r="AB24" s="1526">
        <v>5677</v>
      </c>
      <c r="AC24" s="1526">
        <v>13395</v>
      </c>
      <c r="AD24" s="1534">
        <v>21661</v>
      </c>
      <c r="AE24" s="1526">
        <v>26824</v>
      </c>
      <c r="AF24" s="1518">
        <v>5131</v>
      </c>
      <c r="AG24" s="1518">
        <v>8441</v>
      </c>
      <c r="AH24" s="1518">
        <v>11681</v>
      </c>
      <c r="AI24" s="1518">
        <v>16886</v>
      </c>
      <c r="AJ24" s="1517">
        <v>2237</v>
      </c>
      <c r="AK24" s="1517">
        <v>6094.5</v>
      </c>
      <c r="AL24" s="1517">
        <v>10214</v>
      </c>
      <c r="AM24" s="1517">
        <v>19409</v>
      </c>
      <c r="AN24" s="1517">
        <v>4981</v>
      </c>
      <c r="AO24" s="1517">
        <v>7568.0000000020009</v>
      </c>
      <c r="AP24" s="1517">
        <v>11163</v>
      </c>
      <c r="AQ24" s="1517">
        <v>15560</v>
      </c>
      <c r="AR24" s="1517">
        <v>1509</v>
      </c>
      <c r="AS24" s="1523">
        <v>12419</v>
      </c>
      <c r="AT24" s="1523">
        <v>17646</v>
      </c>
      <c r="AU24" s="1523">
        <v>22320</v>
      </c>
      <c r="AV24" s="1523">
        <v>2519</v>
      </c>
      <c r="AW24" s="1523">
        <v>1581</v>
      </c>
      <c r="AX24" s="1864"/>
      <c r="AY24" s="1864"/>
      <c r="XFB24" s="1491"/>
      <c r="XFC24" s="1491">
        <v>744</v>
      </c>
      <c r="XFD24" s="1519" t="s">
        <v>40</v>
      </c>
    </row>
    <row r="25" spans="1:58 16382:16384" ht="12.95" customHeight="1">
      <c r="A25" s="1491"/>
      <c r="B25" s="1491" t="str">
        <f>INDEX(tblTrans[[English]:[Polski]],MATCH(XFC25,tblTrans[ID],0),LangSelID)</f>
        <v>trading volume (cumulative)</v>
      </c>
      <c r="C25" s="1514"/>
      <c r="D25" s="1491"/>
      <c r="E25" s="1491"/>
      <c r="F25" s="1491"/>
      <c r="G25" s="1491"/>
      <c r="H25" s="1491"/>
      <c r="I25" s="1491"/>
      <c r="J25" s="1491"/>
      <c r="K25" s="1491"/>
      <c r="L25" s="1491"/>
      <c r="M25" s="1491"/>
      <c r="N25" s="1491"/>
      <c r="O25" s="1491"/>
      <c r="P25" s="1491"/>
      <c r="Q25" s="1491"/>
      <c r="R25" s="1491"/>
      <c r="S25" s="1491"/>
      <c r="T25" s="1491"/>
      <c r="U25" s="1491"/>
      <c r="V25" s="1491"/>
      <c r="W25" s="1491"/>
      <c r="X25" s="1534"/>
      <c r="Y25" s="1534"/>
      <c r="Z25" s="1534"/>
      <c r="AA25" s="1534"/>
      <c r="AB25" s="1534"/>
      <c r="AC25" s="1534"/>
      <c r="AD25" s="1526"/>
      <c r="AE25" s="1491"/>
      <c r="AF25" s="1491"/>
      <c r="AG25" s="1491"/>
      <c r="AH25" s="1491"/>
      <c r="AI25" s="1491"/>
      <c r="AJ25" s="1491"/>
      <c r="AK25" s="1491"/>
      <c r="AL25" s="1491"/>
      <c r="AM25" s="1491"/>
      <c r="AN25" s="1491"/>
      <c r="AO25" s="1491"/>
      <c r="AP25" s="1491"/>
      <c r="AQ25" s="1491"/>
      <c r="AR25" s="1491"/>
      <c r="AS25" s="1520"/>
      <c r="AT25" s="1520"/>
      <c r="AU25" s="1520"/>
      <c r="AV25" s="1533"/>
      <c r="AW25" s="1533"/>
      <c r="AX25" s="1533"/>
      <c r="AY25" s="1533"/>
      <c r="XFB25" s="1491"/>
      <c r="XFC25" s="1491">
        <v>745</v>
      </c>
      <c r="XFD25" s="1514"/>
    </row>
    <row r="26" spans="1:58 16382:16384" ht="12.95" customHeight="1">
      <c r="A26" s="1491"/>
      <c r="B26" s="1540" t="str">
        <f>INDEX(tblTrans[[English]:[Polski]],MATCH(XFC26,tblTrans[ID],0),LangSelID)</f>
        <v>equities</v>
      </c>
      <c r="C26" s="1519" t="str">
        <f>INDEX(tblTrans[[English]:[Polski]],MATCH(XFD26,tblTrans[ID],0),LangSelID)</f>
        <v>PLN M</v>
      </c>
      <c r="D26" s="1518">
        <v>1674.55</v>
      </c>
      <c r="E26" s="1518">
        <v>2783.11</v>
      </c>
      <c r="F26" s="1518">
        <v>4640.75</v>
      </c>
      <c r="G26" s="1518">
        <v>7356.13</v>
      </c>
      <c r="H26" s="1518">
        <v>4170.97</v>
      </c>
      <c r="I26" s="1518">
        <v>9376.1200000000008</v>
      </c>
      <c r="J26" s="1518">
        <v>13668.54</v>
      </c>
      <c r="K26" s="1518">
        <v>19791</v>
      </c>
      <c r="L26" s="1518">
        <v>7766</v>
      </c>
      <c r="M26" s="1518">
        <v>16711</v>
      </c>
      <c r="N26" s="1517">
        <v>24384</v>
      </c>
      <c r="O26" s="1517">
        <v>31434</v>
      </c>
      <c r="P26" s="1518">
        <v>5866</v>
      </c>
      <c r="Q26" s="1518">
        <v>9454.89</v>
      </c>
      <c r="R26" s="1518">
        <v>13839.98</v>
      </c>
      <c r="S26" s="1518">
        <f>17457</f>
        <v>17457</v>
      </c>
      <c r="T26" s="1518">
        <v>4589.6000000000004</v>
      </c>
      <c r="U26" s="1518">
        <v>11169.85</v>
      </c>
      <c r="V26" s="1518">
        <v>18455.37</v>
      </c>
      <c r="W26" s="1518">
        <v>25728.82</v>
      </c>
      <c r="X26" s="1526">
        <v>7069.71</v>
      </c>
      <c r="Y26" s="1526">
        <v>13030.09</v>
      </c>
      <c r="Z26" s="1526">
        <v>19372.45</v>
      </c>
      <c r="AA26" s="1526">
        <v>25687.93</v>
      </c>
      <c r="AB26" s="1526">
        <v>6776.83</v>
      </c>
      <c r="AC26" s="1526">
        <v>12652</v>
      </c>
      <c r="AD26" s="1526">
        <v>20415</v>
      </c>
      <c r="AE26" s="1526">
        <v>26390.12</v>
      </c>
      <c r="AF26" s="1526">
        <v>5995.76</v>
      </c>
      <c r="AG26" s="1526">
        <v>10414.73</v>
      </c>
      <c r="AH26" s="1526">
        <v>15744.47</v>
      </c>
      <c r="AI26" s="1526">
        <v>20481.310000000001</v>
      </c>
      <c r="AJ26" s="1516">
        <v>5175</v>
      </c>
      <c r="AK26" s="1516">
        <v>10625</v>
      </c>
      <c r="AL26" s="1516">
        <v>15538</v>
      </c>
      <c r="AM26" s="1516">
        <v>20270.900000000001</v>
      </c>
      <c r="AN26" s="1516">
        <v>4907</v>
      </c>
      <c r="AO26" s="1516">
        <v>8489</v>
      </c>
      <c r="AP26" s="1516" t="s">
        <v>861</v>
      </c>
      <c r="AQ26" s="1516" t="s">
        <v>860</v>
      </c>
      <c r="AR26" s="1516">
        <v>5668</v>
      </c>
      <c r="AS26" s="1515">
        <v>11838</v>
      </c>
      <c r="AT26" s="1515">
        <v>17228</v>
      </c>
      <c r="AU26" s="1515">
        <v>21891.040000000001</v>
      </c>
      <c r="AV26" s="1515">
        <v>3701.3</v>
      </c>
      <c r="AW26" s="1515">
        <v>7383.34</v>
      </c>
      <c r="AX26" s="1515">
        <v>12457.6</v>
      </c>
      <c r="AY26" s="1515">
        <v>18478.14</v>
      </c>
      <c r="XFB26" s="1491"/>
      <c r="XFC26" s="1540">
        <v>746</v>
      </c>
      <c r="XFD26" s="1519">
        <v>706</v>
      </c>
    </row>
    <row r="27" spans="1:58 16382:16384" ht="12.95" customHeight="1">
      <c r="A27" s="1491"/>
      <c r="B27" s="1540" t="str">
        <f>INDEX(tblTrans[[English]:[Polski]],MATCH(XFC27,tblTrans[ID],0),LangSelID)</f>
        <v>bonds</v>
      </c>
      <c r="C27" s="1519" t="str">
        <f>INDEX(tblTrans[[English]:[Polski]],MATCH(XFD27,tblTrans[ID],0),LangSelID)</f>
        <v>PLN M</v>
      </c>
      <c r="D27" s="1518">
        <v>18.739999999999998</v>
      </c>
      <c r="E27" s="1518">
        <v>38.82</v>
      </c>
      <c r="F27" s="1518">
        <v>65.84</v>
      </c>
      <c r="G27" s="1518">
        <v>82.5</v>
      </c>
      <c r="H27" s="1518">
        <v>21.56</v>
      </c>
      <c r="I27" s="1518">
        <v>54.85</v>
      </c>
      <c r="J27" s="1518">
        <v>93.69</v>
      </c>
      <c r="K27" s="1518">
        <v>166</v>
      </c>
      <c r="L27" s="1518">
        <v>19</v>
      </c>
      <c r="M27" s="1518">
        <v>53</v>
      </c>
      <c r="N27" s="1517">
        <v>76</v>
      </c>
      <c r="O27" s="1517">
        <v>97</v>
      </c>
      <c r="P27" s="1518">
        <v>30</v>
      </c>
      <c r="Q27" s="1518">
        <v>62.64</v>
      </c>
      <c r="R27" s="1518">
        <v>108.77</v>
      </c>
      <c r="S27" s="1518">
        <v>238.4</v>
      </c>
      <c r="T27" s="1518">
        <v>47.6</v>
      </c>
      <c r="U27" s="1518">
        <v>72.349999999999994</v>
      </c>
      <c r="V27" s="1518">
        <v>103.18</v>
      </c>
      <c r="W27" s="1518">
        <v>141.94</v>
      </c>
      <c r="X27" s="1526">
        <v>32.700000000000003</v>
      </c>
      <c r="Y27" s="1526">
        <v>106.39</v>
      </c>
      <c r="Z27" s="1526">
        <v>125.38</v>
      </c>
      <c r="AA27" s="1526">
        <v>151.30000000000001</v>
      </c>
      <c r="AB27" s="1526">
        <v>25.7</v>
      </c>
      <c r="AC27" s="1526">
        <v>40.92</v>
      </c>
      <c r="AD27" s="1526">
        <v>62.99</v>
      </c>
      <c r="AE27" s="1526">
        <v>72.13</v>
      </c>
      <c r="AF27" s="1526">
        <v>11.55</v>
      </c>
      <c r="AG27" s="1526">
        <v>23.62</v>
      </c>
      <c r="AH27" s="1526">
        <v>34.51</v>
      </c>
      <c r="AI27" s="1526">
        <v>42.07</v>
      </c>
      <c r="AJ27" s="1516">
        <v>12</v>
      </c>
      <c r="AK27" s="1516">
        <v>24</v>
      </c>
      <c r="AL27" s="1516">
        <v>33</v>
      </c>
      <c r="AM27" s="1516">
        <v>44.05</v>
      </c>
      <c r="AN27" s="1516">
        <v>7.85</v>
      </c>
      <c r="AO27" s="1516">
        <v>18.850000000000001</v>
      </c>
      <c r="AP27" s="1516">
        <v>41</v>
      </c>
      <c r="AQ27" s="1516">
        <v>74</v>
      </c>
      <c r="AR27" s="1516">
        <v>21</v>
      </c>
      <c r="AS27" s="1515">
        <v>40</v>
      </c>
      <c r="AT27" s="1515">
        <v>86</v>
      </c>
      <c r="AU27" s="1515">
        <v>154.19999999999999</v>
      </c>
      <c r="AV27" s="1515">
        <v>38.86</v>
      </c>
      <c r="AW27" s="1515">
        <v>74.86</v>
      </c>
      <c r="AX27" s="1515">
        <v>145.26999999999998</v>
      </c>
      <c r="AY27" s="1515">
        <v>238.98999999999998</v>
      </c>
      <c r="XFB27" s="1491"/>
      <c r="XFC27" s="1540">
        <v>747</v>
      </c>
      <c r="XFD27" s="1519">
        <v>706</v>
      </c>
    </row>
    <row r="28" spans="1:58 16382:16384" ht="12.95" customHeight="1">
      <c r="A28" s="1491"/>
      <c r="B28" s="1540" t="str">
        <f>INDEX(tblTrans[[English]:[Polski]],MATCH(XFC28,tblTrans[ID],0),LangSelID)</f>
        <v>futures</v>
      </c>
      <c r="C28" s="1519" t="str">
        <f>INDEX(tblTrans[[English]:[Polski]],MATCH(XFD28,tblTrans[ID],0),LangSelID)</f>
        <v>pcs.</v>
      </c>
      <c r="D28" s="1518">
        <v>258826</v>
      </c>
      <c r="E28" s="1518">
        <v>496648</v>
      </c>
      <c r="F28" s="1518">
        <v>887032</v>
      </c>
      <c r="G28" s="1518">
        <v>1287846</v>
      </c>
      <c r="H28" s="1518">
        <v>447429</v>
      </c>
      <c r="I28" s="1518">
        <v>925242</v>
      </c>
      <c r="J28" s="1518">
        <v>1322522</v>
      </c>
      <c r="K28" s="1518">
        <v>1698722</v>
      </c>
      <c r="L28" s="1518">
        <v>541105</v>
      </c>
      <c r="M28" s="1518">
        <v>915497</v>
      </c>
      <c r="N28" s="1518">
        <v>1546905</v>
      </c>
      <c r="O28" s="1518">
        <v>2186317</v>
      </c>
      <c r="P28" s="1518">
        <v>756271</v>
      </c>
      <c r="Q28" s="1518">
        <v>1377974</v>
      </c>
      <c r="R28" s="1518">
        <v>2025464</v>
      </c>
      <c r="S28" s="1518">
        <f>2847.7*1000</f>
        <v>2847700</v>
      </c>
      <c r="T28" s="1518">
        <v>869122</v>
      </c>
      <c r="U28" s="1518">
        <v>2022373</v>
      </c>
      <c r="V28" s="1518">
        <v>3223240</v>
      </c>
      <c r="W28" s="1518">
        <v>4201253</v>
      </c>
      <c r="X28" s="1526">
        <v>1083961</v>
      </c>
      <c r="Y28" s="1526">
        <v>2050950</v>
      </c>
      <c r="Z28" s="1526">
        <v>2936139</v>
      </c>
      <c r="AA28" s="1526">
        <v>3918721</v>
      </c>
      <c r="AB28" s="1526">
        <v>1072377</v>
      </c>
      <c r="AC28" s="1526">
        <v>1884691</v>
      </c>
      <c r="AD28" s="1526">
        <v>3088205</v>
      </c>
      <c r="AE28" s="1526">
        <v>4020025</v>
      </c>
      <c r="AF28" s="1526">
        <v>770503</v>
      </c>
      <c r="AG28" s="1526">
        <v>1677449</v>
      </c>
      <c r="AH28" s="1526">
        <v>2522510</v>
      </c>
      <c r="AI28" s="1526">
        <v>3292774</v>
      </c>
      <c r="AJ28" s="1516">
        <v>958617</v>
      </c>
      <c r="AK28" s="1516">
        <v>2140510</v>
      </c>
      <c r="AL28" s="1516">
        <v>3271065</v>
      </c>
      <c r="AM28" s="1516">
        <v>4051481</v>
      </c>
      <c r="AN28" s="1516">
        <v>1057615</v>
      </c>
      <c r="AO28" s="1516">
        <v>1774069</v>
      </c>
      <c r="AP28" s="1516" t="s">
        <v>859</v>
      </c>
      <c r="AQ28" s="1516" t="s">
        <v>858</v>
      </c>
      <c r="AR28" s="1516" t="s">
        <v>857</v>
      </c>
      <c r="AS28" s="1515" t="s">
        <v>856</v>
      </c>
      <c r="AT28" s="1515" t="s">
        <v>993</v>
      </c>
      <c r="AU28" s="1515">
        <v>2477343</v>
      </c>
      <c r="AV28" s="1515">
        <v>498517</v>
      </c>
      <c r="AW28" s="1515">
        <v>975136</v>
      </c>
      <c r="AX28" s="1515">
        <v>1361222</v>
      </c>
      <c r="AY28" s="1515">
        <v>1870011</v>
      </c>
      <c r="XFB28" s="1491"/>
      <c r="XFC28" s="1540">
        <v>748</v>
      </c>
      <c r="XFD28" s="1519">
        <v>708</v>
      </c>
    </row>
    <row r="29" spans="1:58 16382:16384" ht="12.95" customHeight="1">
      <c r="A29" s="1491"/>
      <c r="B29" s="1540" t="str">
        <f>INDEX(tblTrans[[English]:[Polski]],MATCH(XFC29,tblTrans[ID],0),LangSelID)</f>
        <v>options</v>
      </c>
      <c r="C29" s="1519" t="str">
        <f>INDEX(tblTrans[[English]:[Polski]],MATCH(XFD29,tblTrans[ID],0),LangSelID)</f>
        <v>pcs.</v>
      </c>
      <c r="D29" s="1518">
        <v>26966</v>
      </c>
      <c r="E29" s="1518">
        <v>48796</v>
      </c>
      <c r="F29" s="1518">
        <v>94484</v>
      </c>
      <c r="G29" s="1518">
        <v>161979</v>
      </c>
      <c r="H29" s="1518">
        <v>83709</v>
      </c>
      <c r="I29" s="1518">
        <v>153923</v>
      </c>
      <c r="J29" s="1518">
        <v>200088</v>
      </c>
      <c r="K29" s="1518">
        <v>235410</v>
      </c>
      <c r="L29" s="1518">
        <v>63426</v>
      </c>
      <c r="M29" s="1518">
        <v>100511</v>
      </c>
      <c r="N29" s="1518">
        <v>152608</v>
      </c>
      <c r="O29" s="1518">
        <v>196842</v>
      </c>
      <c r="P29" s="1518">
        <v>46415</v>
      </c>
      <c r="Q29" s="1518">
        <v>85863</v>
      </c>
      <c r="R29" s="1518">
        <v>135521</v>
      </c>
      <c r="S29" s="1518">
        <f>185.6*1000</f>
        <v>185600</v>
      </c>
      <c r="T29" s="1518">
        <v>56265</v>
      </c>
      <c r="U29" s="1518">
        <v>127358</v>
      </c>
      <c r="V29" s="1518">
        <v>203626</v>
      </c>
      <c r="W29" s="1518">
        <v>281605</v>
      </c>
      <c r="X29" s="1526">
        <v>135816</v>
      </c>
      <c r="Y29" s="1526">
        <v>226460</v>
      </c>
      <c r="Z29" s="1526">
        <v>258603</v>
      </c>
      <c r="AA29" s="1526">
        <v>286837</v>
      </c>
      <c r="AB29" s="1526">
        <v>24654</v>
      </c>
      <c r="AC29" s="1526">
        <v>48929</v>
      </c>
      <c r="AD29" s="1526">
        <v>81288</v>
      </c>
      <c r="AE29" s="1526">
        <v>95229</v>
      </c>
      <c r="AF29" s="1526">
        <v>15015</v>
      </c>
      <c r="AG29" s="1526">
        <v>46210</v>
      </c>
      <c r="AH29" s="1526">
        <v>133130</v>
      </c>
      <c r="AI29" s="1526">
        <v>239933</v>
      </c>
      <c r="AJ29" s="1516">
        <v>64264</v>
      </c>
      <c r="AK29" s="1516">
        <v>163643</v>
      </c>
      <c r="AL29" s="1516">
        <v>253236</v>
      </c>
      <c r="AM29" s="1516">
        <v>311433</v>
      </c>
      <c r="AN29" s="1516">
        <v>53794</v>
      </c>
      <c r="AO29" s="1516">
        <v>88278</v>
      </c>
      <c r="AP29" s="1516" t="s">
        <v>855</v>
      </c>
      <c r="AQ29" s="1516" t="s">
        <v>854</v>
      </c>
      <c r="AR29" s="1516" t="s">
        <v>853</v>
      </c>
      <c r="AS29" s="1515">
        <v>57685</v>
      </c>
      <c r="AT29" s="1515" t="s">
        <v>994</v>
      </c>
      <c r="AU29" s="1515">
        <v>107688</v>
      </c>
      <c r="AV29" s="1515">
        <v>19828</v>
      </c>
      <c r="AW29" s="1515">
        <v>35445</v>
      </c>
      <c r="AX29" s="1515">
        <v>53510</v>
      </c>
      <c r="AY29" s="1515">
        <v>73480</v>
      </c>
      <c r="XFB29" s="1491"/>
      <c r="XFC29" s="1540">
        <v>749</v>
      </c>
      <c r="XFD29" s="1519">
        <v>708</v>
      </c>
    </row>
    <row r="30" spans="1:58 16382:16384" ht="12.95" customHeight="1">
      <c r="A30" s="1491"/>
      <c r="B30" s="1491" t="str">
        <f>INDEX(tblTrans[[English]:[Polski]],MATCH(XFC30,tblTrans[ID],0),LangSelID)</f>
        <v>market share/position (quarterly)</v>
      </c>
      <c r="C30" s="1519"/>
      <c r="D30" s="1491"/>
      <c r="E30" s="1491"/>
      <c r="F30" s="1491"/>
      <c r="G30" s="1491"/>
      <c r="H30" s="1491"/>
      <c r="I30" s="1491"/>
      <c r="J30" s="1491"/>
      <c r="K30" s="1491"/>
      <c r="L30" s="1491"/>
      <c r="M30" s="1491"/>
      <c r="N30" s="1491"/>
      <c r="O30" s="1491"/>
      <c r="P30" s="1491"/>
      <c r="Q30" s="1491"/>
      <c r="R30" s="1491"/>
      <c r="S30" s="1491"/>
      <c r="T30" s="1491"/>
      <c r="U30" s="1491"/>
      <c r="V30" s="1491"/>
      <c r="W30" s="1491"/>
      <c r="X30" s="1534"/>
      <c r="Y30" s="1534"/>
      <c r="Z30" s="1534"/>
      <c r="AA30" s="1491"/>
      <c r="AB30" s="1491"/>
      <c r="AC30" s="1491"/>
      <c r="AD30" s="1539"/>
      <c r="AE30" s="1491"/>
      <c r="AF30" s="1491"/>
      <c r="AG30" s="1491"/>
      <c r="AH30" s="1491"/>
      <c r="AI30" s="1491"/>
      <c r="AJ30" s="1491"/>
      <c r="AK30" s="1491"/>
      <c r="AL30" s="1491"/>
      <c r="AM30" s="1491"/>
      <c r="AN30" s="1491"/>
      <c r="AO30" s="1511"/>
      <c r="AP30" s="1511"/>
      <c r="AQ30" s="1511"/>
      <c r="AR30" s="1511"/>
      <c r="AS30" s="1554"/>
      <c r="AT30" s="1554"/>
      <c r="AU30" s="1554"/>
      <c r="AV30" s="1554"/>
      <c r="AW30" s="1554"/>
      <c r="AX30" s="1554"/>
      <c r="AY30" s="1554"/>
      <c r="XFB30" s="1491"/>
      <c r="XFC30" s="1491">
        <v>750</v>
      </c>
      <c r="XFD30" s="1519"/>
    </row>
    <row r="31" spans="1:58 16382:16384" ht="12.95" customHeight="1">
      <c r="A31" s="1541"/>
      <c r="B31" s="1540" t="str">
        <f>INDEX(tblTrans[[English]:[Polski]],MATCH(XFC31,tblTrans[ID],0),LangSelID)</f>
        <v>equities</v>
      </c>
      <c r="C31" s="1519" t="s">
        <v>667</v>
      </c>
      <c r="D31" s="1551">
        <v>0.04</v>
      </c>
      <c r="E31" s="1551">
        <v>3.7999999999999999E-2</v>
      </c>
      <c r="F31" s="1551">
        <v>3.6999999999999998E-2</v>
      </c>
      <c r="G31" s="1540" t="s">
        <v>851</v>
      </c>
      <c r="H31" s="1540" t="s">
        <v>850</v>
      </c>
      <c r="I31" s="1540" t="s">
        <v>843</v>
      </c>
      <c r="J31" s="1540" t="s">
        <v>849</v>
      </c>
      <c r="K31" s="1540" t="s">
        <v>848</v>
      </c>
      <c r="L31" s="1540" t="s">
        <v>847</v>
      </c>
      <c r="M31" s="1539" t="s">
        <v>846</v>
      </c>
      <c r="N31" s="1544" t="s">
        <v>845</v>
      </c>
      <c r="O31" s="1553" t="s">
        <v>844</v>
      </c>
      <c r="P31" s="1539" t="s">
        <v>843</v>
      </c>
      <c r="Q31" s="1551" t="s">
        <v>842</v>
      </c>
      <c r="R31" s="1550" t="s">
        <v>841</v>
      </c>
      <c r="S31" s="1540" t="s">
        <v>840</v>
      </c>
      <c r="T31" s="1540" t="s">
        <v>839</v>
      </c>
      <c r="U31" s="1540" t="s">
        <v>838</v>
      </c>
      <c r="V31" s="1540" t="s">
        <v>837</v>
      </c>
      <c r="W31" s="1540" t="s">
        <v>837</v>
      </c>
      <c r="X31" s="1539" t="s">
        <v>836</v>
      </c>
      <c r="Y31" s="1539" t="s">
        <v>834</v>
      </c>
      <c r="Z31" s="1539" t="s">
        <v>835</v>
      </c>
      <c r="AA31" s="1539" t="s">
        <v>834</v>
      </c>
      <c r="AB31" s="1539" t="s">
        <v>833</v>
      </c>
      <c r="AC31" s="1539" t="s">
        <v>832</v>
      </c>
      <c r="AD31" s="1539" t="s">
        <v>831</v>
      </c>
      <c r="AE31" s="1539" t="s">
        <v>830</v>
      </c>
      <c r="AF31" s="1539" t="s">
        <v>829</v>
      </c>
      <c r="AG31" s="1539" t="s">
        <v>828</v>
      </c>
      <c r="AH31" s="1539" t="s">
        <v>827</v>
      </c>
      <c r="AI31" s="1539" t="s">
        <v>826</v>
      </c>
      <c r="AJ31" s="1539" t="s">
        <v>725</v>
      </c>
      <c r="AK31" s="1552" t="s">
        <v>825</v>
      </c>
      <c r="AL31" s="1540" t="s">
        <v>824</v>
      </c>
      <c r="AM31" s="1540" t="s">
        <v>823</v>
      </c>
      <c r="AN31" s="1540" t="s">
        <v>822</v>
      </c>
      <c r="AO31" s="1549" t="s">
        <v>821</v>
      </c>
      <c r="AP31" s="1549" t="s">
        <v>820</v>
      </c>
      <c r="AQ31" s="1549" t="s">
        <v>819</v>
      </c>
      <c r="AR31" s="1549" t="s">
        <v>818</v>
      </c>
      <c r="AS31" s="1548" t="s">
        <v>817</v>
      </c>
      <c r="AT31" s="1548" t="s">
        <v>995</v>
      </c>
      <c r="AU31" s="1548" t="s">
        <v>1646</v>
      </c>
      <c r="AV31" s="1548" t="s">
        <v>1656</v>
      </c>
      <c r="AW31" s="1548" t="s">
        <v>1686</v>
      </c>
      <c r="AX31" s="1548" t="s">
        <v>1711</v>
      </c>
      <c r="AY31" s="1548" t="s">
        <v>1720</v>
      </c>
      <c r="BA31" s="1875"/>
      <c r="BB31" s="1875"/>
      <c r="XFB31" s="1541"/>
      <c r="XFC31" s="1540">
        <v>751</v>
      </c>
      <c r="XFD31" s="1519" t="s">
        <v>667</v>
      </c>
    </row>
    <row r="32" spans="1:58 16382:16384" ht="12.95" customHeight="1">
      <c r="A32" s="1541"/>
      <c r="B32" s="1540" t="str">
        <f>INDEX(tblTrans[[English]:[Polski]],MATCH(XFC32,tblTrans[ID],0),LangSelID)</f>
        <v>bonds</v>
      </c>
      <c r="C32" s="1519" t="s">
        <v>667</v>
      </c>
      <c r="D32" s="1551">
        <v>1.7000000000000001E-2</v>
      </c>
      <c r="E32" s="1551">
        <v>1.7000000000000001E-2</v>
      </c>
      <c r="F32" s="1551">
        <v>1.7999999999999999E-2</v>
      </c>
      <c r="G32" s="1540" t="s">
        <v>815</v>
      </c>
      <c r="H32" s="1540" t="s">
        <v>814</v>
      </c>
      <c r="I32" s="1540" t="s">
        <v>813</v>
      </c>
      <c r="J32" s="1540" t="s">
        <v>812</v>
      </c>
      <c r="K32" s="1540" t="s">
        <v>811</v>
      </c>
      <c r="L32" s="1540" t="s">
        <v>793</v>
      </c>
      <c r="M32" s="1539" t="s">
        <v>810</v>
      </c>
      <c r="N32" s="1544" t="s">
        <v>809</v>
      </c>
      <c r="O32" s="1544" t="s">
        <v>808</v>
      </c>
      <c r="P32" s="1539" t="s">
        <v>807</v>
      </c>
      <c r="Q32" s="1551" t="s">
        <v>806</v>
      </c>
      <c r="R32" s="1550" t="s">
        <v>805</v>
      </c>
      <c r="S32" s="1540" t="s">
        <v>804</v>
      </c>
      <c r="T32" s="1540" t="s">
        <v>803</v>
      </c>
      <c r="U32" s="1540" t="s">
        <v>802</v>
      </c>
      <c r="V32" s="1540" t="s">
        <v>802</v>
      </c>
      <c r="W32" s="1540" t="s">
        <v>801</v>
      </c>
      <c r="X32" s="1539" t="s">
        <v>800</v>
      </c>
      <c r="Y32" s="1539" t="s">
        <v>799</v>
      </c>
      <c r="Z32" s="1539" t="s">
        <v>798</v>
      </c>
      <c r="AA32" s="1539" t="s">
        <v>798</v>
      </c>
      <c r="AB32" s="1539" t="s">
        <v>797</v>
      </c>
      <c r="AC32" s="1539" t="s">
        <v>796</v>
      </c>
      <c r="AD32" s="1539" t="s">
        <v>795</v>
      </c>
      <c r="AE32" s="1539" t="s">
        <v>794</v>
      </c>
      <c r="AF32" s="1539" t="s">
        <v>789</v>
      </c>
      <c r="AG32" s="1539" t="s">
        <v>793</v>
      </c>
      <c r="AH32" s="1539" t="s">
        <v>792</v>
      </c>
      <c r="AI32" s="1539" t="s">
        <v>791</v>
      </c>
      <c r="AJ32" s="1539" t="s">
        <v>790</v>
      </c>
      <c r="AK32" s="1539" t="s">
        <v>789</v>
      </c>
      <c r="AL32" s="1540" t="s">
        <v>788</v>
      </c>
      <c r="AM32" s="1540" t="s">
        <v>787</v>
      </c>
      <c r="AN32" s="1540" t="s">
        <v>786</v>
      </c>
      <c r="AO32" s="1549" t="s">
        <v>785</v>
      </c>
      <c r="AP32" s="1549" t="s">
        <v>784</v>
      </c>
      <c r="AQ32" s="1549" t="s">
        <v>783</v>
      </c>
      <c r="AR32" s="1549" t="s">
        <v>782</v>
      </c>
      <c r="AS32" s="1548" t="s">
        <v>781</v>
      </c>
      <c r="AT32" s="1548" t="s">
        <v>996</v>
      </c>
      <c r="AU32" s="1548" t="s">
        <v>1647</v>
      </c>
      <c r="AV32" s="1548" t="s">
        <v>1657</v>
      </c>
      <c r="AW32" s="1548" t="s">
        <v>1683</v>
      </c>
      <c r="AX32" s="1548" t="s">
        <v>1710</v>
      </c>
      <c r="AY32" s="1548" t="s">
        <v>1719</v>
      </c>
      <c r="BA32" s="1875"/>
      <c r="BB32" s="1875"/>
      <c r="XFB32" s="1541"/>
      <c r="XFC32" s="1540">
        <v>752</v>
      </c>
      <c r="XFD32" s="1519" t="s">
        <v>667</v>
      </c>
    </row>
    <row r="33" spans="1:54 16382:16384" ht="12.95" customHeight="1">
      <c r="A33" s="1541"/>
      <c r="B33" s="1540" t="str">
        <f>INDEX(tblTrans[[English]:[Polski]],MATCH(XFC33,tblTrans[ID],0),LangSelID)</f>
        <v>futures</v>
      </c>
      <c r="C33" s="1519" t="s">
        <v>667</v>
      </c>
      <c r="D33" s="1551">
        <v>0.111</v>
      </c>
      <c r="E33" s="1551">
        <v>0.114</v>
      </c>
      <c r="F33" s="1551">
        <v>0.115</v>
      </c>
      <c r="G33" s="1540" t="s">
        <v>779</v>
      </c>
      <c r="H33" s="1540" t="s">
        <v>778</v>
      </c>
      <c r="I33" s="1540" t="s">
        <v>777</v>
      </c>
      <c r="J33" s="1540" t="s">
        <v>776</v>
      </c>
      <c r="K33" s="1540" t="s">
        <v>775</v>
      </c>
      <c r="L33" s="1540" t="s">
        <v>774</v>
      </c>
      <c r="M33" s="1539" t="s">
        <v>773</v>
      </c>
      <c r="N33" s="1544" t="s">
        <v>772</v>
      </c>
      <c r="O33" s="1544" t="s">
        <v>771</v>
      </c>
      <c r="P33" s="1539" t="s">
        <v>770</v>
      </c>
      <c r="Q33" s="1551" t="s">
        <v>769</v>
      </c>
      <c r="R33" s="1550" t="s">
        <v>768</v>
      </c>
      <c r="S33" s="1540" t="s">
        <v>767</v>
      </c>
      <c r="T33" s="1540" t="s">
        <v>666</v>
      </c>
      <c r="U33" s="1540" t="s">
        <v>665</v>
      </c>
      <c r="V33" s="1540" t="s">
        <v>665</v>
      </c>
      <c r="W33" s="1540" t="s">
        <v>766</v>
      </c>
      <c r="X33" s="1539" t="s">
        <v>664</v>
      </c>
      <c r="Y33" s="1539" t="s">
        <v>765</v>
      </c>
      <c r="Z33" s="1539" t="s">
        <v>764</v>
      </c>
      <c r="AA33" s="1539" t="s">
        <v>763</v>
      </c>
      <c r="AB33" s="1539" t="s">
        <v>762</v>
      </c>
      <c r="AC33" s="1539" t="s">
        <v>760</v>
      </c>
      <c r="AD33" s="1539" t="s">
        <v>761</v>
      </c>
      <c r="AE33" s="1539" t="s">
        <v>760</v>
      </c>
      <c r="AF33" s="1539" t="s">
        <v>759</v>
      </c>
      <c r="AG33" s="1539" t="s">
        <v>758</v>
      </c>
      <c r="AH33" s="1539" t="s">
        <v>757</v>
      </c>
      <c r="AI33" s="1539" t="s">
        <v>756</v>
      </c>
      <c r="AJ33" s="1539" t="s">
        <v>755</v>
      </c>
      <c r="AK33" s="1543" t="s">
        <v>754</v>
      </c>
      <c r="AL33" s="1540" t="s">
        <v>753</v>
      </c>
      <c r="AM33" s="1540" t="s">
        <v>752</v>
      </c>
      <c r="AN33" s="1540" t="s">
        <v>751</v>
      </c>
      <c r="AO33" s="1549" t="s">
        <v>750</v>
      </c>
      <c r="AP33" s="1549" t="s">
        <v>749</v>
      </c>
      <c r="AQ33" s="1549" t="s">
        <v>748</v>
      </c>
      <c r="AR33" s="1549" t="s">
        <v>747</v>
      </c>
      <c r="AS33" s="1548" t="s">
        <v>746</v>
      </c>
      <c r="AT33" s="1548" t="s">
        <v>997</v>
      </c>
      <c r="AU33" s="1548" t="s">
        <v>1648</v>
      </c>
      <c r="AV33" s="1548" t="s">
        <v>1658</v>
      </c>
      <c r="AW33" s="1548" t="s">
        <v>1684</v>
      </c>
      <c r="AX33" s="1548" t="s">
        <v>1709</v>
      </c>
      <c r="AY33" s="1548" t="s">
        <v>1718</v>
      </c>
      <c r="BA33" s="1875"/>
      <c r="BB33" s="1875"/>
      <c r="XFB33" s="1541"/>
      <c r="XFC33" s="1540">
        <v>753</v>
      </c>
      <c r="XFD33" s="1519" t="s">
        <v>667</v>
      </c>
    </row>
    <row r="34" spans="1:54 16382:16384" ht="12.95" customHeight="1">
      <c r="A34" s="1541"/>
      <c r="B34" s="1540" t="str">
        <f>INDEX(tblTrans[[English]:[Polski]],MATCH(XFC34,tblTrans[ID],0),LangSelID)</f>
        <v>options</v>
      </c>
      <c r="C34" s="1519" t="s">
        <v>667</v>
      </c>
      <c r="D34" s="1551">
        <v>0.36</v>
      </c>
      <c r="E34" s="1551">
        <v>0.35899999999999999</v>
      </c>
      <c r="F34" s="1551">
        <v>0.32200000000000001</v>
      </c>
      <c r="G34" s="1540" t="s">
        <v>744</v>
      </c>
      <c r="H34" s="1540" t="s">
        <v>743</v>
      </c>
      <c r="I34" s="1540" t="s">
        <v>742</v>
      </c>
      <c r="J34" s="1540" t="s">
        <v>741</v>
      </c>
      <c r="K34" s="1540" t="s">
        <v>740</v>
      </c>
      <c r="L34" s="1540" t="s">
        <v>739</v>
      </c>
      <c r="M34" s="1539" t="s">
        <v>738</v>
      </c>
      <c r="N34" s="1544" t="s">
        <v>737</v>
      </c>
      <c r="O34" s="1544" t="s">
        <v>736</v>
      </c>
      <c r="P34" s="1539" t="s">
        <v>735</v>
      </c>
      <c r="Q34" s="1551" t="s">
        <v>734</v>
      </c>
      <c r="R34" s="1550" t="s">
        <v>733</v>
      </c>
      <c r="S34" s="1540" t="s">
        <v>732</v>
      </c>
      <c r="T34" s="1540" t="s">
        <v>731</v>
      </c>
      <c r="U34" s="1540" t="s">
        <v>730</v>
      </c>
      <c r="V34" s="1540" t="s">
        <v>730</v>
      </c>
      <c r="W34" s="1540" t="s">
        <v>729</v>
      </c>
      <c r="X34" s="1539" t="s">
        <v>728</v>
      </c>
      <c r="Y34" s="1539" t="s">
        <v>727</v>
      </c>
      <c r="Z34" s="1539" t="s">
        <v>726</v>
      </c>
      <c r="AA34" s="1539" t="s">
        <v>702</v>
      </c>
      <c r="AB34" s="1539" t="s">
        <v>725</v>
      </c>
      <c r="AC34" s="1539" t="s">
        <v>722</v>
      </c>
      <c r="AD34" s="1539" t="s">
        <v>724</v>
      </c>
      <c r="AE34" s="1539" t="s">
        <v>723</v>
      </c>
      <c r="AF34" s="1539" t="s">
        <v>722</v>
      </c>
      <c r="AG34" s="1539" t="s">
        <v>721</v>
      </c>
      <c r="AH34" s="1539" t="s">
        <v>720</v>
      </c>
      <c r="AI34" s="1539" t="s">
        <v>719</v>
      </c>
      <c r="AJ34" s="1539" t="s">
        <v>718</v>
      </c>
      <c r="AK34" s="1539" t="s">
        <v>717</v>
      </c>
      <c r="AL34" s="1540" t="s">
        <v>716</v>
      </c>
      <c r="AM34" s="1540" t="s">
        <v>715</v>
      </c>
      <c r="AN34" s="1540" t="s">
        <v>714</v>
      </c>
      <c r="AO34" s="1549" t="s">
        <v>713</v>
      </c>
      <c r="AP34" s="1549" t="s">
        <v>712</v>
      </c>
      <c r="AQ34" s="1549" t="s">
        <v>711</v>
      </c>
      <c r="AR34" s="1549" t="s">
        <v>710</v>
      </c>
      <c r="AS34" s="1548" t="s">
        <v>709</v>
      </c>
      <c r="AT34" s="1548" t="s">
        <v>998</v>
      </c>
      <c r="AU34" s="1548" t="s">
        <v>1649</v>
      </c>
      <c r="AV34" s="1548" t="s">
        <v>1659</v>
      </c>
      <c r="AW34" s="1548" t="s">
        <v>1685</v>
      </c>
      <c r="AX34" s="1548" t="s">
        <v>1708</v>
      </c>
      <c r="AY34" s="1548" t="s">
        <v>1717</v>
      </c>
      <c r="BA34" s="1875"/>
      <c r="BB34" s="1875"/>
      <c r="XFB34" s="1541"/>
      <c r="XFC34" s="1540">
        <v>754</v>
      </c>
      <c r="XFD34" s="1519" t="s">
        <v>667</v>
      </c>
    </row>
    <row r="35" spans="1:54 16382:16384" ht="12.95" customHeight="1">
      <c r="A35" s="1491"/>
      <c r="B35" s="1491"/>
      <c r="C35" s="1538"/>
      <c r="D35" s="1491"/>
      <c r="E35" s="1491"/>
      <c r="F35" s="1491"/>
      <c r="G35" s="1491"/>
      <c r="H35" s="1491"/>
      <c r="I35" s="1491"/>
      <c r="J35" s="1491"/>
      <c r="K35" s="1534"/>
      <c r="L35" s="1491"/>
      <c r="M35" s="1491"/>
      <c r="N35" s="1491"/>
      <c r="O35" s="1491"/>
      <c r="P35" s="1491"/>
      <c r="Q35" s="1491"/>
      <c r="R35" s="1491"/>
      <c r="S35" s="1491"/>
      <c r="T35" s="1491"/>
      <c r="U35" s="1491"/>
      <c r="V35" s="1491"/>
      <c r="W35" s="1491"/>
      <c r="X35" s="1534"/>
      <c r="Y35" s="1534"/>
      <c r="Z35" s="1491"/>
      <c r="AA35" s="1491"/>
      <c r="AB35" s="1491"/>
      <c r="AC35" s="1491"/>
      <c r="AD35" s="1491"/>
      <c r="AE35" s="1491"/>
      <c r="AF35" s="1491"/>
      <c r="AG35" s="1491"/>
      <c r="AH35" s="1491"/>
      <c r="AI35" s="1491"/>
      <c r="AJ35" s="1491"/>
      <c r="AK35" s="1491"/>
      <c r="AL35" s="1491"/>
      <c r="AM35" s="1491"/>
      <c r="AN35" s="1491"/>
      <c r="AO35" s="1491"/>
      <c r="AP35" s="1491"/>
      <c r="AQ35" s="1491"/>
      <c r="AR35" s="1491"/>
      <c r="AS35" s="1533"/>
      <c r="AT35" s="1533"/>
      <c r="AU35" s="1533"/>
      <c r="AV35" s="1533"/>
      <c r="AW35" s="1533"/>
      <c r="AX35" s="1533"/>
      <c r="AY35" s="1533"/>
      <c r="XFB35" s="1491"/>
      <c r="XFC35" s="1491"/>
      <c r="XFD35" s="1538"/>
    </row>
    <row r="36" spans="1:54 16382:16384" ht="12.95" customHeight="1">
      <c r="A36" s="1535" t="str">
        <f>INDEX(tblTrans[[English]:[Polski]],MATCH(XFB36,tblTrans[ID],0),LangSelID)</f>
        <v>mFaktoring</v>
      </c>
      <c r="B36" s="1535"/>
      <c r="C36" s="1536"/>
      <c r="D36" s="1503"/>
      <c r="E36" s="1503"/>
      <c r="F36" s="1503"/>
      <c r="G36" s="1503"/>
      <c r="H36" s="1503"/>
      <c r="I36" s="1503"/>
      <c r="J36" s="1503"/>
      <c r="K36" s="1503"/>
      <c r="L36" s="1503"/>
      <c r="M36" s="1503"/>
      <c r="N36" s="1503"/>
      <c r="O36" s="1503"/>
      <c r="P36" s="1503"/>
      <c r="Q36" s="1503"/>
      <c r="R36" s="1503"/>
      <c r="S36" s="1503"/>
      <c r="T36" s="1503"/>
      <c r="U36" s="1503"/>
      <c r="V36" s="1503"/>
      <c r="W36" s="1503"/>
      <c r="X36" s="1532"/>
      <c r="Y36" s="1532"/>
      <c r="Z36" s="1503"/>
      <c r="AA36" s="1503"/>
      <c r="AB36" s="1503"/>
      <c r="AC36" s="1503"/>
      <c r="AD36" s="1503"/>
      <c r="AE36" s="1503"/>
      <c r="AF36" s="1503"/>
      <c r="AG36" s="1503"/>
      <c r="AH36" s="1503"/>
      <c r="AI36" s="1503"/>
      <c r="AJ36" s="1503"/>
      <c r="AK36" s="1503"/>
      <c r="AL36" s="1503"/>
      <c r="AM36" s="1503"/>
      <c r="AN36" s="1503"/>
      <c r="AO36" s="1503"/>
      <c r="AP36" s="1503"/>
      <c r="AQ36" s="1503"/>
      <c r="AR36" s="1503"/>
      <c r="AS36" s="1502"/>
      <c r="AT36" s="1502"/>
      <c r="AU36" s="1502"/>
      <c r="AV36" s="1502"/>
      <c r="AW36" s="1502"/>
      <c r="AX36" s="1502"/>
      <c r="AY36" s="1502"/>
      <c r="XFB36" s="1535">
        <v>765</v>
      </c>
      <c r="XFC36" s="1535"/>
      <c r="XFD36" s="1536"/>
    </row>
    <row r="37" spans="1:54 16382:16384" ht="12.95" customHeight="1">
      <c r="A37" s="1491"/>
      <c r="B37" s="1491" t="str">
        <f>INDEX(tblTrans[[English]:[Polski]],MATCH(XFC37,tblTrans[ID],0),LangSelID)</f>
        <v>pre tax profit</v>
      </c>
      <c r="C37" s="1519" t="s">
        <v>40</v>
      </c>
      <c r="D37" s="1518">
        <v>2045</v>
      </c>
      <c r="E37" s="1518">
        <v>4446</v>
      </c>
      <c r="F37" s="1518">
        <v>6902</v>
      </c>
      <c r="G37" s="1518">
        <v>9587</v>
      </c>
      <c r="H37" s="1518">
        <v>2143</v>
      </c>
      <c r="I37" s="1518">
        <v>5454</v>
      </c>
      <c r="J37" s="1518">
        <v>8479</v>
      </c>
      <c r="K37" s="1526">
        <v>11531</v>
      </c>
      <c r="L37" s="1518">
        <v>2535</v>
      </c>
      <c r="M37" s="1546">
        <v>5616</v>
      </c>
      <c r="N37" s="1518">
        <v>8841</v>
      </c>
      <c r="O37" s="1518">
        <v>12578</v>
      </c>
      <c r="P37" s="1518">
        <v>3075</v>
      </c>
      <c r="Q37" s="1518">
        <v>6312</v>
      </c>
      <c r="R37" s="1518">
        <v>9777</v>
      </c>
      <c r="S37" s="1518">
        <v>12456</v>
      </c>
      <c r="T37" s="1518">
        <v>2507</v>
      </c>
      <c r="U37" s="1518">
        <v>4873</v>
      </c>
      <c r="V37" s="1518">
        <v>7860</v>
      </c>
      <c r="W37" s="1518">
        <v>6455</v>
      </c>
      <c r="X37" s="1546">
        <v>2081</v>
      </c>
      <c r="Y37" s="1546">
        <v>5116</v>
      </c>
      <c r="Z37" s="1546">
        <v>8246</v>
      </c>
      <c r="AA37" s="1546">
        <v>11990</v>
      </c>
      <c r="AB37" s="1546">
        <v>3754</v>
      </c>
      <c r="AC37" s="1546">
        <v>8030</v>
      </c>
      <c r="AD37" s="1546">
        <v>12335</v>
      </c>
      <c r="AE37" s="1546">
        <v>18735</v>
      </c>
      <c r="AF37" s="1518">
        <v>4314</v>
      </c>
      <c r="AG37" s="1518">
        <v>9053</v>
      </c>
      <c r="AH37" s="1518">
        <v>14032</v>
      </c>
      <c r="AI37" s="1517">
        <v>17994</v>
      </c>
      <c r="AJ37" s="1517">
        <v>3486</v>
      </c>
      <c r="AK37" s="1517">
        <v>7952</v>
      </c>
      <c r="AL37" s="1517">
        <v>13069</v>
      </c>
      <c r="AM37" s="1517">
        <v>18510</v>
      </c>
      <c r="AN37" s="1517">
        <v>4759</v>
      </c>
      <c r="AO37" s="1517">
        <v>8746</v>
      </c>
      <c r="AP37" s="1517">
        <v>14121</v>
      </c>
      <c r="AQ37" s="1517">
        <v>20031</v>
      </c>
      <c r="AR37" s="1517">
        <v>4883</v>
      </c>
      <c r="AS37" s="1523">
        <v>2804</v>
      </c>
      <c r="AT37" s="1523">
        <v>-17023</v>
      </c>
      <c r="AU37" s="1523">
        <v>-22242</v>
      </c>
      <c r="AV37" s="1523">
        <v>6210</v>
      </c>
      <c r="AW37" s="1523">
        <v>11162</v>
      </c>
      <c r="AX37" s="1523">
        <v>12588</v>
      </c>
      <c r="AY37" s="1523">
        <v>15141</v>
      </c>
      <c r="XFB37" s="1491"/>
      <c r="XFC37" s="1491">
        <v>766</v>
      </c>
      <c r="XFD37" s="1519" t="s">
        <v>40</v>
      </c>
    </row>
    <row r="38" spans="1:54 16382:16384" ht="12.95" customHeight="1">
      <c r="A38" s="1491"/>
      <c r="B38" s="1491" t="str">
        <f>INDEX(tblTrans[[English]:[Polski]],MATCH(XFC38,tblTrans[ID],0),LangSelID)</f>
        <v>net profit</v>
      </c>
      <c r="C38" s="1519" t="s">
        <v>40</v>
      </c>
      <c r="D38" s="1518">
        <v>1579</v>
      </c>
      <c r="E38" s="1518">
        <v>3434</v>
      </c>
      <c r="F38" s="1518">
        <v>5411</v>
      </c>
      <c r="G38" s="1518">
        <v>7642</v>
      </c>
      <c r="H38" s="1518">
        <v>1730</v>
      </c>
      <c r="I38" s="1518">
        <v>4437</v>
      </c>
      <c r="J38" s="1518">
        <v>6858</v>
      </c>
      <c r="K38" s="1526">
        <v>9339</v>
      </c>
      <c r="L38" s="1518">
        <v>1948</v>
      </c>
      <c r="M38" s="1546">
        <v>4341</v>
      </c>
      <c r="N38" s="1518">
        <v>6893</v>
      </c>
      <c r="O38" s="1518">
        <v>9904</v>
      </c>
      <c r="P38" s="1518">
        <v>2439</v>
      </c>
      <c r="Q38" s="1518">
        <v>4979</v>
      </c>
      <c r="R38" s="1518">
        <v>7627</v>
      </c>
      <c r="S38" s="1518">
        <v>9420</v>
      </c>
      <c r="T38" s="1518">
        <v>1894</v>
      </c>
      <c r="U38" s="1518">
        <v>3556</v>
      </c>
      <c r="V38" s="1518">
        <v>5777</v>
      </c>
      <c r="W38" s="1518">
        <v>3494</v>
      </c>
      <c r="X38" s="1546">
        <v>1594</v>
      </c>
      <c r="Y38" s="1546">
        <v>4005</v>
      </c>
      <c r="Z38" s="1546">
        <v>6518</v>
      </c>
      <c r="AA38" s="1546">
        <v>9560</v>
      </c>
      <c r="AB38" s="1546">
        <v>3149</v>
      </c>
      <c r="AC38" s="1546">
        <v>6615</v>
      </c>
      <c r="AD38" s="1546">
        <v>9961</v>
      </c>
      <c r="AE38" s="1546">
        <v>15077</v>
      </c>
      <c r="AF38" s="1518">
        <v>3344</v>
      </c>
      <c r="AG38" s="1518">
        <v>7064</v>
      </c>
      <c r="AH38" s="1518">
        <v>11090</v>
      </c>
      <c r="AI38" s="1517">
        <v>14114</v>
      </c>
      <c r="AJ38" s="1517">
        <v>2716</v>
      </c>
      <c r="AK38" s="1517">
        <v>6322</v>
      </c>
      <c r="AL38" s="1517">
        <v>10436</v>
      </c>
      <c r="AM38" s="1517">
        <v>14793</v>
      </c>
      <c r="AN38" s="1517">
        <v>3824</v>
      </c>
      <c r="AO38" s="1517">
        <v>6920</v>
      </c>
      <c r="AP38" s="1517">
        <v>11094</v>
      </c>
      <c r="AQ38" s="1517">
        <v>15791</v>
      </c>
      <c r="AR38" s="1517">
        <v>3704</v>
      </c>
      <c r="AS38" s="1523">
        <v>393</v>
      </c>
      <c r="AT38" s="1523">
        <v>-20657</v>
      </c>
      <c r="AU38" s="1523">
        <v>-27124</v>
      </c>
      <c r="AV38" s="1523">
        <v>5296</v>
      </c>
      <c r="AW38" s="1523">
        <v>9087</v>
      </c>
      <c r="AX38" s="1523">
        <v>9671</v>
      </c>
      <c r="AY38" s="1523">
        <v>11342</v>
      </c>
      <c r="XFB38" s="1491"/>
      <c r="XFC38" s="1491">
        <v>767</v>
      </c>
      <c r="XFD38" s="1519" t="s">
        <v>40</v>
      </c>
    </row>
    <row r="39" spans="1:54 16382:16384" ht="12.95" customHeight="1">
      <c r="A39" s="1491"/>
      <c r="B39" s="1491" t="str">
        <f>INDEX(tblTrans[[English]:[Polski]],MATCH(XFC39,tblTrans[ID],0),LangSelID)</f>
        <v>sales</v>
      </c>
      <c r="C39" s="1519" t="s">
        <v>40</v>
      </c>
      <c r="D39" s="1518">
        <v>521671.29893999995</v>
      </c>
      <c r="E39" s="1518">
        <v>1114551.0946</v>
      </c>
      <c r="F39" s="1518">
        <v>1732972.93518</v>
      </c>
      <c r="G39" s="1518">
        <v>2416218.7514200001</v>
      </c>
      <c r="H39" s="1518">
        <v>602634.34808999998</v>
      </c>
      <c r="I39" s="1518">
        <v>1351520.2351500001</v>
      </c>
      <c r="J39" s="1518">
        <v>2101441.99113</v>
      </c>
      <c r="K39" s="1526">
        <v>2904973</v>
      </c>
      <c r="L39" s="1518">
        <v>815025.20302000002</v>
      </c>
      <c r="M39" s="1545">
        <v>1700475.2126</v>
      </c>
      <c r="N39" s="1518">
        <v>2534347.7579899998</v>
      </c>
      <c r="O39" s="1518">
        <v>3351358.3530300003</v>
      </c>
      <c r="P39" s="1518">
        <v>775549.05134000001</v>
      </c>
      <c r="Q39" s="1518">
        <v>1631044.4808800002</v>
      </c>
      <c r="R39" s="1518">
        <v>2563537.3259999999</v>
      </c>
      <c r="S39" s="1518">
        <v>3451239.7258700002</v>
      </c>
      <c r="T39" s="1518">
        <v>782278.08716</v>
      </c>
      <c r="U39" s="1518">
        <v>1785496</v>
      </c>
      <c r="V39" s="1518">
        <v>2948980.1293900004</v>
      </c>
      <c r="W39" s="1518">
        <v>4129286.8001000006</v>
      </c>
      <c r="X39" s="1545">
        <v>985265</v>
      </c>
      <c r="Y39" s="1545">
        <v>2117195.5058499998</v>
      </c>
      <c r="Z39" s="1545">
        <v>3188838</v>
      </c>
      <c r="AA39" s="1545">
        <v>4460785</v>
      </c>
      <c r="AB39" s="1545">
        <v>1107592</v>
      </c>
      <c r="AC39" s="1545">
        <v>2415601</v>
      </c>
      <c r="AD39" s="1545">
        <v>4004104</v>
      </c>
      <c r="AE39" s="1545">
        <v>5934769</v>
      </c>
      <c r="AF39" s="1545">
        <v>1800483</v>
      </c>
      <c r="AG39" s="1545">
        <v>3544641</v>
      </c>
      <c r="AH39" s="1545">
        <v>5315325</v>
      </c>
      <c r="AI39" s="1545">
        <v>7154739.6811449993</v>
      </c>
      <c r="AJ39" s="1545">
        <v>1709085</v>
      </c>
      <c r="AK39" s="1545">
        <v>3539297</v>
      </c>
      <c r="AL39" s="1545">
        <v>5742220</v>
      </c>
      <c r="AM39" s="1545">
        <v>7999067</v>
      </c>
      <c r="AN39" s="1545">
        <v>1925458</v>
      </c>
      <c r="AO39" s="1545">
        <v>4008883</v>
      </c>
      <c r="AP39" s="1545">
        <v>6276665</v>
      </c>
      <c r="AQ39" s="1545">
        <v>9045000</v>
      </c>
      <c r="AR39" s="1545">
        <v>2571180</v>
      </c>
      <c r="AS39" s="1545">
        <v>5003000</v>
      </c>
      <c r="AT39" s="1545">
        <v>7505000</v>
      </c>
      <c r="AU39" s="1545">
        <v>10412000</v>
      </c>
      <c r="AV39" s="1545">
        <v>2631000</v>
      </c>
      <c r="AW39" s="1545">
        <v>5451000</v>
      </c>
      <c r="AX39" s="1545">
        <v>8476000</v>
      </c>
      <c r="AY39" s="1545">
        <v>11607000</v>
      </c>
      <c r="XFB39" s="1491"/>
      <c r="XFC39" s="1491">
        <v>768</v>
      </c>
      <c r="XFD39" s="1519" t="s">
        <v>40</v>
      </c>
    </row>
    <row r="40" spans="1:54 16382:16384" ht="12.95" customHeight="1">
      <c r="A40" s="1541"/>
      <c r="B40" s="1491" t="str">
        <f>INDEX(tblTrans[[English]:[Polski]],MATCH(XFC40,tblTrans[ID],0),LangSelID)</f>
        <v>market share/position</v>
      </c>
      <c r="C40" s="1519" t="s">
        <v>667</v>
      </c>
      <c r="D40" s="1503"/>
      <c r="E40" s="1503"/>
      <c r="F40" s="1540" t="s">
        <v>701</v>
      </c>
      <c r="G40" s="1540" t="s">
        <v>703</v>
      </c>
      <c r="H40" s="1540" t="s">
        <v>700</v>
      </c>
      <c r="I40" s="1540" t="s">
        <v>703</v>
      </c>
      <c r="J40" s="1540" t="s">
        <v>704</v>
      </c>
      <c r="K40" s="1540" t="s">
        <v>703</v>
      </c>
      <c r="L40" s="1540" t="s">
        <v>702</v>
      </c>
      <c r="M40" s="1540" t="s">
        <v>701</v>
      </c>
      <c r="N40" s="1540" t="s">
        <v>700</v>
      </c>
      <c r="O40" s="1540" t="s">
        <v>699</v>
      </c>
      <c r="P40" s="1540" t="s">
        <v>698</v>
      </c>
      <c r="Q40" s="1540" t="s">
        <v>697</v>
      </c>
      <c r="R40" s="1540" t="s">
        <v>697</v>
      </c>
      <c r="S40" s="1540" t="s">
        <v>696</v>
      </c>
      <c r="T40" s="1540" t="s">
        <v>695</v>
      </c>
      <c r="U40" s="1540" t="s">
        <v>694</v>
      </c>
      <c r="V40" s="1540" t="s">
        <v>693</v>
      </c>
      <c r="W40" s="1540" t="s">
        <v>692</v>
      </c>
      <c r="X40" s="1540" t="s">
        <v>691</v>
      </c>
      <c r="Y40" s="1544" t="s">
        <v>690</v>
      </c>
      <c r="Z40" s="1544" t="s">
        <v>689</v>
      </c>
      <c r="AA40" s="1544" t="s">
        <v>688</v>
      </c>
      <c r="AB40" s="1544" t="s">
        <v>687</v>
      </c>
      <c r="AC40" s="1544" t="s">
        <v>686</v>
      </c>
      <c r="AD40" s="1544" t="s">
        <v>685</v>
      </c>
      <c r="AE40" s="1544" t="s">
        <v>681</v>
      </c>
      <c r="AF40" s="1544" t="s">
        <v>684</v>
      </c>
      <c r="AG40" s="1544" t="s">
        <v>683</v>
      </c>
      <c r="AH40" s="1543" t="s">
        <v>682</v>
      </c>
      <c r="AI40" s="1543" t="s">
        <v>681</v>
      </c>
      <c r="AJ40" s="1543" t="s">
        <v>680</v>
      </c>
      <c r="AK40" s="1543" t="s">
        <v>679</v>
      </c>
      <c r="AL40" s="1540" t="s">
        <v>678</v>
      </c>
      <c r="AM40" s="1540" t="s">
        <v>677</v>
      </c>
      <c r="AN40" s="1540" t="s">
        <v>676</v>
      </c>
      <c r="AO40" s="1539" t="s">
        <v>675</v>
      </c>
      <c r="AP40" s="1539" t="s">
        <v>674</v>
      </c>
      <c r="AQ40" s="1539" t="s">
        <v>673</v>
      </c>
      <c r="AR40" s="1539" t="s">
        <v>672</v>
      </c>
      <c r="AS40" s="1542" t="s">
        <v>671</v>
      </c>
      <c r="AT40" s="1542" t="s">
        <v>999</v>
      </c>
      <c r="AU40" s="1542" t="s">
        <v>999</v>
      </c>
      <c r="AV40" s="1542" t="s">
        <v>1660</v>
      </c>
      <c r="AW40" s="1542" t="s">
        <v>1689</v>
      </c>
      <c r="AX40" s="1542" t="s">
        <v>1707</v>
      </c>
      <c r="AY40" s="1542" t="s">
        <v>1726</v>
      </c>
      <c r="BA40" s="1875"/>
      <c r="XFB40" s="1541"/>
      <c r="XFC40" s="1491">
        <v>769</v>
      </c>
      <c r="XFD40" s="1519" t="s">
        <v>667</v>
      </c>
    </row>
    <row r="41" spans="1:54 16382:16384" ht="12.95" customHeight="1">
      <c r="A41" s="1491"/>
      <c r="B41" s="1491"/>
      <c r="C41" s="1538"/>
      <c r="D41" s="1491"/>
      <c r="E41" s="1491"/>
      <c r="F41" s="1491"/>
      <c r="G41" s="1491"/>
      <c r="H41" s="1491"/>
      <c r="I41" s="1491"/>
      <c r="J41" s="1491"/>
      <c r="K41" s="1491"/>
      <c r="L41" s="1491"/>
      <c r="M41" s="1491"/>
      <c r="N41" s="1491"/>
      <c r="O41" s="1491"/>
      <c r="P41" s="1491"/>
      <c r="Q41" s="1491"/>
      <c r="R41" s="1491"/>
      <c r="S41" s="1491"/>
      <c r="T41" s="1491"/>
      <c r="U41" s="1491"/>
      <c r="V41" s="1491"/>
      <c r="W41" s="1491"/>
      <c r="X41" s="1534"/>
      <c r="Y41" s="1534"/>
      <c r="Z41" s="1491"/>
      <c r="AA41" s="1491"/>
      <c r="AB41" s="1491"/>
      <c r="AC41" s="1491"/>
      <c r="AD41" s="1491"/>
      <c r="AE41" s="1491"/>
      <c r="AF41" s="1491"/>
      <c r="AG41" s="1491"/>
      <c r="AH41" s="1491"/>
      <c r="AI41" s="1491"/>
      <c r="AJ41" s="1491"/>
      <c r="AK41" s="1491"/>
      <c r="AL41" s="1491"/>
      <c r="AM41" s="1491"/>
      <c r="AN41" s="1491"/>
      <c r="AO41" s="1491"/>
      <c r="AP41" s="1491"/>
      <c r="AQ41" s="1491"/>
      <c r="AR41" s="1491"/>
      <c r="AS41" s="1533"/>
      <c r="AT41" s="1533"/>
      <c r="AU41" s="1533"/>
      <c r="AV41" s="1533"/>
      <c r="AW41" s="1533"/>
      <c r="AX41" s="1533"/>
      <c r="AY41" s="1533"/>
      <c r="XFB41" s="1491"/>
      <c r="XFC41" s="1491"/>
      <c r="XFD41" s="1538"/>
    </row>
    <row r="42" spans="1:54 16382:16384" ht="12.95" customHeight="1">
      <c r="A42" s="1535" t="str">
        <f>INDEX(tblTrans[[English]:[Polski]],MATCH(XFB42,tblTrans[ID],0),LangSelID)</f>
        <v>mLocum</v>
      </c>
      <c r="B42" s="1535"/>
      <c r="C42" s="1536"/>
      <c r="D42" s="1503"/>
      <c r="E42" s="1503"/>
      <c r="F42" s="1503"/>
      <c r="G42" s="1503"/>
      <c r="H42" s="1503"/>
      <c r="I42" s="1503"/>
      <c r="J42" s="1503"/>
      <c r="K42" s="1503"/>
      <c r="L42" s="1503"/>
      <c r="M42" s="1503"/>
      <c r="N42" s="1503"/>
      <c r="O42" s="1503"/>
      <c r="P42" s="1503"/>
      <c r="Q42" s="1503"/>
      <c r="R42" s="1503"/>
      <c r="S42" s="1503"/>
      <c r="T42" s="1503"/>
      <c r="U42" s="1503"/>
      <c r="V42" s="1503"/>
      <c r="W42" s="1503"/>
      <c r="X42" s="1532"/>
      <c r="Y42" s="1532"/>
      <c r="Z42" s="1503"/>
      <c r="AA42" s="1503"/>
      <c r="AB42" s="1503"/>
      <c r="AC42" s="1503"/>
      <c r="AD42" s="1503"/>
      <c r="AE42" s="1503"/>
      <c r="AF42" s="1503"/>
      <c r="AG42" s="1503"/>
      <c r="AH42" s="1503"/>
      <c r="AI42" s="1503"/>
      <c r="AJ42" s="1503"/>
      <c r="AK42" s="1503"/>
      <c r="AL42" s="1503"/>
      <c r="AM42" s="1503"/>
      <c r="AN42" s="1503"/>
      <c r="AO42" s="1503"/>
      <c r="AP42" s="1503"/>
      <c r="AQ42" s="1503"/>
      <c r="AR42" s="1503"/>
      <c r="AS42" s="1502"/>
      <c r="AT42" s="1502"/>
      <c r="AU42" s="1502"/>
      <c r="AV42" s="1502"/>
      <c r="AW42" s="1502"/>
      <c r="AX42" s="1502"/>
      <c r="AY42" s="1502"/>
      <c r="XFB42" s="1535">
        <v>778</v>
      </c>
      <c r="XFC42" s="1535"/>
      <c r="XFD42" s="1536"/>
    </row>
    <row r="43" spans="1:54 16382:16384" ht="12.95" customHeight="1">
      <c r="A43" s="1491"/>
      <c r="B43" s="1491" t="str">
        <f>INDEX(tblTrans[[English]:[Polski]],MATCH(XFC43,tblTrans[ID],0),LangSelID)</f>
        <v>pre tax profit</v>
      </c>
      <c r="C43" s="1519" t="s">
        <v>40</v>
      </c>
      <c r="D43" s="1491">
        <v>-67</v>
      </c>
      <c r="E43" s="1491">
        <v>-1018</v>
      </c>
      <c r="F43" s="1491">
        <v>-1798</v>
      </c>
      <c r="G43" s="1518">
        <v>6823</v>
      </c>
      <c r="H43" s="1518">
        <v>4366</v>
      </c>
      <c r="I43" s="1518">
        <v>17633</v>
      </c>
      <c r="J43" s="1518">
        <v>18130</v>
      </c>
      <c r="K43" s="1518">
        <v>18029</v>
      </c>
      <c r="L43" s="1518">
        <v>4101</v>
      </c>
      <c r="M43" s="1518">
        <v>6828</v>
      </c>
      <c r="N43" s="1518">
        <v>10020</v>
      </c>
      <c r="O43" s="1518">
        <v>47398</v>
      </c>
      <c r="P43" s="1518">
        <v>34114</v>
      </c>
      <c r="Q43" s="1518">
        <v>39851</v>
      </c>
      <c r="R43" s="1518">
        <v>39180</v>
      </c>
      <c r="S43" s="1518">
        <v>36678</v>
      </c>
      <c r="T43" s="1518">
        <v>19336</v>
      </c>
      <c r="U43" s="1518">
        <v>23100</v>
      </c>
      <c r="V43" s="1518">
        <v>36619</v>
      </c>
      <c r="W43" s="1518">
        <v>37924</v>
      </c>
      <c r="X43" s="1526">
        <v>1450</v>
      </c>
      <c r="Y43" s="1526">
        <v>6202</v>
      </c>
      <c r="Z43" s="1526">
        <v>6491</v>
      </c>
      <c r="AA43" s="1526">
        <v>7607</v>
      </c>
      <c r="AB43" s="1526">
        <v>412</v>
      </c>
      <c r="AC43" s="1526">
        <v>1082</v>
      </c>
      <c r="AD43" s="1526">
        <v>5700</v>
      </c>
      <c r="AE43" s="1526">
        <v>12470</v>
      </c>
      <c r="AF43" s="1526">
        <v>599</v>
      </c>
      <c r="AG43" s="1526">
        <v>1227</v>
      </c>
      <c r="AH43" s="1526">
        <v>312</v>
      </c>
      <c r="AI43" s="1526">
        <v>3801</v>
      </c>
      <c r="AJ43" s="1526">
        <v>4144</v>
      </c>
      <c r="AK43" s="1526">
        <v>6982</v>
      </c>
      <c r="AL43" s="1516">
        <v>12617</v>
      </c>
      <c r="AM43" s="1516">
        <v>16199</v>
      </c>
      <c r="AN43" s="1516">
        <v>6056</v>
      </c>
      <c r="AO43" s="1516">
        <v>15177</v>
      </c>
      <c r="AP43" s="1516">
        <v>17159</v>
      </c>
      <c r="AQ43" s="1516">
        <v>16711</v>
      </c>
      <c r="AR43" s="1516">
        <v>8710</v>
      </c>
      <c r="AS43" s="1515">
        <v>11107</v>
      </c>
      <c r="AT43" s="1515">
        <v>18642</v>
      </c>
      <c r="AU43" s="1515">
        <v>17900</v>
      </c>
      <c r="AV43" s="1515">
        <v>10745</v>
      </c>
      <c r="AW43" s="1515">
        <v>15076</v>
      </c>
      <c r="AX43" s="1515">
        <v>16416</v>
      </c>
      <c r="AY43" s="1515">
        <v>18273</v>
      </c>
      <c r="XFB43" s="1491"/>
      <c r="XFC43" s="1491">
        <v>779</v>
      </c>
      <c r="XFD43" s="1519" t="s">
        <v>40</v>
      </c>
    </row>
    <row r="44" spans="1:54 16382:16384" ht="12.95" customHeight="1">
      <c r="A44" s="1491"/>
      <c r="B44" s="1491" t="str">
        <f>INDEX(tblTrans[[English]:[Polski]],MATCH(XFC44,tblTrans[ID],0),LangSelID)</f>
        <v>net profit</v>
      </c>
      <c r="C44" s="1519" t="s">
        <v>40</v>
      </c>
      <c r="D44" s="1491">
        <v>-246</v>
      </c>
      <c r="E44" s="1491">
        <v>-1108</v>
      </c>
      <c r="F44" s="1491">
        <v>-1902</v>
      </c>
      <c r="G44" s="1518">
        <v>5494</v>
      </c>
      <c r="H44" s="1518">
        <v>3525</v>
      </c>
      <c r="I44" s="1518">
        <v>14212</v>
      </c>
      <c r="J44" s="1518">
        <v>14645</v>
      </c>
      <c r="K44" s="1518">
        <v>14582</v>
      </c>
      <c r="L44" s="1518">
        <v>3297</v>
      </c>
      <c r="M44" s="1518">
        <v>5518</v>
      </c>
      <c r="N44" s="1518">
        <v>8096</v>
      </c>
      <c r="O44" s="1518">
        <v>38034</v>
      </c>
      <c r="P44" s="1518">
        <v>27272</v>
      </c>
      <c r="Q44" s="1518">
        <v>32378</v>
      </c>
      <c r="R44" s="1518">
        <v>31707</v>
      </c>
      <c r="S44" s="1518">
        <v>29496</v>
      </c>
      <c r="T44" s="1518">
        <v>18236</v>
      </c>
      <c r="U44" s="1518">
        <v>21281</v>
      </c>
      <c r="V44" s="1518">
        <v>35885</v>
      </c>
      <c r="W44" s="1518">
        <v>36937</v>
      </c>
      <c r="X44" s="1526">
        <v>1170</v>
      </c>
      <c r="Y44" s="1526">
        <v>5082</v>
      </c>
      <c r="Z44" s="1526">
        <v>5311</v>
      </c>
      <c r="AA44" s="1526">
        <v>6207</v>
      </c>
      <c r="AB44" s="1526">
        <v>352</v>
      </c>
      <c r="AC44" s="1526">
        <v>922</v>
      </c>
      <c r="AD44" s="1526">
        <v>4826</v>
      </c>
      <c r="AE44" s="1526">
        <v>10303</v>
      </c>
      <c r="AF44" s="1526">
        <v>481</v>
      </c>
      <c r="AG44" s="1526">
        <v>863</v>
      </c>
      <c r="AH44" s="1526">
        <v>106</v>
      </c>
      <c r="AI44" s="1526">
        <v>2906</v>
      </c>
      <c r="AJ44" s="1526">
        <v>3324</v>
      </c>
      <c r="AK44" s="1526">
        <v>5594</v>
      </c>
      <c r="AL44" s="1516">
        <v>10119</v>
      </c>
      <c r="AM44" s="1516">
        <v>13007</v>
      </c>
      <c r="AN44" s="1516">
        <v>4893</v>
      </c>
      <c r="AO44" s="1516">
        <v>12253</v>
      </c>
      <c r="AP44" s="1516">
        <v>13778</v>
      </c>
      <c r="AQ44" s="1516">
        <v>13201</v>
      </c>
      <c r="AR44" s="1516">
        <v>7039</v>
      </c>
      <c r="AS44" s="1515">
        <v>8964</v>
      </c>
      <c r="AT44" s="1515">
        <v>15029</v>
      </c>
      <c r="AU44" s="1515">
        <v>14402</v>
      </c>
      <c r="AV44" s="1515">
        <v>8612</v>
      </c>
      <c r="AW44" s="1515">
        <v>12067</v>
      </c>
      <c r="AX44" s="1515">
        <v>13172</v>
      </c>
      <c r="AY44" s="1515">
        <v>14702</v>
      </c>
      <c r="XFB44" s="1491"/>
      <c r="XFC44" s="1491">
        <v>780</v>
      </c>
      <c r="XFD44" s="1519" t="s">
        <v>40</v>
      </c>
    </row>
    <row r="45" spans="1:54 16382:16384" ht="12.95" customHeight="1">
      <c r="A45" s="1491"/>
      <c r="B45" s="1491"/>
      <c r="C45" s="1519"/>
      <c r="D45" s="1491"/>
      <c r="E45" s="1491"/>
      <c r="F45" s="1491"/>
      <c r="G45" s="1491"/>
      <c r="H45" s="1491"/>
      <c r="I45" s="1491"/>
      <c r="J45" s="1491"/>
      <c r="K45" s="1491"/>
      <c r="L45" s="1491"/>
      <c r="M45" s="1491"/>
      <c r="N45" s="1491"/>
      <c r="O45" s="1491"/>
      <c r="P45" s="1491"/>
      <c r="Q45" s="1491"/>
      <c r="R45" s="1491"/>
      <c r="S45" s="1491"/>
      <c r="T45" s="1491"/>
      <c r="U45" s="1491"/>
      <c r="V45" s="1491"/>
      <c r="W45" s="1491"/>
      <c r="X45" s="1534"/>
      <c r="Y45" s="1534"/>
      <c r="Z45" s="1491"/>
      <c r="AA45" s="1491"/>
      <c r="AB45" s="1491"/>
      <c r="AC45" s="1491"/>
      <c r="AD45" s="1491"/>
      <c r="AE45" s="1491"/>
      <c r="AF45" s="1491"/>
      <c r="AG45" s="1491"/>
      <c r="AH45" s="1491"/>
      <c r="AI45" s="1491"/>
      <c r="AJ45" s="1491"/>
      <c r="AK45" s="1491"/>
      <c r="AL45" s="1491"/>
      <c r="AM45" s="1491"/>
      <c r="AN45" s="1491"/>
      <c r="AO45" s="1491"/>
      <c r="AP45" s="1491"/>
      <c r="AQ45" s="1491"/>
      <c r="AR45" s="1491"/>
      <c r="AS45" s="1533"/>
      <c r="AT45" s="1533"/>
      <c r="AU45" s="1533"/>
      <c r="AV45" s="1533"/>
      <c r="AW45" s="1533"/>
      <c r="AX45" s="1533"/>
      <c r="AY45" s="1533"/>
      <c r="XFB45" s="1491"/>
      <c r="XFC45" s="1491"/>
      <c r="XFD45" s="1519"/>
    </row>
    <row r="46" spans="1:54 16382:16384" ht="12.95" customHeight="1">
      <c r="A46" s="1535" t="str">
        <f>INDEX(tblTrans[[English]:[Polski]],MATCH(XFB46,tblTrans[ID],0),LangSelID)</f>
        <v>mCentrum Operacji</v>
      </c>
      <c r="B46" s="1535"/>
      <c r="C46" s="1503"/>
      <c r="D46" s="1503"/>
      <c r="E46" s="1503"/>
      <c r="F46" s="1503"/>
      <c r="G46" s="1503"/>
      <c r="H46" s="1503"/>
      <c r="I46" s="1503"/>
      <c r="J46" s="1503"/>
      <c r="K46" s="1503"/>
      <c r="L46" s="1503"/>
      <c r="M46" s="1503"/>
      <c r="N46" s="1503"/>
      <c r="O46" s="1503"/>
      <c r="P46" s="1503"/>
      <c r="Q46" s="1503"/>
      <c r="R46" s="1503"/>
      <c r="S46" s="1503"/>
      <c r="T46" s="1503"/>
      <c r="U46" s="1503"/>
      <c r="V46" s="1503"/>
      <c r="W46" s="1503"/>
      <c r="X46" s="1532"/>
      <c r="Y46" s="1532"/>
      <c r="Z46" s="1503"/>
      <c r="AA46" s="1503"/>
      <c r="AB46" s="1503"/>
      <c r="AC46" s="1503"/>
      <c r="AD46" s="1503"/>
      <c r="AE46" s="1503"/>
      <c r="AF46" s="1503"/>
      <c r="AG46" s="1503"/>
      <c r="AH46" s="1503"/>
      <c r="AI46" s="1503"/>
      <c r="AJ46" s="1503"/>
      <c r="AK46" s="1503"/>
      <c r="AL46" s="1503"/>
      <c r="AM46" s="1503"/>
      <c r="AN46" s="1503"/>
      <c r="AO46" s="1503"/>
      <c r="AP46" s="1503"/>
      <c r="AQ46" s="1503"/>
      <c r="AR46" s="1503"/>
      <c r="AS46" s="1502"/>
      <c r="AT46" s="1502"/>
      <c r="AU46" s="1502"/>
      <c r="AV46" s="1502"/>
      <c r="AW46" s="1502"/>
      <c r="AX46" s="1502"/>
      <c r="AY46" s="1502"/>
      <c r="XFB46" s="1535">
        <v>781</v>
      </c>
      <c r="XFC46" s="1535"/>
      <c r="XFD46" s="1503"/>
    </row>
    <row r="47" spans="1:54 16382:16384" ht="12.95" customHeight="1">
      <c r="A47" s="1491"/>
      <c r="B47" s="1491" t="str">
        <f>INDEX(tblTrans[[English]:[Polski]],MATCH(XFC47,tblTrans[ID],0),LangSelID)</f>
        <v>pre tax profit</v>
      </c>
      <c r="C47" s="1519" t="s">
        <v>40</v>
      </c>
      <c r="D47" s="1491">
        <v>364</v>
      </c>
      <c r="E47" s="1491">
        <v>1065</v>
      </c>
      <c r="F47" s="1491">
        <v>778</v>
      </c>
      <c r="G47" s="1491">
        <v>487</v>
      </c>
      <c r="H47" s="1491">
        <v>207</v>
      </c>
      <c r="I47" s="1491">
        <v>371</v>
      </c>
      <c r="J47" s="1491">
        <v>575</v>
      </c>
      <c r="K47" s="1491">
        <v>691</v>
      </c>
      <c r="L47" s="1491">
        <v>266</v>
      </c>
      <c r="M47" s="1491">
        <v>508</v>
      </c>
      <c r="N47" s="1491">
        <v>740</v>
      </c>
      <c r="O47" s="1491">
        <v>793</v>
      </c>
      <c r="P47" s="1491">
        <v>-11</v>
      </c>
      <c r="Q47" s="1491">
        <v>712</v>
      </c>
      <c r="R47" s="1491">
        <v>1195</v>
      </c>
      <c r="S47" s="1491">
        <v>383</v>
      </c>
      <c r="T47" s="1491">
        <v>-731</v>
      </c>
      <c r="U47" s="1491">
        <v>-11</v>
      </c>
      <c r="V47" s="1491">
        <v>223</v>
      </c>
      <c r="W47" s="1491">
        <v>889</v>
      </c>
      <c r="X47" s="1534">
        <v>665</v>
      </c>
      <c r="Y47" s="1526">
        <v>1457</v>
      </c>
      <c r="Z47" s="1526">
        <v>3188</v>
      </c>
      <c r="AA47" s="1526">
        <v>3635</v>
      </c>
      <c r="AB47" s="1526">
        <v>13</v>
      </c>
      <c r="AC47" s="1526">
        <v>-222</v>
      </c>
      <c r="AD47" s="1526">
        <v>782</v>
      </c>
      <c r="AE47" s="1526">
        <v>697</v>
      </c>
      <c r="AF47" s="1526">
        <v>11403</v>
      </c>
      <c r="AG47" s="1526">
        <v>11461</v>
      </c>
      <c r="AH47" s="1526">
        <v>11417</v>
      </c>
      <c r="AI47" s="1526">
        <v>11273</v>
      </c>
      <c r="AJ47" s="1516">
        <v>-214</v>
      </c>
      <c r="AK47" s="1516">
        <v>36</v>
      </c>
      <c r="AL47" s="1516">
        <v>500</v>
      </c>
      <c r="AM47" s="1516">
        <v>490</v>
      </c>
      <c r="AN47" s="1516">
        <v>291</v>
      </c>
      <c r="AO47" s="1516">
        <v>832.95999996699902</v>
      </c>
      <c r="AP47" s="1516">
        <v>-2480.2900000220006</v>
      </c>
      <c r="AQ47" s="1516">
        <v>-5494</v>
      </c>
      <c r="AR47" s="1516">
        <v>377.79999999999927</v>
      </c>
      <c r="AS47" s="1515">
        <v>1075</v>
      </c>
      <c r="AT47" s="1515">
        <v>649</v>
      </c>
      <c r="AU47" s="1515">
        <v>50</v>
      </c>
      <c r="AV47" s="1515">
        <v>-374.99864198399882</v>
      </c>
      <c r="AW47" s="1515">
        <v>-971</v>
      </c>
      <c r="AX47" s="1515">
        <v>-964</v>
      </c>
      <c r="AY47" s="1515">
        <v>-59</v>
      </c>
      <c r="XFB47" s="1491"/>
      <c r="XFC47" s="1491">
        <v>782</v>
      </c>
      <c r="XFD47" s="1519" t="s">
        <v>40</v>
      </c>
    </row>
    <row r="48" spans="1:54 16382:16384" ht="12.95" customHeight="1">
      <c r="A48" s="1491"/>
      <c r="B48" s="1491" t="str">
        <f>INDEX(tblTrans[[English]:[Polski]],MATCH(XFC48,tblTrans[ID],0),LangSelID)</f>
        <v>net profit</v>
      </c>
      <c r="C48" s="1519" t="s">
        <v>40</v>
      </c>
      <c r="D48" s="1491">
        <v>352</v>
      </c>
      <c r="E48" s="1491">
        <v>863</v>
      </c>
      <c r="F48" s="1491">
        <v>506</v>
      </c>
      <c r="G48" s="1491">
        <v>283</v>
      </c>
      <c r="H48" s="1491">
        <v>151</v>
      </c>
      <c r="I48" s="1491">
        <v>312</v>
      </c>
      <c r="J48" s="1491">
        <v>441</v>
      </c>
      <c r="K48" s="1491">
        <v>436</v>
      </c>
      <c r="L48" s="1491">
        <v>67</v>
      </c>
      <c r="M48" s="1491">
        <v>256</v>
      </c>
      <c r="N48" s="1491">
        <v>349</v>
      </c>
      <c r="O48" s="1491">
        <v>292</v>
      </c>
      <c r="P48" s="1491">
        <v>0</v>
      </c>
      <c r="Q48" s="1491">
        <v>623</v>
      </c>
      <c r="R48" s="1491">
        <v>824</v>
      </c>
      <c r="S48" s="1491">
        <v>566</v>
      </c>
      <c r="T48" s="1491">
        <v>-598</v>
      </c>
      <c r="U48" s="1491">
        <v>-202</v>
      </c>
      <c r="V48" s="1491">
        <v>8</v>
      </c>
      <c r="W48" s="1491">
        <v>776</v>
      </c>
      <c r="X48" s="1534">
        <v>360</v>
      </c>
      <c r="Y48" s="1526">
        <v>1011</v>
      </c>
      <c r="Z48" s="1526">
        <v>2310</v>
      </c>
      <c r="AA48" s="1526">
        <v>2898</v>
      </c>
      <c r="AB48" s="1526">
        <v>10</v>
      </c>
      <c r="AC48" s="1526">
        <v>-167</v>
      </c>
      <c r="AD48" s="1526">
        <v>595</v>
      </c>
      <c r="AE48" s="1526">
        <v>531</v>
      </c>
      <c r="AF48" s="1526">
        <v>9145</v>
      </c>
      <c r="AG48" s="1526">
        <v>9192</v>
      </c>
      <c r="AH48" s="1526">
        <v>9156</v>
      </c>
      <c r="AI48" s="1526">
        <v>8975</v>
      </c>
      <c r="AJ48" s="1516">
        <v>-171</v>
      </c>
      <c r="AK48" s="1516">
        <v>-9</v>
      </c>
      <c r="AL48" s="1516">
        <v>399</v>
      </c>
      <c r="AM48" s="1516">
        <v>312</v>
      </c>
      <c r="AN48" s="1516">
        <v>233</v>
      </c>
      <c r="AO48" s="1516">
        <v>576.95999996699902</v>
      </c>
      <c r="AP48" s="1516">
        <v>-1885.2900000220006</v>
      </c>
      <c r="AQ48" s="1516">
        <v>-4517</v>
      </c>
      <c r="AR48" s="1516">
        <v>301.79999999999927</v>
      </c>
      <c r="AS48" s="1515">
        <v>856</v>
      </c>
      <c r="AT48" s="1515">
        <v>519</v>
      </c>
      <c r="AU48" s="1515">
        <v>-64</v>
      </c>
      <c r="AV48" s="1515">
        <v>-480.99864198399882</v>
      </c>
      <c r="AW48" s="1515">
        <v>-936</v>
      </c>
      <c r="AX48" s="1515">
        <v>-933</v>
      </c>
      <c r="AY48" s="1515">
        <v>-321</v>
      </c>
      <c r="XFB48" s="1491"/>
      <c r="XFC48" s="1491">
        <v>783</v>
      </c>
      <c r="XFD48" s="1519" t="s">
        <v>40</v>
      </c>
    </row>
    <row r="49" spans="1:52 16382:16384" ht="12.95" customHeight="1">
      <c r="A49" s="1491"/>
      <c r="B49" s="1491"/>
      <c r="C49" s="1519"/>
      <c r="D49" s="1491"/>
      <c r="E49" s="1491"/>
      <c r="F49" s="1491"/>
      <c r="G49" s="1491"/>
      <c r="H49" s="1491"/>
      <c r="I49" s="1491"/>
      <c r="J49" s="1491"/>
      <c r="K49" s="1491"/>
      <c r="L49" s="1491"/>
      <c r="M49" s="1491"/>
      <c r="N49" s="1491"/>
      <c r="O49" s="1491"/>
      <c r="P49" s="1491"/>
      <c r="Q49" s="1491"/>
      <c r="R49" s="1491"/>
      <c r="S49" s="1491"/>
      <c r="T49" s="1491"/>
      <c r="U49" s="1491"/>
      <c r="V49" s="1491"/>
      <c r="W49" s="1491"/>
      <c r="X49" s="1534"/>
      <c r="Y49" s="1534"/>
      <c r="Z49" s="1491"/>
      <c r="AA49" s="1491"/>
      <c r="AB49" s="1491"/>
      <c r="AC49" s="1491"/>
      <c r="AD49" s="1491"/>
      <c r="AE49" s="1491"/>
      <c r="AF49" s="1491"/>
      <c r="AG49" s="1491"/>
      <c r="AH49" s="1491"/>
      <c r="AI49" s="1491"/>
      <c r="AJ49" s="1491"/>
      <c r="AK49" s="1491"/>
      <c r="AL49" s="1491"/>
      <c r="AM49" s="1491"/>
      <c r="AN49" s="1491"/>
      <c r="AO49" s="1491"/>
      <c r="AP49" s="1491"/>
      <c r="AQ49" s="1491"/>
      <c r="AR49" s="1491"/>
      <c r="AS49" s="1533"/>
      <c r="AT49" s="1533"/>
      <c r="AU49" s="1533"/>
      <c r="AV49" s="1533"/>
      <c r="AW49" s="1533"/>
      <c r="AX49" s="1533"/>
      <c r="AY49" s="1533"/>
      <c r="XFB49" s="1491"/>
      <c r="XFC49" s="1491"/>
      <c r="XFD49" s="1519"/>
    </row>
    <row r="50" spans="1:52 16382:16384" ht="25.5" customHeight="1">
      <c r="A50" s="2043" t="str">
        <f>INDEX(tblTrans[[English]:[Polski]],MATCH(XFB50,tblTrans[ID],0),LangSelID)</f>
        <v>BRE Ubezpieczenia  (differences in data vs. consolidation packages arrise from consolidation adjustments)</v>
      </c>
      <c r="B50" s="2043" t="e">
        <f>INDEX(tblTrans[[English]:[Polski]],MATCH(XFC50,tblTrans[ID],0),LangSelID)</f>
        <v>#N/A</v>
      </c>
      <c r="C50" s="1503"/>
      <c r="D50" s="1503"/>
      <c r="E50" s="1503"/>
      <c r="F50" s="1503"/>
      <c r="G50" s="1503"/>
      <c r="H50" s="1503"/>
      <c r="I50" s="1503"/>
      <c r="J50" s="1503"/>
      <c r="K50" s="1503"/>
      <c r="L50" s="1503"/>
      <c r="M50" s="1503"/>
      <c r="N50" s="1503"/>
      <c r="O50" s="1503"/>
      <c r="P50" s="1503"/>
      <c r="Q50" s="1503"/>
      <c r="R50" s="1503"/>
      <c r="S50" s="1503"/>
      <c r="T50" s="1503"/>
      <c r="U50" s="1503"/>
      <c r="V50" s="1503"/>
      <c r="W50" s="1503"/>
      <c r="X50" s="1532"/>
      <c r="Y50" s="1532"/>
      <c r="Z50" s="1503"/>
      <c r="AA50" s="1531"/>
      <c r="AB50" s="1503"/>
      <c r="AC50" s="1503"/>
      <c r="AD50" s="1531"/>
      <c r="AE50" s="1531"/>
      <c r="AF50" s="1531"/>
      <c r="AG50" s="1503"/>
      <c r="AH50" s="1503"/>
      <c r="AI50" s="1503"/>
      <c r="AJ50" s="1531"/>
      <c r="AK50" s="1503"/>
      <c r="AL50" s="1503"/>
      <c r="AM50" s="1503"/>
      <c r="AN50" s="1503"/>
      <c r="AO50" s="1503"/>
      <c r="AP50" s="1503"/>
      <c r="AQ50" s="1503"/>
      <c r="AR50" s="1503"/>
      <c r="AS50" s="1502"/>
      <c r="AT50" s="1502"/>
      <c r="AU50" s="1502"/>
      <c r="AV50" s="1502"/>
      <c r="AW50" s="1502"/>
      <c r="AX50" s="1502"/>
      <c r="AY50" s="1502"/>
      <c r="XFB50" s="2043">
        <v>784</v>
      </c>
      <c r="XFC50" s="2043"/>
      <c r="XFD50" s="1503"/>
    </row>
    <row r="51" spans="1:52 16382:16384" ht="12.95" customHeight="1">
      <c r="A51" s="1528"/>
      <c r="B51" s="1491" t="str">
        <f>INDEX(tblTrans[[English]:[Polski]],MATCH(XFC51,tblTrans[ID],0),LangSelID)</f>
        <v>pre tax profit</v>
      </c>
      <c r="C51" s="1519" t="s">
        <v>40</v>
      </c>
      <c r="D51" s="1503"/>
      <c r="E51" s="1503"/>
      <c r="F51" s="1503"/>
      <c r="G51" s="1503"/>
      <c r="H51" s="1503"/>
      <c r="I51" s="1503"/>
      <c r="J51" s="1503"/>
      <c r="K51" s="1503"/>
      <c r="L51" s="1503"/>
      <c r="M51" s="1503"/>
      <c r="N51" s="1503"/>
      <c r="O51" s="1503"/>
      <c r="P51" s="1503"/>
      <c r="Q51" s="1503"/>
      <c r="R51" s="1503"/>
      <c r="S51" s="1517">
        <v>-28985</v>
      </c>
      <c r="T51" s="1517">
        <v>5853</v>
      </c>
      <c r="U51" s="1517">
        <v>17398</v>
      </c>
      <c r="V51" s="1517">
        <v>29873</v>
      </c>
      <c r="W51" s="1517">
        <v>37233</v>
      </c>
      <c r="X51" s="1517">
        <v>16297</v>
      </c>
      <c r="Y51" s="1517">
        <v>25567</v>
      </c>
      <c r="Z51" s="1517">
        <v>32950</v>
      </c>
      <c r="AA51" s="1526">
        <v>33871</v>
      </c>
      <c r="AB51" s="1526">
        <v>11052</v>
      </c>
      <c r="AC51" s="1526">
        <v>28223</v>
      </c>
      <c r="AD51" s="1526">
        <v>43101</v>
      </c>
      <c r="AE51" s="1526">
        <v>53476</v>
      </c>
      <c r="AF51" s="1526">
        <v>21932</v>
      </c>
      <c r="AG51" s="1526">
        <v>36595</v>
      </c>
      <c r="AH51" s="1526">
        <v>45697</v>
      </c>
      <c r="AI51" s="1526">
        <v>58621</v>
      </c>
      <c r="AJ51" s="1526">
        <v>12207</v>
      </c>
      <c r="AK51" s="1526">
        <v>29841.844369999966</v>
      </c>
      <c r="AL51" s="1526">
        <v>48583</v>
      </c>
      <c r="AM51" s="1526">
        <v>61571</v>
      </c>
      <c r="AN51" s="1526">
        <v>11592</v>
      </c>
      <c r="AO51" s="1526">
        <v>30860.196087467</v>
      </c>
      <c r="AP51" s="1526">
        <v>74288.252641972998</v>
      </c>
      <c r="AQ51" s="1526">
        <v>83390</v>
      </c>
      <c r="AR51" s="1526">
        <v>7069.0800900000004</v>
      </c>
      <c r="AS51" s="1502"/>
      <c r="AT51" s="1502"/>
      <c r="AU51" s="1502"/>
      <c r="AV51" s="1502"/>
      <c r="AW51" s="1502"/>
      <c r="AX51" s="1502"/>
      <c r="AY51" s="1502"/>
      <c r="XFB51" s="1528"/>
      <c r="XFC51" s="1491">
        <v>785</v>
      </c>
      <c r="XFD51" s="1519" t="s">
        <v>40</v>
      </c>
    </row>
    <row r="52" spans="1:52 16382:16384" ht="12.95" customHeight="1">
      <c r="A52" s="1528"/>
      <c r="B52" s="1491" t="str">
        <f>INDEX(tblTrans[[English]:[Polski]],MATCH(XFC52,tblTrans[ID],0),LangSelID)</f>
        <v>net profit</v>
      </c>
      <c r="C52" s="1519" t="s">
        <v>40</v>
      </c>
      <c r="D52" s="1503"/>
      <c r="E52" s="1503"/>
      <c r="F52" s="1503"/>
      <c r="G52" s="1503"/>
      <c r="H52" s="1503"/>
      <c r="I52" s="1503"/>
      <c r="J52" s="1503"/>
      <c r="K52" s="1503"/>
      <c r="L52" s="1503"/>
      <c r="M52" s="1503"/>
      <c r="N52" s="1503"/>
      <c r="O52" s="1503"/>
      <c r="P52" s="1503"/>
      <c r="Q52" s="1503"/>
      <c r="R52" s="1503"/>
      <c r="S52" s="1517">
        <v>-31084</v>
      </c>
      <c r="T52" s="1517">
        <v>4535</v>
      </c>
      <c r="U52" s="1530">
        <v>14178</v>
      </c>
      <c r="V52" s="1530">
        <v>25935</v>
      </c>
      <c r="W52" s="1530">
        <v>32597</v>
      </c>
      <c r="X52" s="1517">
        <v>15305</v>
      </c>
      <c r="Y52" s="1517">
        <v>23407</v>
      </c>
      <c r="Z52" s="1517">
        <v>29974</v>
      </c>
      <c r="AA52" s="1526">
        <v>31269</v>
      </c>
      <c r="AB52" s="1526">
        <v>9129</v>
      </c>
      <c r="AC52" s="1526">
        <v>23438</v>
      </c>
      <c r="AD52" s="1526">
        <v>35043</v>
      </c>
      <c r="AE52" s="1526">
        <v>43966</v>
      </c>
      <c r="AF52" s="1526">
        <v>18071</v>
      </c>
      <c r="AG52" s="1526">
        <v>29908</v>
      </c>
      <c r="AH52" s="1526">
        <v>36950</v>
      </c>
      <c r="AI52" s="1526">
        <v>47875</v>
      </c>
      <c r="AJ52" s="1526">
        <v>9172</v>
      </c>
      <c r="AK52" s="1526">
        <v>25108.471079999967</v>
      </c>
      <c r="AL52" s="1526">
        <v>40744</v>
      </c>
      <c r="AM52" s="1526">
        <v>50389</v>
      </c>
      <c r="AN52" s="1526">
        <v>8905</v>
      </c>
      <c r="AO52" s="1526">
        <v>24760.196087467</v>
      </c>
      <c r="AP52" s="1526">
        <v>65654.252641972998</v>
      </c>
      <c r="AQ52" s="1526">
        <v>72854</v>
      </c>
      <c r="AR52" s="1526">
        <v>5803.0800899999995</v>
      </c>
      <c r="AS52" s="1502"/>
      <c r="AT52" s="1502"/>
      <c r="AU52" s="1502"/>
      <c r="AV52" s="1502"/>
      <c r="AW52" s="1502"/>
      <c r="AX52" s="1502"/>
      <c r="AY52" s="1502"/>
      <c r="XFB52" s="1528"/>
      <c r="XFC52" s="1491">
        <v>786</v>
      </c>
      <c r="XFD52" s="1519" t="s">
        <v>40</v>
      </c>
    </row>
    <row r="53" spans="1:52 16382:16384" ht="12.95" customHeight="1">
      <c r="A53" s="1528"/>
      <c r="B53" s="1491"/>
      <c r="C53" s="1519"/>
      <c r="D53" s="1503"/>
      <c r="E53" s="1503"/>
      <c r="F53" s="1503"/>
      <c r="G53" s="1503"/>
      <c r="H53" s="1503"/>
      <c r="I53" s="1503"/>
      <c r="J53" s="1503"/>
      <c r="K53" s="1503"/>
      <c r="L53" s="1503"/>
      <c r="M53" s="1503"/>
      <c r="N53" s="1503"/>
      <c r="O53" s="1503"/>
      <c r="P53" s="1503"/>
      <c r="Q53" s="1503"/>
      <c r="R53" s="1503"/>
      <c r="S53" s="1517"/>
      <c r="T53" s="1517"/>
      <c r="U53" s="1530"/>
      <c r="V53" s="1530"/>
      <c r="W53" s="1530"/>
      <c r="X53" s="1517"/>
      <c r="Y53" s="1517"/>
      <c r="Z53" s="1517"/>
      <c r="AA53" s="1526"/>
      <c r="AB53" s="1526"/>
      <c r="AC53" s="1526"/>
      <c r="AD53" s="1526"/>
      <c r="AE53" s="1526"/>
      <c r="AF53" s="1526"/>
      <c r="AG53" s="1526"/>
      <c r="AH53" s="1526"/>
      <c r="AI53" s="1526"/>
      <c r="AJ53" s="1526"/>
      <c r="AK53" s="1526"/>
      <c r="AL53" s="1526"/>
      <c r="AM53" s="1526"/>
      <c r="AN53" s="1526"/>
      <c r="AO53" s="1509"/>
      <c r="AP53" s="1509"/>
      <c r="AQ53" s="1509"/>
      <c r="AR53" s="1509"/>
      <c r="AS53" s="1529"/>
      <c r="AT53" s="1529"/>
      <c r="AU53" s="1529"/>
      <c r="AV53" s="1529"/>
      <c r="AW53" s="1529"/>
      <c r="AX53" s="1529"/>
      <c r="AY53" s="1529"/>
      <c r="XFB53" s="1528"/>
      <c r="XFC53" s="1491"/>
      <c r="XFD53" s="1519"/>
    </row>
    <row r="54" spans="1:52 16382:16384" ht="13.5" customHeight="1">
      <c r="A54" s="1528"/>
      <c r="B54" s="1491"/>
      <c r="C54" s="1509"/>
      <c r="D54" s="1509"/>
      <c r="E54" s="1509"/>
      <c r="F54" s="1509"/>
      <c r="G54" s="1509"/>
      <c r="H54" s="1509"/>
      <c r="I54" s="1509"/>
      <c r="J54" s="1509"/>
      <c r="K54" s="1509"/>
      <c r="L54" s="1509"/>
      <c r="M54" s="1509"/>
      <c r="N54" s="1509"/>
      <c r="O54" s="1509"/>
      <c r="P54" s="1509"/>
      <c r="Q54" s="1509"/>
      <c r="R54" s="1509"/>
      <c r="S54" s="1517"/>
      <c r="T54" s="1517"/>
      <c r="U54" s="1510"/>
      <c r="V54" s="1510"/>
      <c r="W54" s="1509"/>
      <c r="X54" s="1527"/>
      <c r="Y54" s="1527"/>
      <c r="Z54" s="1509"/>
      <c r="AA54" s="1491"/>
      <c r="AB54" s="1509"/>
      <c r="AC54" s="1509"/>
      <c r="AD54" s="1491"/>
      <c r="AE54" s="1526"/>
      <c r="AF54" s="1509"/>
      <c r="AG54" s="1509"/>
      <c r="AH54" s="1509"/>
      <c r="AI54" s="1509"/>
      <c r="AJ54" s="1491"/>
      <c r="AK54" s="1509"/>
      <c r="AL54" s="1509"/>
      <c r="AM54" s="1509"/>
      <c r="AN54" s="1509"/>
      <c r="AO54" s="1509"/>
      <c r="AP54" s="1509"/>
      <c r="AQ54" s="1509"/>
      <c r="AR54" s="1509"/>
      <c r="AS54" s="1509"/>
      <c r="AT54" s="1509"/>
      <c r="AU54" s="1509"/>
      <c r="AV54" s="1509"/>
      <c r="AW54" s="1509"/>
      <c r="AX54" s="1509"/>
      <c r="AY54" s="1509"/>
      <c r="XFB54" s="1528"/>
      <c r="XFC54" s="1491"/>
      <c r="XFD54" s="1509"/>
    </row>
    <row r="55" spans="1:52 16382:16384" ht="42" customHeight="1">
      <c r="A55" s="2043" t="str">
        <f>INDEX(tblTrans[[English]:[Polski]],MATCH(XFB55,tblTrans[ID],0),LangSelID)</f>
        <v>mWealth Management
(the company is classified as part of the "Retail Banking &amp; PB" segment)</v>
      </c>
      <c r="B55" s="2043" t="e">
        <f>INDEX(tblTrans[[English]:[Polski]],MATCH(XFC55,tblTrans[ID],0),LangSelID)</f>
        <v>#N/A</v>
      </c>
      <c r="C55" s="1503"/>
      <c r="D55" s="1503"/>
      <c r="E55" s="1503"/>
      <c r="F55" s="1503"/>
      <c r="G55" s="1503"/>
      <c r="H55" s="1503"/>
      <c r="I55" s="1503"/>
      <c r="J55" s="1503"/>
      <c r="K55" s="1503"/>
      <c r="L55" s="1503"/>
      <c r="M55" s="1503"/>
      <c r="N55" s="1503"/>
      <c r="O55" s="1503"/>
      <c r="P55" s="1503"/>
      <c r="Q55" s="1503"/>
      <c r="R55" s="1503"/>
      <c r="S55" s="1503"/>
      <c r="T55" s="1503"/>
      <c r="U55" s="1503"/>
      <c r="V55" s="1503"/>
      <c r="W55" s="1503"/>
      <c r="X55" s="1503"/>
      <c r="Y55" s="1503"/>
      <c r="Z55" s="1503"/>
      <c r="AA55" s="1503"/>
      <c r="AB55" s="1503"/>
      <c r="AC55" s="1503"/>
      <c r="AD55" s="1503"/>
      <c r="AE55" s="1503"/>
      <c r="AF55" s="1503"/>
      <c r="AG55" s="1503"/>
      <c r="AH55" s="1503"/>
      <c r="AI55" s="1503"/>
      <c r="AJ55" s="1503"/>
      <c r="AK55" s="1503"/>
      <c r="AL55" s="1503"/>
      <c r="AM55" s="1503"/>
      <c r="AN55" s="1503"/>
      <c r="AO55" s="1503"/>
      <c r="AP55" s="1503"/>
      <c r="AQ55" s="1503"/>
      <c r="AR55" s="1503"/>
      <c r="AS55" s="1502"/>
      <c r="AT55" s="1502"/>
      <c r="AU55" s="1502"/>
      <c r="AV55" s="1502"/>
      <c r="AW55" s="1502"/>
      <c r="AX55" s="1502"/>
      <c r="AY55" s="1502"/>
      <c r="AZ55" s="1835" t="s">
        <v>1690</v>
      </c>
      <c r="XFB55" s="2043">
        <v>787</v>
      </c>
      <c r="XFC55" s="2043"/>
      <c r="XFD55" s="1503"/>
    </row>
    <row r="56" spans="1:52 16382:16384" ht="12.95" customHeight="1">
      <c r="A56" s="1525"/>
      <c r="B56" s="1525" t="str">
        <f>INDEX(tblTrans[[English]:[Polski]],MATCH(XFC56,tblTrans[ID],0),LangSelID)</f>
        <v>Pre-Tax Profit</v>
      </c>
      <c r="C56" s="1514" t="s">
        <v>40</v>
      </c>
      <c r="D56" s="1503"/>
      <c r="E56" s="1503"/>
      <c r="F56" s="1503"/>
      <c r="G56" s="1503"/>
      <c r="H56" s="1503"/>
      <c r="I56" s="1503"/>
      <c r="J56" s="1503"/>
      <c r="K56" s="1503"/>
      <c r="L56" s="1511">
        <v>194</v>
      </c>
      <c r="M56" s="1517">
        <v>2830</v>
      </c>
      <c r="N56" s="1511">
        <v>3512</v>
      </c>
      <c r="O56" s="1517">
        <v>3855</v>
      </c>
      <c r="P56" s="1511">
        <v>827</v>
      </c>
      <c r="Q56" s="1517">
        <v>1063</v>
      </c>
      <c r="R56" s="1511">
        <v>1533</v>
      </c>
      <c r="S56" s="1511">
        <v>846</v>
      </c>
      <c r="T56" s="1511">
        <v>695</v>
      </c>
      <c r="U56" s="1524">
        <v>936.86118999999962</v>
      </c>
      <c r="V56" s="1517">
        <v>2768</v>
      </c>
      <c r="W56" s="1517">
        <v>6068</v>
      </c>
      <c r="X56" s="1518">
        <v>2032</v>
      </c>
      <c r="Y56" s="1518">
        <v>4023</v>
      </c>
      <c r="Z56" s="1517">
        <v>6028</v>
      </c>
      <c r="AA56" s="1518">
        <v>10697</v>
      </c>
      <c r="AB56" s="1517">
        <v>2414</v>
      </c>
      <c r="AC56" s="1518">
        <v>6342</v>
      </c>
      <c r="AD56" s="1518">
        <v>8856</v>
      </c>
      <c r="AE56" s="1518">
        <v>10964</v>
      </c>
      <c r="AF56" s="1518">
        <v>-378</v>
      </c>
      <c r="AG56" s="1518">
        <v>2045</v>
      </c>
      <c r="AH56" s="1518">
        <v>6418</v>
      </c>
      <c r="AI56" s="1518">
        <v>9967</v>
      </c>
      <c r="AJ56" s="1518">
        <v>2056</v>
      </c>
      <c r="AK56" s="1518">
        <v>5956</v>
      </c>
      <c r="AL56" s="1517">
        <v>10484</v>
      </c>
      <c r="AM56" s="1517">
        <v>16716</v>
      </c>
      <c r="AN56" s="1517">
        <v>4001</v>
      </c>
      <c r="AO56" s="1517">
        <v>9052</v>
      </c>
      <c r="AP56" s="1517">
        <v>13810</v>
      </c>
      <c r="AQ56" s="1517">
        <v>18472</v>
      </c>
      <c r="AR56" s="1517">
        <v>4946.8699999989994</v>
      </c>
      <c r="AS56" s="1523">
        <v>13165</v>
      </c>
      <c r="AT56" s="1523">
        <v>19988</v>
      </c>
      <c r="AU56" s="1523">
        <v>27367</v>
      </c>
      <c r="AV56" s="1523">
        <v>5515.8999999990001</v>
      </c>
      <c r="AW56" s="1523">
        <v>8976</v>
      </c>
      <c r="AX56" s="1864"/>
      <c r="AY56" s="1864"/>
      <c r="XFB56" s="1525"/>
      <c r="XFC56" s="1525">
        <v>788</v>
      </c>
      <c r="XFD56" s="1514" t="s">
        <v>40</v>
      </c>
    </row>
    <row r="57" spans="1:52 16382:16384" ht="12.95" customHeight="1">
      <c r="A57" s="1491"/>
      <c r="B57" s="1491" t="str">
        <f>INDEX(tblTrans[[English]:[Polski]],MATCH(XFC57,tblTrans[ID],0),LangSelID)</f>
        <v>Net Profit</v>
      </c>
      <c r="C57" s="1519" t="s">
        <v>40</v>
      </c>
      <c r="D57" s="1503"/>
      <c r="E57" s="1503"/>
      <c r="F57" s="1503"/>
      <c r="G57" s="1503"/>
      <c r="H57" s="1503"/>
      <c r="I57" s="1503"/>
      <c r="J57" s="1503"/>
      <c r="K57" s="1503"/>
      <c r="L57" s="1517">
        <v>150</v>
      </c>
      <c r="M57" s="1518">
        <v>2288</v>
      </c>
      <c r="N57" s="1491">
        <v>2840</v>
      </c>
      <c r="O57" s="1491">
        <v>3118</v>
      </c>
      <c r="P57" s="1491">
        <v>668</v>
      </c>
      <c r="Q57" s="1518">
        <v>860</v>
      </c>
      <c r="R57" s="1491">
        <v>1240</v>
      </c>
      <c r="S57" s="1518">
        <v>655</v>
      </c>
      <c r="T57" s="1518">
        <v>554</v>
      </c>
      <c r="U57" s="1522">
        <v>748.80118999999968</v>
      </c>
      <c r="V57" s="1518">
        <v>2230</v>
      </c>
      <c r="W57" s="1518">
        <v>4888</v>
      </c>
      <c r="X57" s="1518">
        <v>1644</v>
      </c>
      <c r="Y57" s="1518">
        <v>3254</v>
      </c>
      <c r="Z57" s="1518">
        <v>4872</v>
      </c>
      <c r="AA57" s="1518">
        <v>8649</v>
      </c>
      <c r="AB57" s="1518">
        <v>1951</v>
      </c>
      <c r="AC57" s="1518">
        <v>5128</v>
      </c>
      <c r="AD57" s="1518">
        <v>7132</v>
      </c>
      <c r="AE57" s="1518">
        <v>8827</v>
      </c>
      <c r="AF57" s="1518">
        <v>-311</v>
      </c>
      <c r="AG57" s="1518">
        <v>1730</v>
      </c>
      <c r="AH57" s="1521">
        <v>5189</v>
      </c>
      <c r="AI57" s="1518">
        <v>8048</v>
      </c>
      <c r="AJ57" s="1518">
        <v>1651</v>
      </c>
      <c r="AK57" s="1518">
        <v>4817</v>
      </c>
      <c r="AL57" s="1518">
        <v>8480</v>
      </c>
      <c r="AM57" s="1518">
        <v>13521</v>
      </c>
      <c r="AN57" s="1518">
        <v>3235</v>
      </c>
      <c r="AO57" s="1518">
        <v>7322</v>
      </c>
      <c r="AP57" s="1518">
        <v>11174</v>
      </c>
      <c r="AQ57" s="1518">
        <v>14911</v>
      </c>
      <c r="AR57" s="1518">
        <v>3995.8699999989999</v>
      </c>
      <c r="AS57" s="1520">
        <v>10645</v>
      </c>
      <c r="AT57" s="1520">
        <v>16161</v>
      </c>
      <c r="AU57" s="1520">
        <v>22090</v>
      </c>
      <c r="AV57" s="1520">
        <v>4455.8999999990001</v>
      </c>
      <c r="AW57" s="1520">
        <v>7247</v>
      </c>
      <c r="AX57" s="1864"/>
      <c r="AY57" s="1864"/>
      <c r="XFB57" s="1491"/>
      <c r="XFC57" s="1491">
        <v>789</v>
      </c>
      <c r="XFD57" s="1519" t="s">
        <v>40</v>
      </c>
    </row>
    <row r="58" spans="1:52 16382:16384" s="1318" customFormat="1" ht="12.95" customHeight="1">
      <c r="A58" s="1491"/>
      <c r="B58" s="1491" t="str">
        <f>INDEX(tblTrans[[English]:[Polski]],MATCH(XFC58,tblTrans[ID],0),LangSelID)</f>
        <v>Net AuM</v>
      </c>
      <c r="C58" s="1519" t="s">
        <v>583</v>
      </c>
      <c r="D58" s="1503"/>
      <c r="E58" s="1503"/>
      <c r="F58" s="1503"/>
      <c r="G58" s="1503"/>
      <c r="H58" s="1503"/>
      <c r="I58" s="1503"/>
      <c r="J58" s="1503"/>
      <c r="K58" s="1503"/>
      <c r="L58" s="1518">
        <v>0</v>
      </c>
      <c r="M58" s="1518">
        <v>502.9</v>
      </c>
      <c r="N58" s="1518">
        <v>566</v>
      </c>
      <c r="O58" s="1518">
        <v>635</v>
      </c>
      <c r="P58" s="1518">
        <v>660</v>
      </c>
      <c r="Q58" s="1518">
        <v>657.6</v>
      </c>
      <c r="R58" s="1518">
        <v>638</v>
      </c>
      <c r="S58" s="1518">
        <v>795</v>
      </c>
      <c r="T58" s="1518">
        <v>747.86</v>
      </c>
      <c r="U58" s="1518">
        <v>910</v>
      </c>
      <c r="V58" s="1518">
        <v>838</v>
      </c>
      <c r="W58" s="1518">
        <v>850.34</v>
      </c>
      <c r="X58" s="1518">
        <v>908.28</v>
      </c>
      <c r="Y58" s="1518">
        <v>875.17</v>
      </c>
      <c r="Z58" s="1518">
        <v>1088</v>
      </c>
      <c r="AA58" s="1518">
        <v>1202</v>
      </c>
      <c r="AB58" s="1518">
        <v>1305</v>
      </c>
      <c r="AC58" s="1518">
        <v>1368.2259999999999</v>
      </c>
      <c r="AD58" s="1518">
        <v>1266.08</v>
      </c>
      <c r="AE58" s="1518">
        <v>1232.7629999999999</v>
      </c>
      <c r="AF58" s="1518">
        <v>1237.9270000000001</v>
      </c>
      <c r="AG58" s="1518">
        <v>1264.41811934</v>
      </c>
      <c r="AH58" s="1518">
        <v>1229.69277139</v>
      </c>
      <c r="AI58" s="1518">
        <v>1241.67625245</v>
      </c>
      <c r="AJ58" s="1518">
        <v>1333</v>
      </c>
      <c r="AK58" s="1518">
        <v>1504</v>
      </c>
      <c r="AL58" s="1518">
        <v>1593</v>
      </c>
      <c r="AM58" s="1518">
        <v>1607</v>
      </c>
      <c r="AN58" s="1518">
        <v>1631</v>
      </c>
      <c r="AO58" s="1517">
        <v>3211</v>
      </c>
      <c r="AP58" s="1516" t="s">
        <v>655</v>
      </c>
      <c r="AQ58" s="1516" t="s">
        <v>655</v>
      </c>
      <c r="AR58" s="1516" t="s">
        <v>655</v>
      </c>
      <c r="AS58" s="1515" t="s">
        <v>655</v>
      </c>
      <c r="AT58" s="1515" t="s">
        <v>655</v>
      </c>
      <c r="AU58" s="1515" t="s">
        <v>655</v>
      </c>
      <c r="AV58" s="1515" t="s">
        <v>655</v>
      </c>
      <c r="AW58" s="1515" t="s">
        <v>655</v>
      </c>
      <c r="AX58" s="1537"/>
      <c r="AY58" s="1537"/>
      <c r="XFB58" s="1491"/>
      <c r="XFC58" s="1491">
        <v>790</v>
      </c>
      <c r="XFD58" s="1519">
        <v>706</v>
      </c>
    </row>
    <row r="59" spans="1:52 16382:16384" ht="12.95" customHeight="1">
      <c r="A59" s="2050"/>
      <c r="B59" s="2051"/>
      <c r="C59" s="1451"/>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662"/>
      <c r="AU59" s="1451"/>
      <c r="AV59" s="1451"/>
      <c r="AW59" s="1451"/>
      <c r="AX59" s="1451"/>
      <c r="AY59" s="1451"/>
      <c r="XFB59" s="2050"/>
      <c r="XFC59" s="2051"/>
      <c r="XFD59" s="1451"/>
    </row>
    <row r="60" spans="1:52 16382:16384" ht="12.95" customHeight="1">
      <c r="A60" s="2043" t="str">
        <f>INDEX(tblTrans[[English]:[Polski]],MATCH(XFB60,tblTrans[ID],0),LangSelID)</f>
        <v>currency exchange rate
(average on NBP's average monthly rates of three months from respective quarter)</v>
      </c>
      <c r="B60" s="2043" t="e">
        <f>INDEX(tblTrans[[English]:[Polski]],MATCH(XFC60,tblTrans[ID],0),LangSelID)</f>
        <v>#N/A</v>
      </c>
      <c r="C60" s="1514"/>
      <c r="D60" s="1513"/>
      <c r="E60" s="1513"/>
      <c r="F60" s="1513"/>
      <c r="G60" s="1513"/>
      <c r="H60" s="1513"/>
      <c r="I60" s="1513"/>
      <c r="J60" s="1513"/>
      <c r="K60" s="1510"/>
      <c r="L60" s="1510"/>
      <c r="M60" s="1510"/>
      <c r="N60" s="1510"/>
      <c r="O60" s="1510"/>
      <c r="P60" s="1510"/>
      <c r="Q60" s="1510"/>
      <c r="R60" s="1513"/>
      <c r="S60" s="1513"/>
      <c r="T60" s="1513"/>
      <c r="U60" s="1510"/>
      <c r="V60" s="1510"/>
      <c r="W60" s="1510"/>
      <c r="X60" s="1512"/>
      <c r="Y60" s="1512"/>
      <c r="Z60" s="1510"/>
      <c r="AA60" s="1510"/>
      <c r="AB60" s="1510"/>
      <c r="AC60" s="1510"/>
      <c r="AD60" s="1511"/>
      <c r="AE60" s="1510"/>
      <c r="AF60" s="1510"/>
      <c r="AG60" s="1510"/>
      <c r="AH60" s="1510"/>
      <c r="AI60" s="1510"/>
      <c r="AJ60" s="1510"/>
      <c r="AK60" s="1510"/>
      <c r="AL60" s="1510"/>
      <c r="AM60" s="1510"/>
      <c r="AN60" s="1510"/>
      <c r="AO60" s="1509"/>
      <c r="AP60" s="1509"/>
      <c r="AQ60" s="1509"/>
      <c r="AR60" s="1509"/>
      <c r="AS60" s="1509"/>
      <c r="AT60" s="1509"/>
      <c r="AU60" s="1509"/>
      <c r="AV60" s="1509"/>
      <c r="AW60" s="1509"/>
      <c r="AX60" s="1509"/>
      <c r="AY60" s="1509"/>
      <c r="XFB60" s="2043">
        <v>791</v>
      </c>
      <c r="XFC60" s="2043"/>
      <c r="XFD60" s="1514"/>
    </row>
    <row r="61" spans="1:52 16382:16384" ht="12.95" customHeight="1">
      <c r="A61" s="1507"/>
      <c r="B61" s="1506" t="s">
        <v>653</v>
      </c>
      <c r="C61" s="1505"/>
      <c r="D61" s="1504">
        <v>4.0152999999999999</v>
      </c>
      <c r="E61" s="1504">
        <v>4.0804999999999998</v>
      </c>
      <c r="F61" s="1504">
        <v>4.0583</v>
      </c>
      <c r="G61" s="1504">
        <v>4.0232999999999999</v>
      </c>
      <c r="H61" s="1504">
        <v>3.8456000000000001</v>
      </c>
      <c r="I61" s="1504">
        <v>3.9001999999999999</v>
      </c>
      <c r="J61" s="1504">
        <v>3.9171</v>
      </c>
      <c r="K61" s="1504">
        <v>3.8990999999999998</v>
      </c>
      <c r="L61" s="1504">
        <v>3.9062999999999999</v>
      </c>
      <c r="M61" s="1504">
        <v>3.8485999999999998</v>
      </c>
      <c r="N61" s="1504">
        <v>3.8313999999999999</v>
      </c>
      <c r="O61" s="1504">
        <v>3.7768000000000002</v>
      </c>
      <c r="P61" s="1504">
        <v>3.5573999999999999</v>
      </c>
      <c r="Q61" s="1504">
        <v>3.4775999999999998</v>
      </c>
      <c r="R61" s="1504">
        <v>3.4083000000000001</v>
      </c>
      <c r="S61" s="1504">
        <v>3.5320999999999998</v>
      </c>
      <c r="T61" s="1504">
        <v>4.5994000000000002</v>
      </c>
      <c r="U61" s="1504">
        <v>4.5183999999999997</v>
      </c>
      <c r="V61" s="1504">
        <v>4.3993000000000002</v>
      </c>
      <c r="W61" s="1504">
        <v>4.3406000000000002</v>
      </c>
      <c r="X61" s="1504">
        <v>3.9668999999999999</v>
      </c>
      <c r="Y61" s="1504">
        <v>4.0042</v>
      </c>
      <c r="Z61" s="1504">
        <v>4.0026999999999999</v>
      </c>
      <c r="AA61" s="1504">
        <v>4.0044000000000004</v>
      </c>
      <c r="AB61" s="1504">
        <v>3.9742000000000002</v>
      </c>
      <c r="AC61" s="1504">
        <v>3.9672999999999998</v>
      </c>
      <c r="AD61" s="1504">
        <v>4.0412999999999997</v>
      </c>
      <c r="AE61" s="1504">
        <v>4.1401000000000003</v>
      </c>
      <c r="AF61" s="1504">
        <v>4.1749999999999998</v>
      </c>
      <c r="AG61" s="1504">
        <v>4.2245999999999997</v>
      </c>
      <c r="AH61" s="1504">
        <v>4.1947999999999999</v>
      </c>
      <c r="AI61" s="1504">
        <v>4.1736000000000004</v>
      </c>
      <c r="AJ61" s="1504">
        <v>4.1738</v>
      </c>
      <c r="AK61" s="1504">
        <v>4.2139499999999996</v>
      </c>
      <c r="AL61" s="1504">
        <v>4.2163000000000004</v>
      </c>
      <c r="AM61" s="1504">
        <v>4.1471999999999998</v>
      </c>
      <c r="AN61" s="1504">
        <v>4.1894</v>
      </c>
      <c r="AO61" s="1504">
        <v>4.1608999999999998</v>
      </c>
      <c r="AP61" s="1504">
        <v>4.1755000000000004</v>
      </c>
      <c r="AQ61" s="1504">
        <v>4.2622999999999998</v>
      </c>
      <c r="AR61" s="1504">
        <v>4.0890000000000004</v>
      </c>
      <c r="AS61" s="1508">
        <v>4.1943999999999999</v>
      </c>
      <c r="AT61" s="1508">
        <v>4.2385999999999999</v>
      </c>
      <c r="AU61" s="1508">
        <v>4.2614999999999998</v>
      </c>
      <c r="AV61" s="1508">
        <v>4.2683999999999997</v>
      </c>
      <c r="AW61" s="1508">
        <v>4.4255000000000004</v>
      </c>
      <c r="AX61" s="1508">
        <v>4.3120000000000003</v>
      </c>
      <c r="AY61" s="1508">
        <v>4.4240000000000004</v>
      </c>
    </row>
    <row r="62" spans="1:52 16382:16384" ht="12.95" customHeight="1">
      <c r="A62" s="1507"/>
      <c r="B62" s="1506" t="s">
        <v>652</v>
      </c>
      <c r="C62" s="1505"/>
      <c r="D62" s="1504">
        <v>0.1341</v>
      </c>
      <c r="E62" s="1504">
        <v>0.13539999999999999</v>
      </c>
      <c r="F62" s="1504">
        <v>0.13519999999999999</v>
      </c>
      <c r="G62" s="1504">
        <v>0.13489999999999999</v>
      </c>
      <c r="H62" s="1504">
        <v>0.1353</v>
      </c>
      <c r="I62" s="1504">
        <v>0.13739999999999999</v>
      </c>
      <c r="J62" s="1504">
        <v>0.13800000000000001</v>
      </c>
      <c r="K62" s="1504">
        <v>0.13800000000000001</v>
      </c>
      <c r="L62" s="1504">
        <v>0.13850000000000001</v>
      </c>
      <c r="M62" s="1504">
        <v>0.13600000000000001</v>
      </c>
      <c r="N62" s="1504">
        <v>0.13619999999999999</v>
      </c>
      <c r="O62" s="1504">
        <v>0.1361</v>
      </c>
      <c r="P62" s="1504">
        <v>0.1394</v>
      </c>
      <c r="Q62" s="1504">
        <v>0.1384</v>
      </c>
      <c r="R62" s="1504">
        <v>0.13780000000000001</v>
      </c>
      <c r="S62" s="1504">
        <v>0.1411</v>
      </c>
      <c r="T62" s="1504" t="s">
        <v>651</v>
      </c>
      <c r="U62" s="1504">
        <v>0.16669999999999999</v>
      </c>
      <c r="V62" s="1504">
        <v>0.1658</v>
      </c>
      <c r="W62" s="1504">
        <v>0.16389999999999999</v>
      </c>
      <c r="X62" s="1504">
        <v>0.1532</v>
      </c>
      <c r="Y62" s="1504">
        <v>0.15559999999999999</v>
      </c>
      <c r="Z62" s="1504">
        <v>0.15759999999999999</v>
      </c>
      <c r="AA62" s="1504">
        <v>0.1585</v>
      </c>
      <c r="AB62" s="1504">
        <v>0.1628</v>
      </c>
      <c r="AC62" s="1504">
        <v>0.1628</v>
      </c>
      <c r="AD62" s="1504">
        <v>0.16600000000000001</v>
      </c>
      <c r="AE62" s="1504">
        <v>0.16819999999999999</v>
      </c>
      <c r="AF62" s="1504">
        <v>0.1673</v>
      </c>
      <c r="AG62" s="1504">
        <v>0.16789999999999999</v>
      </c>
      <c r="AH62" s="1504">
        <v>0.1668</v>
      </c>
      <c r="AI62" s="1504">
        <v>0.1661</v>
      </c>
      <c r="AJ62" s="1504">
        <v>0.16259999999999999</v>
      </c>
      <c r="AK62" s="1504">
        <v>0.16368333333333332</v>
      </c>
      <c r="AL62" s="1504">
        <v>0.1641</v>
      </c>
      <c r="AM62" s="1504">
        <v>0.15129999999999999</v>
      </c>
      <c r="AN62" s="1504">
        <v>0.1527</v>
      </c>
      <c r="AO62" s="1504">
        <v>0.1515</v>
      </c>
      <c r="AP62" s="1504">
        <v>0.15179999999999999</v>
      </c>
      <c r="AQ62" s="1504">
        <v>0.1537</v>
      </c>
      <c r="AR62" s="1504">
        <v>0.151</v>
      </c>
      <c r="AS62" s="1508">
        <v>0.15379999999999999</v>
      </c>
      <c r="AT62" s="1508">
        <v>0.156</v>
      </c>
      <c r="AU62" s="1508">
        <v>0.15770000000000001</v>
      </c>
      <c r="AV62" s="1508">
        <v>0.1578</v>
      </c>
      <c r="AW62" s="1508">
        <v>0.1636</v>
      </c>
      <c r="AX62" s="1508">
        <v>0.15959999999999999</v>
      </c>
      <c r="AY62" s="1508">
        <v>0.16370000000000001</v>
      </c>
    </row>
    <row r="63" spans="1:52 16382:16384" ht="25.5" customHeight="1"/>
    <row r="64" spans="1:52 16382:16384" ht="25.5" customHeight="1"/>
    <row r="65" spans="30:30" ht="25.5" customHeight="1"/>
    <row r="66" spans="30:30" ht="25.5" customHeight="1"/>
    <row r="67" spans="30:30" ht="25.5" customHeight="1"/>
    <row r="68" spans="30:30" ht="25.5" customHeight="1"/>
    <row r="69" spans="30:30" ht="25.5" customHeight="1">
      <c r="AD69" s="1501"/>
    </row>
    <row r="70" spans="30:30" ht="25.5" customHeight="1"/>
    <row r="71" spans="30:30" ht="25.5" customHeight="1"/>
    <row r="72" spans="30:30" ht="25.5" customHeight="1"/>
    <row r="73" spans="30:30" ht="25.5" customHeight="1"/>
    <row r="74" spans="30:30" ht="25.5" customHeight="1"/>
    <row r="75" spans="30:30" ht="25.5" customHeight="1"/>
    <row r="76" spans="30:30" ht="25.5" customHeight="1"/>
    <row r="77" spans="30:30" ht="25.5" customHeight="1"/>
    <row r="78" spans="30:30" ht="25.5" customHeight="1"/>
    <row r="79" spans="30:30" ht="25.5" customHeight="1"/>
    <row r="1048554" spans="4:51" hidden="1">
      <c r="D1048554" s="1448">
        <v>882</v>
      </c>
      <c r="E1048554" s="1448">
        <v>883</v>
      </c>
      <c r="F1048554" s="1448">
        <v>884</v>
      </c>
      <c r="G1048554" s="1448">
        <v>885</v>
      </c>
      <c r="H1048554" s="1448">
        <v>886</v>
      </c>
      <c r="I1048554" s="1448">
        <v>887</v>
      </c>
      <c r="J1048554" s="1448">
        <v>888</v>
      </c>
      <c r="K1048554" s="1448">
        <v>889</v>
      </c>
      <c r="L1048554" s="1448">
        <v>890</v>
      </c>
      <c r="M1048554" s="1448">
        <v>891</v>
      </c>
      <c r="N1048554" s="1448">
        <v>892</v>
      </c>
      <c r="O1048554" s="1448">
        <v>893</v>
      </c>
      <c r="P1048554" s="1448">
        <v>894</v>
      </c>
      <c r="Q1048554" s="1448">
        <v>895</v>
      </c>
      <c r="R1048554" s="1448">
        <v>896</v>
      </c>
      <c r="S1048554" s="1448">
        <v>897</v>
      </c>
      <c r="T1048554" s="1448">
        <v>898</v>
      </c>
      <c r="U1048554" s="1448">
        <v>899</v>
      </c>
      <c r="V1048554" s="1448">
        <v>900</v>
      </c>
      <c r="W1048554" s="1448">
        <v>901</v>
      </c>
      <c r="X1048554" s="1448">
        <v>902</v>
      </c>
      <c r="Y1048554" s="1448">
        <v>903</v>
      </c>
      <c r="Z1048554" s="1448">
        <v>904</v>
      </c>
      <c r="AA1048554" s="1448">
        <v>905</v>
      </c>
      <c r="AB1048554" s="1448">
        <v>906</v>
      </c>
      <c r="AC1048554" s="1448">
        <v>907</v>
      </c>
      <c r="AD1048554" s="1448">
        <v>908</v>
      </c>
      <c r="AE1048554" s="1448">
        <v>909</v>
      </c>
      <c r="AF1048554" s="1448">
        <v>910</v>
      </c>
      <c r="AG1048554" s="1448">
        <v>911</v>
      </c>
      <c r="AH1048554" s="1448">
        <v>912</v>
      </c>
      <c r="AI1048554" s="1448">
        <v>913</v>
      </c>
      <c r="AJ1048554" s="1448">
        <v>914</v>
      </c>
      <c r="AK1048554" s="1448">
        <v>915</v>
      </c>
      <c r="AL1048554" s="1448">
        <v>916</v>
      </c>
      <c r="AM1048554" s="1448">
        <v>917</v>
      </c>
      <c r="AN1048554" s="1448">
        <v>918</v>
      </c>
      <c r="AO1048554" s="1448">
        <v>919</v>
      </c>
      <c r="AP1048554" s="1448">
        <v>920</v>
      </c>
      <c r="AQ1048554" s="1448">
        <v>921</v>
      </c>
      <c r="AR1048554" s="1448">
        <v>922</v>
      </c>
      <c r="AS1048554" s="1448">
        <v>923</v>
      </c>
      <c r="AT1048554" s="1448">
        <v>924</v>
      </c>
      <c r="AU1048554" s="1448">
        <v>930</v>
      </c>
      <c r="AV1048554" s="1448">
        <v>931</v>
      </c>
      <c r="AW1048554" s="1448">
        <v>933</v>
      </c>
      <c r="AX1048554" s="1448">
        <v>942</v>
      </c>
      <c r="AY1048554" s="1448">
        <v>947</v>
      </c>
    </row>
  </sheetData>
  <mergeCells count="12">
    <mergeCell ref="A2:C2"/>
    <mergeCell ref="A1:C1"/>
    <mergeCell ref="A50:B50"/>
    <mergeCell ref="A60:B60"/>
    <mergeCell ref="A55:B55"/>
    <mergeCell ref="A59:B59"/>
    <mergeCell ref="XFB60:XFC60"/>
    <mergeCell ref="XFB1:XFD1"/>
    <mergeCell ref="XFB2:XFD2"/>
    <mergeCell ref="XFB50:XFC50"/>
    <mergeCell ref="XFB55:XFC55"/>
    <mergeCell ref="XFB59:XFC59"/>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448"/>
    <col min="2" max="2" width="44.28515625" style="1448" bestFit="1" customWidth="1"/>
    <col min="3" max="3" width="12.5703125" style="1448" customWidth="1"/>
    <col min="4" max="4" width="9" style="1448" customWidth="1"/>
    <col min="5" max="5" width="11.140625" style="1448" customWidth="1"/>
    <col min="6" max="6" width="12.28515625" style="1448" customWidth="1"/>
    <col min="7" max="7" width="11.42578125" style="1448" customWidth="1"/>
    <col min="8" max="8" width="11.5703125" style="1448" customWidth="1"/>
    <col min="9" max="9" width="11" style="1448" customWidth="1"/>
    <col min="10" max="10" width="13" style="1448" customWidth="1"/>
    <col min="11" max="11" width="12.28515625" style="1448" bestFit="1" customWidth="1"/>
    <col min="12" max="12" width="11.140625" style="1448" bestFit="1" customWidth="1"/>
    <col min="13" max="13" width="12" style="1448" bestFit="1" customWidth="1"/>
    <col min="14" max="14" width="12.85546875" style="1448" bestFit="1" customWidth="1"/>
    <col min="15" max="15" width="12.28515625" style="1448" bestFit="1" customWidth="1"/>
    <col min="16" max="16" width="11.140625" style="1448" bestFit="1" customWidth="1"/>
    <col min="17" max="17" width="12" style="1448" bestFit="1" customWidth="1"/>
    <col min="18" max="18" width="12.85546875" style="1448" bestFit="1" customWidth="1"/>
    <col min="19" max="19" width="12.28515625" style="1448" bestFit="1" customWidth="1"/>
    <col min="20" max="20" width="11.140625" style="1448" bestFit="1" customWidth="1"/>
    <col min="21" max="21" width="12" style="1448" bestFit="1" customWidth="1"/>
    <col min="22" max="22" width="12.85546875" style="1448" bestFit="1" customWidth="1"/>
    <col min="23" max="23" width="12.28515625" style="1448" bestFit="1" customWidth="1"/>
    <col min="24" max="24" width="11.140625" style="1448" bestFit="1" customWidth="1"/>
    <col min="25" max="25" width="12" style="1448" bestFit="1" customWidth="1"/>
    <col min="26" max="26" width="12.85546875" style="1448" bestFit="1" customWidth="1"/>
    <col min="27" max="27" width="12.28515625" style="1448" bestFit="1" customWidth="1"/>
    <col min="28" max="28" width="11.140625" style="1448" bestFit="1" customWidth="1"/>
    <col min="29" max="29" width="12" style="1448" bestFit="1" customWidth="1"/>
    <col min="30" max="30" width="12.85546875" style="1448" bestFit="1" customWidth="1"/>
    <col min="31" max="31" width="12.28515625" style="1448" bestFit="1" customWidth="1"/>
    <col min="32" max="32" width="11.140625" style="1448" bestFit="1" customWidth="1"/>
    <col min="33" max="33" width="12" style="1448" bestFit="1" customWidth="1"/>
    <col min="34" max="34" width="12.85546875" style="1448" bestFit="1" customWidth="1"/>
    <col min="35" max="35" width="12.28515625" style="1448" bestFit="1" customWidth="1"/>
    <col min="36" max="36" width="11.140625" style="1448" bestFit="1" customWidth="1"/>
    <col min="37" max="37" width="12" style="1448" bestFit="1" customWidth="1"/>
    <col min="38" max="38" width="12.85546875" style="1448" bestFit="1" customWidth="1"/>
    <col min="39" max="39" width="12.28515625" style="1448" bestFit="1" customWidth="1"/>
    <col min="40" max="40" width="11.140625" style="1448" bestFit="1" customWidth="1"/>
    <col min="41" max="41" width="12" style="1448" bestFit="1" customWidth="1"/>
    <col min="42" max="16350" width="9.140625" style="1448"/>
    <col min="16351" max="16351" width="11" style="1448" bestFit="1" customWidth="1"/>
    <col min="16352" max="16352" width="44.28515625" style="1448" bestFit="1" customWidth="1"/>
    <col min="16353" max="16353" width="8.85546875" style="1448" bestFit="1" customWidth="1"/>
    <col min="16354" max="16354" width="39.140625" style="1448" bestFit="1" customWidth="1"/>
    <col min="16355" max="16384" width="9.140625" style="1448"/>
  </cols>
  <sheetData>
    <row r="1" spans="1:41 16351:16384" s="1375" customFormat="1" ht="19.5" customHeight="1">
      <c r="A1" s="2007" t="str">
        <f>INDEX(tblTrans[[English]:[Polski]],MATCH(XDW1,tblTrans[ID],0),LangSelID)</f>
        <v>end of quarter data YTD</v>
      </c>
      <c r="B1" s="2008" t="e">
        <f>INDEX(tblTrans[[English]:[Polski]],MATCH(XEW1,tblTrans[ID],0),LangSelID)</f>
        <v>#N/A</v>
      </c>
      <c r="C1" s="2009" t="e">
        <f>INDEX(tblTrans[[English]:[Polski]],MATCH(XEX1,tblTrans[ID],0),LangSelID)</f>
        <v>#N/A</v>
      </c>
      <c r="D1" s="1447" t="str">
        <f>INDEX(tblTrans[[English]:[Polski]],MATCH(D1048576,tblTrans[ID],0),LangSelID)</f>
        <v>Q1 2005</v>
      </c>
      <c r="E1" s="1447" t="str">
        <f>INDEX(tblTrans[[English]:[Polski]],MATCH(E1048576,tblTrans[ID],0),LangSelID)</f>
        <v>Q2 2005</v>
      </c>
      <c r="F1" s="1447" t="str">
        <f>INDEX(tblTrans[[English]:[Polski]],MATCH(F1048576,tblTrans[ID],0),LangSelID)</f>
        <v>Q3 2005</v>
      </c>
      <c r="G1" s="1447" t="str">
        <f>INDEX(tblTrans[[English]:[Polski]],MATCH(G1048576,tblTrans[ID],0),LangSelID)</f>
        <v>Q4 2005</v>
      </c>
      <c r="H1" s="1447" t="str">
        <f>INDEX(tblTrans[[English]:[Polski]],MATCH(H1048576,tblTrans[ID],0),LangSelID)</f>
        <v>Q1 2006</v>
      </c>
      <c r="I1" s="1447" t="str">
        <f>INDEX(tblTrans[[English]:[Polski]],MATCH(I1048576,tblTrans[ID],0),LangSelID)</f>
        <v>Q2 2006</v>
      </c>
      <c r="J1" s="1447" t="str">
        <f>INDEX(tblTrans[[English]:[Polski]],MATCH(J1048576,tblTrans[ID],0),LangSelID)</f>
        <v>Q3 2006</v>
      </c>
      <c r="K1" s="1447" t="str">
        <f>INDEX(tblTrans[[English]:[Polski]],MATCH(K1048576,tblTrans[ID],0),LangSelID)</f>
        <v>Q4 2006</v>
      </c>
      <c r="L1" s="1447" t="str">
        <f>INDEX(tblTrans[[English]:[Polski]],MATCH(L1048576,tblTrans[ID],0),LangSelID)</f>
        <v>Q1 2007</v>
      </c>
      <c r="M1" s="1447" t="str">
        <f>INDEX(tblTrans[[English]:[Polski]],MATCH(M1048576,tblTrans[ID],0),LangSelID)</f>
        <v>Q2 2007</v>
      </c>
      <c r="N1" s="1447" t="str">
        <f>INDEX(tblTrans[[English]:[Polski]],MATCH(N1048576,tblTrans[ID],0),LangSelID)</f>
        <v>Q3 2007</v>
      </c>
      <c r="O1" s="1447" t="str">
        <f>INDEX(tblTrans[[English]:[Polski]],MATCH(O1048576,tblTrans[ID],0),LangSelID)</f>
        <v>Q4 2007</v>
      </c>
      <c r="P1" s="1447" t="str">
        <f>INDEX(tblTrans[[English]:[Polski]],MATCH(P1048576,tblTrans[ID],0),LangSelID)</f>
        <v>Q1 2008</v>
      </c>
      <c r="Q1" s="1447" t="str">
        <f>INDEX(tblTrans[[English]:[Polski]],MATCH(Q1048576,tblTrans[ID],0),LangSelID)</f>
        <v>Q2 2008</v>
      </c>
      <c r="R1" s="1447" t="str">
        <f>INDEX(tblTrans[[English]:[Polski]],MATCH(R1048576,tblTrans[ID],0),LangSelID)</f>
        <v>Q3 2008</v>
      </c>
      <c r="S1" s="1447" t="str">
        <f>INDEX(tblTrans[[English]:[Polski]],MATCH(S1048576,tblTrans[ID],0),LangSelID)</f>
        <v>Q4 2008</v>
      </c>
      <c r="T1" s="1447" t="str">
        <f>INDEX(tblTrans[[English]:[Polski]],MATCH(T1048576,tblTrans[ID],0),LangSelID)</f>
        <v>Q1 2009</v>
      </c>
      <c r="U1" s="1447" t="str">
        <f>INDEX(tblTrans[[English]:[Polski]],MATCH(U1048576,tblTrans[ID],0),LangSelID)</f>
        <v>Q2 2009</v>
      </c>
      <c r="V1" s="1447" t="str">
        <f>INDEX(tblTrans[[English]:[Polski]],MATCH(V1048576,tblTrans[ID],0),LangSelID)</f>
        <v>Q3 2009</v>
      </c>
      <c r="W1" s="1447" t="str">
        <f>INDEX(tblTrans[[English]:[Polski]],MATCH(W1048576,tblTrans[ID],0),LangSelID)</f>
        <v>Q4 2009</v>
      </c>
      <c r="X1" s="1447" t="str">
        <f>INDEX(tblTrans[[English]:[Polski]],MATCH(X1048576,tblTrans[ID],0),LangSelID)</f>
        <v>Q1 2010</v>
      </c>
      <c r="Y1" s="1447" t="str">
        <f>INDEX(tblTrans[[English]:[Polski]],MATCH(Y1048576,tblTrans[ID],0),LangSelID)</f>
        <v>Q2 2010</v>
      </c>
      <c r="Z1" s="1447" t="str">
        <f>INDEX(tblTrans[[English]:[Polski]],MATCH(Z1048576,tblTrans[ID],0),LangSelID)</f>
        <v>Q3 2010</v>
      </c>
      <c r="AA1" s="1447" t="str">
        <f>INDEX(tblTrans[[English]:[Polski]],MATCH(AA1048576,tblTrans[ID],0),LangSelID)</f>
        <v>Q4 2010</v>
      </c>
      <c r="AB1" s="1447" t="str">
        <f>INDEX(tblTrans[[English]:[Polski]],MATCH(AB1048576,tblTrans[ID],0),LangSelID)</f>
        <v>Q1 2011</v>
      </c>
      <c r="AC1" s="1447" t="str">
        <f>INDEX(tblTrans[[English]:[Polski]],MATCH(AC1048576,tblTrans[ID],0),LangSelID)</f>
        <v>Q2 2011</v>
      </c>
      <c r="AD1" s="1447" t="str">
        <f>INDEX(tblTrans[[English]:[Polski]],MATCH(AD1048576,tblTrans[ID],0),LangSelID)</f>
        <v>Q3 2011</v>
      </c>
      <c r="AE1" s="1447" t="str">
        <f>INDEX(tblTrans[[English]:[Polski]],MATCH(AE1048576,tblTrans[ID],0),LangSelID)</f>
        <v>Q4 2011</v>
      </c>
      <c r="AF1" s="1447" t="str">
        <f>INDEX(tblTrans[[English]:[Polski]],MATCH(AF1048576,tblTrans[ID],0),LangSelID)</f>
        <v>Q1 2012</v>
      </c>
      <c r="AG1" s="1447" t="str">
        <f>INDEX(tblTrans[[English]:[Polski]],MATCH(AG1048576,tblTrans[ID],0),LangSelID)</f>
        <v>Q2 2012</v>
      </c>
      <c r="AH1" s="1447" t="str">
        <f>INDEX(tblTrans[[English]:[Polski]],MATCH(AH1048576,tblTrans[ID],0),LangSelID)</f>
        <v>Q3 2012</v>
      </c>
      <c r="AI1" s="1447" t="str">
        <f>INDEX(tblTrans[[English]:[Polski]],MATCH(AI1048576,tblTrans[ID],0),LangSelID)</f>
        <v>Q4 2012</v>
      </c>
      <c r="AJ1" s="1447" t="str">
        <f>INDEX(tblTrans[[English]:[Polski]],MATCH(AJ1048576,tblTrans[ID],0),LangSelID)</f>
        <v>Q1 2013</v>
      </c>
      <c r="AK1" s="1447" t="str">
        <f>INDEX(tblTrans[[English]:[Polski]],MATCH(AK1048576,tblTrans[ID],0),LangSelID)</f>
        <v>Q2 2013</v>
      </c>
      <c r="AL1" s="1447" t="str">
        <f>INDEX(tblTrans[[English]:[Polski]],MATCH(AL1048576,tblTrans[ID],0),LangSelID)</f>
        <v>Q3 2013</v>
      </c>
      <c r="AM1" s="1447" t="str">
        <f>INDEX(tblTrans[[English]:[Polski]],MATCH(AM1048576,tblTrans[ID],0),LangSelID)</f>
        <v>Q4 2013</v>
      </c>
      <c r="AN1" s="1447" t="str">
        <f>INDEX(tblTrans[[English]:[Polski]],MATCH(AN1048576,tblTrans[ID],0),LangSelID)</f>
        <v>Q1 2014</v>
      </c>
      <c r="AO1" s="1652" t="str">
        <f>INDEX(tblTrans[[English]:[Polski]],MATCH(AO1048576,tblTrans[ID],0),LangSelID)</f>
        <v>Q2 2014</v>
      </c>
      <c r="XDW1" s="1375">
        <v>792</v>
      </c>
    </row>
    <row r="2" spans="1:41 16351:16384" s="1375" customFormat="1" ht="16.5" customHeight="1">
      <c r="A2" s="2010" t="str">
        <f>INDEX(tblTrans[[English]:[Polski]],MATCH(XDW2,tblTrans[ID],0),LangSelID)</f>
        <v>Retail Banking Business Line</v>
      </c>
      <c r="B2" s="2011" t="e">
        <f>INDEX(tblTrans[[English]:[Polski]],MATCH(XEW2,tblTrans[ID],0),LangSelID)</f>
        <v>#N/A</v>
      </c>
      <c r="C2" s="2012" t="e">
        <f>INDEX(tblTrans[[English]:[Polski]],MATCH(XEX2,tblTrans[ID],0),LangSelID)</f>
        <v>#N/A</v>
      </c>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446"/>
      <c r="AO2" s="1651"/>
      <c r="XDW2" s="2010">
        <v>793</v>
      </c>
      <c r="XDX2" s="2011"/>
      <c r="XDY2" s="2012"/>
      <c r="XDZ2" s="1446"/>
      <c r="XEA2" s="1446"/>
      <c r="XEB2" s="1446"/>
      <c r="XEC2" s="1446"/>
      <c r="XED2" s="1446"/>
      <c r="XEE2" s="1446"/>
      <c r="XEF2" s="1446"/>
      <c r="XEG2" s="1446"/>
      <c r="XEH2" s="1446"/>
      <c r="XEI2" s="1446"/>
      <c r="XEJ2" s="1446"/>
      <c r="XEK2" s="1446"/>
      <c r="XEL2" s="1446"/>
      <c r="XEM2" s="1446"/>
      <c r="XEN2" s="1446"/>
      <c r="XEO2" s="1446"/>
      <c r="XEP2" s="1446"/>
      <c r="XEQ2" s="1446"/>
      <c r="XER2" s="1446"/>
      <c r="XES2" s="1446"/>
      <c r="XET2" s="1446"/>
      <c r="XEU2" s="1446"/>
      <c r="XEV2" s="1446"/>
      <c r="XEW2" s="1446"/>
      <c r="XEX2" s="1446"/>
      <c r="XEY2" s="1446"/>
      <c r="XEZ2" s="1446"/>
      <c r="XFA2" s="1446"/>
      <c r="XFB2" s="1446"/>
      <c r="XFC2" s="1446"/>
      <c r="XFD2" s="1446"/>
    </row>
    <row r="3" spans="1:41 16351:16384" ht="25.5">
      <c r="A3" s="1457"/>
      <c r="B3" s="1609" t="str">
        <f>INDEX(tblTrans[[English]:[Polski]],MATCH(XDX3,tblTrans[ID],0),LangSelID)</f>
        <v>mortgage loans - individuals (Poland)                 
(balance-sheet)</v>
      </c>
      <c r="C3" s="1466" t="str">
        <f>INDEX(tblTrans[[English]:[Polski]],MATCH(XDY3,tblTrans[ID],0),LangSelID)</f>
        <v>PLN B</v>
      </c>
      <c r="D3" s="1605"/>
      <c r="E3" s="1605"/>
      <c r="F3" s="1605"/>
      <c r="G3" s="1605"/>
      <c r="H3" s="1643">
        <v>3.6</v>
      </c>
      <c r="I3" s="1643">
        <v>4.5999999999999996</v>
      </c>
      <c r="J3" s="1643">
        <v>5.7</v>
      </c>
      <c r="K3" s="1643">
        <v>6.7</v>
      </c>
      <c r="L3" s="1643">
        <v>7.8</v>
      </c>
      <c r="M3" s="1643">
        <v>8.6999999999999993</v>
      </c>
      <c r="N3" s="1643">
        <v>9.9</v>
      </c>
      <c r="O3" s="1643">
        <v>10.7</v>
      </c>
      <c r="P3" s="1643">
        <v>12.2</v>
      </c>
      <c r="Q3" s="1643">
        <v>13.13</v>
      </c>
      <c r="R3" s="1643">
        <v>15.39</v>
      </c>
      <c r="S3" s="1643">
        <v>20.75</v>
      </c>
      <c r="T3" s="1643">
        <v>23.16</v>
      </c>
      <c r="U3" s="1643">
        <v>22.23</v>
      </c>
      <c r="V3" s="1643">
        <v>21.46</v>
      </c>
      <c r="W3" s="1643">
        <v>21.4</v>
      </c>
      <c r="X3" s="1642">
        <v>21.06</v>
      </c>
      <c r="Y3" s="1643">
        <v>24.5</v>
      </c>
      <c r="Z3" s="1643">
        <v>23.7</v>
      </c>
      <c r="AA3" s="1643">
        <v>24.8</v>
      </c>
      <c r="AB3" s="1643">
        <v>24.4</v>
      </c>
      <c r="AC3" s="1643">
        <v>26.1</v>
      </c>
      <c r="AD3" s="1643">
        <v>28.7</v>
      </c>
      <c r="AE3" s="1643">
        <v>29</v>
      </c>
      <c r="AF3" s="1643">
        <v>27.7</v>
      </c>
      <c r="AG3" s="1643">
        <v>28.6</v>
      </c>
      <c r="AH3" s="1643">
        <v>27.5</v>
      </c>
      <c r="AI3" s="1643">
        <v>27.2</v>
      </c>
      <c r="AJ3" s="1457">
        <v>27.3</v>
      </c>
      <c r="AK3" s="1457">
        <v>27.6</v>
      </c>
      <c r="AL3" s="1650">
        <v>27</v>
      </c>
      <c r="AM3" s="1650">
        <v>26.46</v>
      </c>
      <c r="AN3" s="1650">
        <v>26.612500498999999</v>
      </c>
      <c r="AO3" s="1649">
        <v>26.700790242</v>
      </c>
      <c r="XDW3" s="1457"/>
      <c r="XDX3" s="1609">
        <v>794</v>
      </c>
      <c r="XDY3" s="1466">
        <v>879</v>
      </c>
      <c r="XDZ3" s="1605"/>
      <c r="XEA3" s="1605"/>
      <c r="XEB3" s="1605"/>
      <c r="XEC3" s="1605"/>
      <c r="XED3" s="1643">
        <v>3.6</v>
      </c>
      <c r="XEE3" s="1643">
        <v>4.5999999999999996</v>
      </c>
      <c r="XEF3" s="1643">
        <v>5.7</v>
      </c>
      <c r="XEG3" s="1643">
        <v>6.7</v>
      </c>
      <c r="XEH3" s="1643">
        <v>7.8</v>
      </c>
      <c r="XEI3" s="1643">
        <v>8.6999999999999993</v>
      </c>
      <c r="XEJ3" s="1643">
        <v>9.9</v>
      </c>
      <c r="XEK3" s="1643">
        <v>10.7</v>
      </c>
      <c r="XEL3" s="1643">
        <v>12.2</v>
      </c>
      <c r="XEM3" s="1643">
        <v>13.13</v>
      </c>
      <c r="XEN3" s="1643">
        <v>15.39</v>
      </c>
      <c r="XEO3" s="1643">
        <v>20.75</v>
      </c>
      <c r="XEP3" s="1643">
        <v>23.16</v>
      </c>
      <c r="XEQ3" s="1643">
        <v>22.23</v>
      </c>
      <c r="XER3" s="1643">
        <v>21.46</v>
      </c>
      <c r="XES3" s="1643">
        <v>21.4</v>
      </c>
      <c r="XET3" s="1642">
        <v>21.06</v>
      </c>
      <c r="XEU3" s="1643">
        <v>24.5</v>
      </c>
      <c r="XEV3" s="1643">
        <v>23.7</v>
      </c>
      <c r="XEW3" s="1643">
        <v>24.8</v>
      </c>
      <c r="XEX3" s="1643">
        <v>24.4</v>
      </c>
      <c r="XEY3" s="1643">
        <v>26.1</v>
      </c>
      <c r="XEZ3" s="1643">
        <v>28.7</v>
      </c>
      <c r="XFA3" s="1643">
        <v>29</v>
      </c>
      <c r="XFB3" s="1643">
        <v>27.7</v>
      </c>
      <c r="XFC3" s="1643">
        <v>28.6</v>
      </c>
      <c r="XFD3" s="1643">
        <v>27.5</v>
      </c>
    </row>
    <row r="4" spans="1:41 16351:16384">
      <c r="A4" s="1588"/>
      <c r="B4" s="1588" t="str">
        <f>INDEX(tblTrans[[English]:[Polski]],MATCH(XDX4,tblTrans[ID],0),LangSelID)</f>
        <v>therein: FX loans</v>
      </c>
      <c r="C4" s="1466" t="str">
        <f>INDEX(tblTrans[[English]:[Polski]],MATCH(XDY4,tblTrans[ID],0),LangSelID)</f>
        <v>PLN B</v>
      </c>
      <c r="D4" s="1605"/>
      <c r="E4" s="1605"/>
      <c r="F4" s="1605"/>
      <c r="G4" s="1605"/>
      <c r="H4" s="1646">
        <v>3</v>
      </c>
      <c r="I4" s="1646">
        <v>4</v>
      </c>
      <c r="J4" s="1646">
        <v>5</v>
      </c>
      <c r="K4" s="1648">
        <v>5.8</v>
      </c>
      <c r="L4" s="1648">
        <v>6.7</v>
      </c>
      <c r="M4" s="1646">
        <v>7.2</v>
      </c>
      <c r="N4" s="1647">
        <v>8.1</v>
      </c>
      <c r="O4" s="1646">
        <v>8.5</v>
      </c>
      <c r="P4" s="1647">
        <v>9.9</v>
      </c>
      <c r="Q4" s="1647">
        <v>10.76</v>
      </c>
      <c r="R4" s="1646">
        <v>13.07</v>
      </c>
      <c r="S4" s="1647">
        <v>18.399999999999999</v>
      </c>
      <c r="T4" s="1646">
        <v>20.8</v>
      </c>
      <c r="U4" s="1645">
        <v>19.88</v>
      </c>
      <c r="V4" s="1645">
        <v>19.12</v>
      </c>
      <c r="W4" s="1645">
        <v>19.100000000000001</v>
      </c>
      <c r="X4" s="1645">
        <v>18.79</v>
      </c>
      <c r="Y4" s="1645">
        <v>22.25</v>
      </c>
      <c r="Z4" s="1645">
        <v>21.43</v>
      </c>
      <c r="AA4" s="1588">
        <v>22.5</v>
      </c>
      <c r="AB4" s="1645">
        <v>22</v>
      </c>
      <c r="AC4" s="1588">
        <v>23.5</v>
      </c>
      <c r="AD4" s="1645">
        <v>26</v>
      </c>
      <c r="AE4" s="1645">
        <v>26.2</v>
      </c>
      <c r="AF4" s="1645">
        <v>24.6</v>
      </c>
      <c r="AG4" s="1645">
        <v>25.2</v>
      </c>
      <c r="AH4" s="1588">
        <v>24.1</v>
      </c>
      <c r="AI4" s="1645">
        <v>23.5</v>
      </c>
      <c r="AJ4" s="1588">
        <v>23.6</v>
      </c>
      <c r="AK4" s="1588">
        <v>23.8</v>
      </c>
      <c r="AL4" s="1588">
        <v>23.1</v>
      </c>
      <c r="AM4" s="1588">
        <v>22.3</v>
      </c>
      <c r="AN4" s="1588">
        <v>22.2</v>
      </c>
      <c r="AO4" s="1644">
        <v>21.85</v>
      </c>
      <c r="XDW4" s="1588"/>
      <c r="XDX4" s="1588">
        <v>795</v>
      </c>
      <c r="XDY4" s="1466">
        <v>879</v>
      </c>
      <c r="XDZ4" s="1605"/>
      <c r="XEA4" s="1605"/>
      <c r="XEB4" s="1605"/>
      <c r="XEC4" s="1605"/>
      <c r="XED4" s="1646">
        <v>3</v>
      </c>
      <c r="XEE4" s="1646">
        <v>4</v>
      </c>
      <c r="XEF4" s="1646">
        <v>5</v>
      </c>
      <c r="XEG4" s="1648">
        <v>5.8</v>
      </c>
      <c r="XEH4" s="1648">
        <v>6.7</v>
      </c>
      <c r="XEI4" s="1646">
        <v>7.2</v>
      </c>
      <c r="XEJ4" s="1647">
        <v>8.1</v>
      </c>
      <c r="XEK4" s="1646">
        <v>8.5</v>
      </c>
      <c r="XEL4" s="1647">
        <v>9.9</v>
      </c>
      <c r="XEM4" s="1647">
        <v>10.76</v>
      </c>
      <c r="XEN4" s="1646">
        <v>13.07</v>
      </c>
      <c r="XEO4" s="1647">
        <v>18.399999999999999</v>
      </c>
      <c r="XEP4" s="1646">
        <v>20.8</v>
      </c>
      <c r="XEQ4" s="1645">
        <v>19.88</v>
      </c>
      <c r="XER4" s="1645">
        <v>19.12</v>
      </c>
      <c r="XES4" s="1645">
        <v>19.100000000000001</v>
      </c>
      <c r="XET4" s="1645">
        <v>18.79</v>
      </c>
      <c r="XEU4" s="1645">
        <v>22.25</v>
      </c>
      <c r="XEV4" s="1645">
        <v>21.43</v>
      </c>
      <c r="XEW4" s="1588">
        <v>22.5</v>
      </c>
      <c r="XEX4" s="1645">
        <v>22</v>
      </c>
      <c r="XEY4" s="1588">
        <v>23.5</v>
      </c>
      <c r="XEZ4" s="1645">
        <v>26</v>
      </c>
      <c r="XFA4" s="1645">
        <v>26.2</v>
      </c>
      <c r="XFB4" s="1645">
        <v>24.6</v>
      </c>
      <c r="XFC4" s="1645">
        <v>25.2</v>
      </c>
      <c r="XFD4" s="1588">
        <v>24.1</v>
      </c>
    </row>
    <row r="5" spans="1:41 16351:16384" ht="25.5">
      <c r="A5" s="1472"/>
      <c r="B5" s="1609" t="str">
        <f>INDEX(tblTrans[[English]:[Polski]],MATCH(XDX5,tblTrans[ID],0),LangSelID)</f>
        <v>NPL of mortgage loans  - individuals (Poland)</v>
      </c>
      <c r="C5" s="1466" t="s">
        <v>617</v>
      </c>
      <c r="D5" s="1605"/>
      <c r="E5" s="1605"/>
      <c r="F5" s="1605"/>
      <c r="G5" s="1605"/>
      <c r="H5" s="1643">
        <v>0.75</v>
      </c>
      <c r="I5" s="1643">
        <v>0.6</v>
      </c>
      <c r="J5" s="1643">
        <v>0.5</v>
      </c>
      <c r="K5" s="1643">
        <v>0.5</v>
      </c>
      <c r="L5" s="1643">
        <v>0.4</v>
      </c>
      <c r="M5" s="1643">
        <v>0.4</v>
      </c>
      <c r="N5" s="1643">
        <v>0.4</v>
      </c>
      <c r="O5" s="1643">
        <v>0.4</v>
      </c>
      <c r="P5" s="1643">
        <v>0.3</v>
      </c>
      <c r="Q5" s="1643">
        <v>0.36</v>
      </c>
      <c r="R5" s="1643">
        <v>0.34</v>
      </c>
      <c r="S5" s="1643">
        <v>0.31</v>
      </c>
      <c r="T5" s="1643">
        <v>0.37</v>
      </c>
      <c r="U5" s="1642">
        <v>0.43</v>
      </c>
      <c r="V5" s="1642">
        <v>0.47</v>
      </c>
      <c r="W5" s="1642">
        <v>0.52</v>
      </c>
      <c r="X5" s="1642">
        <v>0.66</v>
      </c>
      <c r="Y5" s="1642">
        <v>0.74</v>
      </c>
      <c r="Z5" s="1642">
        <v>0.82</v>
      </c>
      <c r="AA5" s="1642">
        <v>0.84</v>
      </c>
      <c r="AB5" s="1642">
        <v>0.96</v>
      </c>
      <c r="AC5" s="1642">
        <v>1.1299999999999999</v>
      </c>
      <c r="AD5" s="1642">
        <v>1.1399999999999999</v>
      </c>
      <c r="AE5" s="1472">
        <v>1.2</v>
      </c>
      <c r="AF5" s="1472">
        <v>1.4</v>
      </c>
      <c r="AG5" s="1472">
        <v>1.5</v>
      </c>
      <c r="AH5" s="1472">
        <v>1.7</v>
      </c>
      <c r="AI5" s="1472">
        <v>1.8</v>
      </c>
      <c r="AJ5" s="1472">
        <v>1.8</v>
      </c>
      <c r="AK5" s="1472">
        <v>1.9</v>
      </c>
      <c r="AL5" s="1472">
        <v>2.1</v>
      </c>
      <c r="AM5" s="1472">
        <v>2.2000000000000002</v>
      </c>
      <c r="AN5" s="1472">
        <v>2.2000000000000002</v>
      </c>
      <c r="AO5" s="1641">
        <v>2.2999999999999998</v>
      </c>
      <c r="XDW5" s="1472"/>
      <c r="XDX5" s="1609">
        <v>796</v>
      </c>
      <c r="XDY5" s="1466" t="s">
        <v>617</v>
      </c>
      <c r="XDZ5" s="1605"/>
      <c r="XEA5" s="1605"/>
      <c r="XEB5" s="1605"/>
      <c r="XEC5" s="1605"/>
      <c r="XED5" s="1643">
        <v>0.75</v>
      </c>
      <c r="XEE5" s="1643">
        <v>0.6</v>
      </c>
      <c r="XEF5" s="1643">
        <v>0.5</v>
      </c>
      <c r="XEG5" s="1643">
        <v>0.5</v>
      </c>
      <c r="XEH5" s="1643">
        <v>0.4</v>
      </c>
      <c r="XEI5" s="1643">
        <v>0.4</v>
      </c>
      <c r="XEJ5" s="1643">
        <v>0.4</v>
      </c>
      <c r="XEK5" s="1643">
        <v>0.4</v>
      </c>
      <c r="XEL5" s="1643">
        <v>0.3</v>
      </c>
      <c r="XEM5" s="1643">
        <v>0.36</v>
      </c>
      <c r="XEN5" s="1643">
        <v>0.34</v>
      </c>
      <c r="XEO5" s="1643">
        <v>0.31</v>
      </c>
      <c r="XEP5" s="1643">
        <v>0.37</v>
      </c>
      <c r="XEQ5" s="1642">
        <v>0.43</v>
      </c>
      <c r="XER5" s="1642">
        <v>0.47</v>
      </c>
      <c r="XES5" s="1642">
        <v>0.52</v>
      </c>
      <c r="XET5" s="1642">
        <v>0.66</v>
      </c>
      <c r="XEU5" s="1642">
        <v>0.74</v>
      </c>
      <c r="XEV5" s="1642">
        <v>0.82</v>
      </c>
      <c r="XEW5" s="1642">
        <v>0.84</v>
      </c>
      <c r="XEX5" s="1642">
        <v>0.96</v>
      </c>
      <c r="XEY5" s="1642">
        <v>1.1299999999999999</v>
      </c>
      <c r="XEZ5" s="1642">
        <v>1.1399999999999999</v>
      </c>
      <c r="XFA5" s="1472">
        <v>1.2</v>
      </c>
      <c r="XFB5" s="1472">
        <v>1.4</v>
      </c>
      <c r="XFC5" s="1472">
        <v>1.5</v>
      </c>
      <c r="XFD5" s="1472">
        <v>1.7</v>
      </c>
    </row>
    <row r="6" spans="1:41 16351:16384">
      <c r="A6" s="1457"/>
      <c r="B6" s="1640"/>
      <c r="C6" s="1466"/>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511"/>
      <c r="AK6" s="1511"/>
      <c r="AL6" s="1511"/>
      <c r="AM6" s="1511"/>
      <c r="AN6" s="1511"/>
      <c r="AO6" s="1639"/>
      <c r="XDW6" s="1457"/>
      <c r="XDX6" s="1640"/>
      <c r="XDY6" s="1466"/>
      <c r="XDZ6" s="1457"/>
      <c r="XEA6" s="1457"/>
      <c r="XEB6" s="1457"/>
      <c r="XEC6" s="1457"/>
      <c r="XED6" s="1457"/>
      <c r="XEE6" s="1457"/>
      <c r="XEF6" s="1457"/>
      <c r="XEG6" s="1457"/>
      <c r="XEH6" s="1457"/>
      <c r="XEI6" s="1457"/>
      <c r="XEJ6" s="1457"/>
      <c r="XEK6" s="1457"/>
      <c r="XEL6" s="1457"/>
      <c r="XEM6" s="1457"/>
      <c r="XEN6" s="1457"/>
      <c r="XEO6" s="1457"/>
      <c r="XEP6" s="1457"/>
      <c r="XEQ6" s="1457"/>
      <c r="XER6" s="1457"/>
      <c r="XES6" s="1457"/>
      <c r="XET6" s="1457"/>
      <c r="XEU6" s="1457"/>
      <c r="XEV6" s="1457"/>
      <c r="XEW6" s="1457"/>
      <c r="XEX6" s="1457"/>
      <c r="XEY6" s="1457"/>
      <c r="XEZ6" s="1457"/>
      <c r="XFA6" s="1457"/>
      <c r="XFB6" s="1457"/>
      <c r="XFC6" s="1457"/>
      <c r="XFD6" s="1457"/>
    </row>
    <row r="7" spans="1:41 16351:16384">
      <c r="A7" s="2052" t="str">
        <f>INDEX(tblTrans[[English]:[Polski]],MATCH(XDW7,tblTrans[ID],0),LangSelID)</f>
        <v>Retail Banking (Poland)</v>
      </c>
      <c r="B7" s="2053" t="e">
        <f>INDEX(tblTrans[[English]:[Polski]],MATCH(XEW7,tblTrans[ID],0),LangSelID)</f>
        <v>#N/A</v>
      </c>
      <c r="C7" s="2054" t="e">
        <f>INDEX(tblTrans[[English]:[Polski]],MATCH(XEX7,tblTrans[ID],0),LangSelID)</f>
        <v>#N/A</v>
      </c>
      <c r="D7" s="1605"/>
      <c r="E7" s="1605"/>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5"/>
      <c r="AE7" s="1605"/>
      <c r="AF7" s="1586"/>
      <c r="AG7" s="1586"/>
      <c r="AH7" s="1586"/>
      <c r="AI7" s="1586"/>
      <c r="AJ7" s="1531"/>
      <c r="AK7" s="1531"/>
      <c r="AL7" s="1531"/>
      <c r="AM7" s="1531"/>
      <c r="AN7" s="1531"/>
      <c r="AO7" s="1601"/>
      <c r="XDW7" s="2052">
        <v>797</v>
      </c>
      <c r="XDX7" s="2053"/>
      <c r="XDY7" s="2054"/>
      <c r="XDZ7" s="1605"/>
      <c r="XEA7" s="1605"/>
      <c r="XEB7" s="1605"/>
      <c r="XEC7" s="1605"/>
      <c r="XED7" s="1605"/>
      <c r="XEE7" s="1605"/>
      <c r="XEF7" s="1605"/>
      <c r="XEG7" s="1605"/>
      <c r="XEH7" s="1605"/>
      <c r="XEI7" s="1605"/>
      <c r="XEJ7" s="1605"/>
      <c r="XEK7" s="1605"/>
      <c r="XEL7" s="1605"/>
      <c r="XEM7" s="1605"/>
      <c r="XEN7" s="1605"/>
      <c r="XEO7" s="1605"/>
      <c r="XEP7" s="1605"/>
      <c r="XEQ7" s="1605"/>
      <c r="XER7" s="1605"/>
      <c r="XES7" s="1605"/>
      <c r="XET7" s="1605"/>
      <c r="XEU7" s="1605"/>
      <c r="XEV7" s="1605"/>
      <c r="XEW7" s="1605"/>
      <c r="XEX7" s="1605"/>
      <c r="XEY7" s="1605"/>
      <c r="XEZ7" s="1605"/>
      <c r="XFA7" s="1605"/>
      <c r="XFB7" s="1586"/>
      <c r="XFC7" s="1586"/>
      <c r="XFD7" s="1586"/>
    </row>
    <row r="8" spans="1:41 16351:16384">
      <c r="A8" s="1619"/>
      <c r="B8" s="1614" t="str">
        <f>INDEX(tblTrans[[English]:[Polski]],MATCH(XDX8,tblTrans[ID],0),LangSelID)</f>
        <v>number of accounts</v>
      </c>
      <c r="C8" s="1587" t="str">
        <f>INDEX(tblTrans[[English]:[Polski]],MATCH(XDY8,tblTrans[ID],0),LangSelID)</f>
        <v>thou.</v>
      </c>
      <c r="D8" s="1605"/>
      <c r="E8" s="1605"/>
      <c r="F8" s="1605"/>
      <c r="G8" s="1605"/>
      <c r="H8" s="1605"/>
      <c r="I8" s="1605"/>
      <c r="J8" s="1605"/>
      <c r="K8" s="1605"/>
      <c r="L8" s="1605"/>
      <c r="M8" s="1605"/>
      <c r="N8" s="1605"/>
      <c r="O8" s="1605"/>
      <c r="P8" s="1605"/>
      <c r="Q8" s="1605"/>
      <c r="R8" s="1605"/>
      <c r="S8" s="1605"/>
      <c r="T8" s="1605"/>
      <c r="U8" s="1605"/>
      <c r="V8" s="1605"/>
      <c r="W8" s="1605"/>
      <c r="X8" s="1605"/>
      <c r="Y8" s="1605"/>
      <c r="Z8" s="1605"/>
      <c r="AA8" s="1605"/>
      <c r="AB8" s="1605"/>
      <c r="AC8" s="1605"/>
      <c r="AD8" s="1605"/>
      <c r="AE8" s="1605"/>
      <c r="AF8" s="1625">
        <v>2844</v>
      </c>
      <c r="AG8" s="1518">
        <v>2877</v>
      </c>
      <c r="AH8" s="1518">
        <v>2914</v>
      </c>
      <c r="AI8" s="1517">
        <v>2964</v>
      </c>
      <c r="AJ8" s="1517">
        <v>3016.14</v>
      </c>
      <c r="AK8" s="1517">
        <v>3047.6009999999997</v>
      </c>
      <c r="AL8" s="1517">
        <v>3085.6639999999998</v>
      </c>
      <c r="AM8" s="1517">
        <v>3128.8199999999997</v>
      </c>
      <c r="AN8" s="1517">
        <v>3176.2280000000001</v>
      </c>
      <c r="AO8" s="1624">
        <v>3228.223</v>
      </c>
      <c r="XDW8" s="1619"/>
      <c r="XDX8" s="1614">
        <v>798</v>
      </c>
      <c r="XDY8" s="1587">
        <v>705</v>
      </c>
      <c r="XDZ8" s="1605"/>
      <c r="XEA8" s="1605"/>
      <c r="XEB8" s="1605"/>
      <c r="XEC8" s="1605"/>
      <c r="XED8" s="1605"/>
      <c r="XEE8" s="1605"/>
      <c r="XEF8" s="1605"/>
      <c r="XEG8" s="1605"/>
      <c r="XEH8" s="1605"/>
      <c r="XEI8" s="1605"/>
      <c r="XEJ8" s="1605"/>
      <c r="XEK8" s="1605"/>
      <c r="XEL8" s="1605"/>
      <c r="XEM8" s="1605"/>
      <c r="XEN8" s="1605"/>
      <c r="XEO8" s="1605"/>
      <c r="XEP8" s="1605"/>
      <c r="XEQ8" s="1605"/>
      <c r="XER8" s="1605"/>
      <c r="XES8" s="1605"/>
      <c r="XET8" s="1605"/>
      <c r="XEU8" s="1605"/>
      <c r="XEV8" s="1605"/>
      <c r="XEW8" s="1605"/>
      <c r="XEX8" s="1605"/>
      <c r="XEY8" s="1605"/>
      <c r="XEZ8" s="1605"/>
      <c r="XFA8" s="1605"/>
      <c r="XFB8" s="1625">
        <v>2844</v>
      </c>
      <c r="XFC8" s="1518">
        <v>2877</v>
      </c>
      <c r="XFD8" s="1518">
        <v>2914</v>
      </c>
    </row>
    <row r="9" spans="1:41 16351:16384">
      <c r="A9" s="1457"/>
      <c r="B9" s="1591" t="str">
        <f>INDEX(tblTrans[[English]:[Polski]],MATCH(XDX9,tblTrans[ID],0),LangSelID)</f>
        <v>number of customers</v>
      </c>
      <c r="C9" s="1593" t="str">
        <f>INDEX(tblTrans[[English]:[Polski]],MATCH(XDY9,tblTrans[ID],0),LangSelID)</f>
        <v>thou.</v>
      </c>
      <c r="D9" s="1605"/>
      <c r="E9" s="1605"/>
      <c r="F9" s="1605"/>
      <c r="G9" s="1605"/>
      <c r="H9" s="1605"/>
      <c r="I9" s="1605"/>
      <c r="J9" s="1605"/>
      <c r="K9" s="1605"/>
      <c r="L9" s="1605"/>
      <c r="M9" s="1605"/>
      <c r="N9" s="1605"/>
      <c r="O9" s="1605"/>
      <c r="P9" s="1605"/>
      <c r="Q9" s="1605"/>
      <c r="R9" s="1605"/>
      <c r="S9" s="1605"/>
      <c r="T9" s="1605"/>
      <c r="U9" s="1605"/>
      <c r="V9" s="1605"/>
      <c r="W9" s="1605"/>
      <c r="X9" s="1605"/>
      <c r="Y9" s="1605"/>
      <c r="Z9" s="1605"/>
      <c r="AA9" s="1605"/>
      <c r="AB9" s="1605"/>
      <c r="AC9" s="1605"/>
      <c r="AD9" s="1605"/>
      <c r="AE9" s="1605"/>
      <c r="AF9" s="1625">
        <v>3409</v>
      </c>
      <c r="AG9" s="1518">
        <v>3447</v>
      </c>
      <c r="AH9" s="1518">
        <v>3487</v>
      </c>
      <c r="AI9" s="1518">
        <v>3528</v>
      </c>
      <c r="AJ9" s="1518">
        <v>3588</v>
      </c>
      <c r="AK9" s="1518">
        <v>3621</v>
      </c>
      <c r="AL9" s="1518">
        <v>3664</v>
      </c>
      <c r="AM9" s="1518">
        <v>3695.3419999999996</v>
      </c>
      <c r="AN9" s="1518">
        <v>3739.07</v>
      </c>
      <c r="AO9" s="1627">
        <v>3786.0720000000001</v>
      </c>
      <c r="XDW9" s="1457"/>
      <c r="XDX9" s="1591">
        <v>799</v>
      </c>
      <c r="XDY9" s="1593">
        <v>705</v>
      </c>
      <c r="XDZ9" s="1605"/>
      <c r="XEA9" s="1605"/>
      <c r="XEB9" s="1605"/>
      <c r="XEC9" s="1605"/>
      <c r="XED9" s="1605"/>
      <c r="XEE9" s="1605"/>
      <c r="XEF9" s="1605"/>
      <c r="XEG9" s="1605"/>
      <c r="XEH9" s="1605"/>
      <c r="XEI9" s="1605"/>
      <c r="XEJ9" s="1605"/>
      <c r="XEK9" s="1605"/>
      <c r="XEL9" s="1605"/>
      <c r="XEM9" s="1605"/>
      <c r="XEN9" s="1605"/>
      <c r="XEO9" s="1605"/>
      <c r="XEP9" s="1605"/>
      <c r="XEQ9" s="1605"/>
      <c r="XER9" s="1605"/>
      <c r="XES9" s="1605"/>
      <c r="XET9" s="1605"/>
      <c r="XEU9" s="1605"/>
      <c r="XEV9" s="1605"/>
      <c r="XEW9" s="1605"/>
      <c r="XEX9" s="1605"/>
      <c r="XEY9" s="1605"/>
      <c r="XEZ9" s="1605"/>
      <c r="XFA9" s="1605"/>
      <c r="XFB9" s="1625">
        <v>3409</v>
      </c>
      <c r="XFC9" s="1518">
        <v>3447</v>
      </c>
      <c r="XFD9" s="1518">
        <v>3487</v>
      </c>
    </row>
    <row r="10" spans="1:41 16351:16384">
      <c r="A10" s="1584"/>
      <c r="B10" s="1588" t="str">
        <f>INDEX(tblTrans[[English]:[Polski]],MATCH(XDX10,tblTrans[ID],0),LangSelID)</f>
        <v>therein: microfirms</v>
      </c>
      <c r="C10" s="1593" t="str">
        <f>INDEX(tblTrans[[English]:[Polski]],MATCH(XDY10,tblTrans[ID],0),LangSelID)</f>
        <v>thou.</v>
      </c>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38">
        <v>414.70000000000005</v>
      </c>
      <c r="AG10" s="1637">
        <v>418.2</v>
      </c>
      <c r="AH10" s="1637">
        <v>422.2</v>
      </c>
      <c r="AI10" s="1636">
        <v>425.6</v>
      </c>
      <c r="AJ10" s="1636">
        <v>434.8</v>
      </c>
      <c r="AK10" s="1636">
        <v>436.3</v>
      </c>
      <c r="AL10" s="1541">
        <v>441</v>
      </c>
      <c r="AM10" s="1541">
        <v>444</v>
      </c>
      <c r="AN10" s="1541">
        <v>451.51900000000001</v>
      </c>
      <c r="AO10" s="1635">
        <v>455.36700000000002</v>
      </c>
      <c r="XDW10" s="1584"/>
      <c r="XDX10" s="1588">
        <v>800</v>
      </c>
      <c r="XDY10" s="1593">
        <v>705</v>
      </c>
      <c r="XDZ10" s="1605"/>
      <c r="XEA10" s="1605"/>
      <c r="XEB10" s="1605"/>
      <c r="XEC10" s="1605"/>
      <c r="XED10" s="1605"/>
      <c r="XEE10" s="1605"/>
      <c r="XEF10" s="1605"/>
      <c r="XEG10" s="1605"/>
      <c r="XEH10" s="1605"/>
      <c r="XEI10" s="1605"/>
      <c r="XEJ10" s="1605"/>
      <c r="XEK10" s="1605"/>
      <c r="XEL10" s="1605"/>
      <c r="XEM10" s="1605"/>
      <c r="XEN10" s="1605"/>
      <c r="XEO10" s="1605"/>
      <c r="XEP10" s="1605"/>
      <c r="XEQ10" s="1605"/>
      <c r="XER10" s="1605"/>
      <c r="XES10" s="1605"/>
      <c r="XET10" s="1605"/>
      <c r="XEU10" s="1605"/>
      <c r="XEV10" s="1605"/>
      <c r="XEW10" s="1605"/>
      <c r="XEX10" s="1605"/>
      <c r="XEY10" s="1605"/>
      <c r="XEZ10" s="1605"/>
      <c r="XFA10" s="1605"/>
      <c r="XFB10" s="1638">
        <v>414.70000000000005</v>
      </c>
      <c r="XFC10" s="1637">
        <v>418.2</v>
      </c>
      <c r="XFD10" s="1637">
        <v>422.2</v>
      </c>
    </row>
    <row r="11" spans="1:41 16351:16384">
      <c r="A11" s="1457"/>
      <c r="B11" s="1591" t="str">
        <f>INDEX(tblTrans[[English]:[Polski]],MATCH(XDX11,tblTrans[ID],0),LangSelID)</f>
        <v>total number of cards</v>
      </c>
      <c r="C11" s="1593" t="str">
        <f>INDEX(tblTrans[[English]:[Polski]],MATCH(XDY11,tblTrans[ID],0),LangSelID)</f>
        <v>pcs. '000</v>
      </c>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25">
        <v>4799.8999999999996</v>
      </c>
      <c r="AG11" s="1518">
        <v>5005</v>
      </c>
      <c r="AH11" s="1518">
        <v>5217.1000000000004</v>
      </c>
      <c r="AI11" s="1518">
        <v>5485.4</v>
      </c>
      <c r="AJ11" s="1518">
        <v>5731.9</v>
      </c>
      <c r="AK11" s="1518">
        <v>6169.7999999999993</v>
      </c>
      <c r="AL11" s="1518">
        <v>6312</v>
      </c>
      <c r="AM11" s="1518">
        <v>6441.28</v>
      </c>
      <c r="AN11" s="1518">
        <v>6608.299</v>
      </c>
      <c r="AO11" s="1627">
        <f>AO12+AO13</f>
        <v>6791.3729999999996</v>
      </c>
      <c r="XDW11" s="1457"/>
      <c r="XDX11" s="1591">
        <v>801</v>
      </c>
      <c r="XDY11" s="1593">
        <v>880</v>
      </c>
      <c r="XDZ11" s="1605"/>
      <c r="XEA11" s="1605"/>
      <c r="XEB11" s="1605"/>
      <c r="XEC11" s="1605"/>
      <c r="XED11" s="1605"/>
      <c r="XEE11" s="1605"/>
      <c r="XEF11" s="1605"/>
      <c r="XEG11" s="1605"/>
      <c r="XEH11" s="1605"/>
      <c r="XEI11" s="1605"/>
      <c r="XEJ11" s="1605"/>
      <c r="XEK11" s="1605"/>
      <c r="XEL11" s="1605"/>
      <c r="XEM11" s="1605"/>
      <c r="XEN11" s="1605"/>
      <c r="XEO11" s="1605"/>
      <c r="XEP11" s="1605"/>
      <c r="XEQ11" s="1605"/>
      <c r="XER11" s="1605"/>
      <c r="XES11" s="1605"/>
      <c r="XET11" s="1605"/>
      <c r="XEU11" s="1605"/>
      <c r="XEV11" s="1605"/>
      <c r="XEW11" s="1605"/>
      <c r="XEX11" s="1605"/>
      <c r="XEY11" s="1605"/>
      <c r="XEZ11" s="1605"/>
      <c r="XFA11" s="1605"/>
      <c r="XFB11" s="1625">
        <v>4799.8999999999996</v>
      </c>
      <c r="XFC11" s="1518">
        <v>5005</v>
      </c>
      <c r="XFD11" s="1518">
        <v>5217.1000000000004</v>
      </c>
    </row>
    <row r="12" spans="1:41 16351:16384">
      <c r="A12" s="1584"/>
      <c r="B12" s="1588" t="str">
        <f>INDEX(tblTrans[[English]:[Polski]],MATCH(XDX12,tblTrans[ID],0),LangSelID)</f>
        <v>number of debit cards</v>
      </c>
      <c r="C12" s="1593" t="str">
        <f>INDEX(tblTrans[[English]:[Polski]],MATCH(XDY12,tblTrans[ID],0),LangSelID)</f>
        <v>pcs. '000</v>
      </c>
      <c r="D12" s="1605"/>
      <c r="E12" s="1605"/>
      <c r="F12" s="1605"/>
      <c r="G12" s="1605"/>
      <c r="H12" s="1605"/>
      <c r="I12" s="1605"/>
      <c r="J12" s="1605"/>
      <c r="K12" s="1605"/>
      <c r="L12" s="1605"/>
      <c r="M12" s="1605"/>
      <c r="N12" s="1605"/>
      <c r="O12" s="1605"/>
      <c r="P12" s="1605"/>
      <c r="Q12" s="1605"/>
      <c r="R12" s="1605"/>
      <c r="S12" s="1605"/>
      <c r="T12" s="1605"/>
      <c r="U12" s="1605"/>
      <c r="V12" s="1605"/>
      <c r="W12" s="1605"/>
      <c r="X12" s="1605"/>
      <c r="Y12" s="1605"/>
      <c r="Z12" s="1605"/>
      <c r="AA12" s="1605"/>
      <c r="AB12" s="1605"/>
      <c r="AC12" s="1605"/>
      <c r="AD12" s="1605"/>
      <c r="AE12" s="1605"/>
      <c r="AF12" s="1638">
        <v>4151.5</v>
      </c>
      <c r="AG12" s="1637">
        <v>4342.3</v>
      </c>
      <c r="AH12" s="1636">
        <v>4535.5</v>
      </c>
      <c r="AI12" s="1636">
        <v>4783.5</v>
      </c>
      <c r="AJ12" s="1636">
        <v>5014</v>
      </c>
      <c r="AK12" s="1636">
        <v>5438.4</v>
      </c>
      <c r="AL12" s="1636">
        <v>5567</v>
      </c>
      <c r="AM12" s="1636">
        <v>5683.5639999999994</v>
      </c>
      <c r="AN12" s="1636">
        <v>5836.7629999999999</v>
      </c>
      <c r="AO12" s="1635">
        <v>6006.1329999999998</v>
      </c>
      <c r="XDW12" s="1584"/>
      <c r="XDX12" s="1588">
        <v>802</v>
      </c>
      <c r="XDY12" s="1593">
        <v>880</v>
      </c>
      <c r="XDZ12" s="1605"/>
      <c r="XEA12" s="1605"/>
      <c r="XEB12" s="1605"/>
      <c r="XEC12" s="1605"/>
      <c r="XED12" s="1605"/>
      <c r="XEE12" s="1605"/>
      <c r="XEF12" s="1605"/>
      <c r="XEG12" s="1605"/>
      <c r="XEH12" s="1605"/>
      <c r="XEI12" s="1605"/>
      <c r="XEJ12" s="1605"/>
      <c r="XEK12" s="1605"/>
      <c r="XEL12" s="1605"/>
      <c r="XEM12" s="1605"/>
      <c r="XEN12" s="1605"/>
      <c r="XEO12" s="1605"/>
      <c r="XEP12" s="1605"/>
      <c r="XEQ12" s="1605"/>
      <c r="XER12" s="1605"/>
      <c r="XES12" s="1605"/>
      <c r="XET12" s="1605"/>
      <c r="XEU12" s="1605"/>
      <c r="XEV12" s="1605"/>
      <c r="XEW12" s="1605"/>
      <c r="XEX12" s="1605"/>
      <c r="XEY12" s="1605"/>
      <c r="XEZ12" s="1605"/>
      <c r="XFA12" s="1605"/>
      <c r="XFB12" s="1638">
        <v>4151.5</v>
      </c>
      <c r="XFC12" s="1637">
        <v>4342.3</v>
      </c>
      <c r="XFD12" s="1636">
        <v>4535.5</v>
      </c>
    </row>
    <row r="13" spans="1:41 16351:16384">
      <c r="A13" s="1584"/>
      <c r="B13" s="1588" t="str">
        <f>INDEX(tblTrans[[English]:[Polski]],MATCH(XDX13,tblTrans[ID],0),LangSelID)</f>
        <v>number of credit cards</v>
      </c>
      <c r="C13" s="1593" t="str">
        <f>INDEX(tblTrans[[English]:[Polski]],MATCH(XDY13,tblTrans[ID],0),LangSelID)</f>
        <v>pcs. '000</v>
      </c>
      <c r="D13" s="1605"/>
      <c r="E13" s="1605"/>
      <c r="F13" s="1605"/>
      <c r="G13" s="1605"/>
      <c r="H13" s="1605"/>
      <c r="I13" s="1605"/>
      <c r="J13" s="1605"/>
      <c r="K13" s="1605"/>
      <c r="L13" s="1605"/>
      <c r="M13" s="1605"/>
      <c r="N13" s="1605"/>
      <c r="O13" s="1605"/>
      <c r="P13" s="1605"/>
      <c r="Q13" s="1605"/>
      <c r="R13" s="1605"/>
      <c r="S13" s="1605"/>
      <c r="T13" s="1605"/>
      <c r="U13" s="1605"/>
      <c r="V13" s="1605"/>
      <c r="W13" s="1605"/>
      <c r="X13" s="2055" t="str">
        <f>INDEX(tblTrans[[English]:[Polski]],MATCH(XET13,tblTrans[ID],0),LangSelID)</f>
        <v>Starting from 2012 mBank (Poland) and Multibank are presented in total as Retail Banking (Poland) (including Private Banking)</v>
      </c>
      <c r="Y13" s="2056" t="e">
        <f>INDEX(tblTrans[[English]:[Polski]],MATCH(XEU13,tblTrans[ID],0),LangSelID)</f>
        <v>#N/A</v>
      </c>
      <c r="Z13" s="2056" t="e">
        <f>INDEX(tblTrans[[English]:[Polski]],MATCH(XEV13,tblTrans[ID],0),LangSelID)</f>
        <v>#N/A</v>
      </c>
      <c r="AA13" s="2056" t="e">
        <f>INDEX(tblTrans[[English]:[Polski]],MATCH(XEW13,tblTrans[ID],0),LangSelID)</f>
        <v>#N/A</v>
      </c>
      <c r="AB13" s="2056" t="e">
        <f>INDEX(tblTrans[[English]:[Polski]],MATCH(XEX13,tblTrans[ID],0),LangSelID)</f>
        <v>#N/A</v>
      </c>
      <c r="AC13" s="2056" t="e">
        <f>INDEX(tblTrans[[English]:[Polski]],MATCH(XEY13,tblTrans[ID],0),LangSelID)</f>
        <v>#N/A</v>
      </c>
      <c r="AD13" s="2056" t="e">
        <f>INDEX(tblTrans[[English]:[Polski]],MATCH(XEZ13,tblTrans[ID],0),LangSelID)</f>
        <v>#N/A</v>
      </c>
      <c r="AE13" s="2057" t="e">
        <f>INDEX(tblTrans[[English]:[Polski]],MATCH(XFA13,tblTrans[ID],0),LangSelID)</f>
        <v>#N/A</v>
      </c>
      <c r="AF13" s="1638">
        <v>648.40000000000009</v>
      </c>
      <c r="AG13" s="1637">
        <v>662.7</v>
      </c>
      <c r="AH13" s="1637">
        <v>681.6</v>
      </c>
      <c r="AI13" s="1636">
        <v>701.9</v>
      </c>
      <c r="AJ13" s="1636">
        <v>717.9</v>
      </c>
      <c r="AK13" s="1636">
        <v>731.4</v>
      </c>
      <c r="AL13" s="1636">
        <v>745</v>
      </c>
      <c r="AM13" s="1636">
        <v>757.71600000000001</v>
      </c>
      <c r="AN13" s="1636">
        <v>771.53600000000006</v>
      </c>
      <c r="AO13" s="1635">
        <v>785.24</v>
      </c>
      <c r="XDW13" s="1584"/>
      <c r="XDX13" s="1588">
        <v>803</v>
      </c>
      <c r="XDY13" s="1593">
        <v>880</v>
      </c>
      <c r="XDZ13" s="1605"/>
      <c r="XEA13" s="1605"/>
      <c r="XEB13" s="1605"/>
      <c r="XEC13" s="1605"/>
      <c r="XED13" s="1605"/>
      <c r="XEE13" s="1605"/>
      <c r="XEF13" s="1605"/>
      <c r="XEG13" s="1605"/>
      <c r="XEH13" s="1605"/>
      <c r="XEI13" s="1605"/>
      <c r="XEJ13" s="1605"/>
      <c r="XEK13" s="1605"/>
      <c r="XEL13" s="1605"/>
      <c r="XEM13" s="1605"/>
      <c r="XEN13" s="1605"/>
      <c r="XEO13" s="1605"/>
      <c r="XEP13" s="1605"/>
      <c r="XEQ13" s="1605"/>
      <c r="XER13" s="1605"/>
      <c r="XES13" s="1605"/>
      <c r="XET13" s="2055">
        <v>878</v>
      </c>
      <c r="XEU13" s="2056"/>
      <c r="XEV13" s="2056"/>
      <c r="XEW13" s="2056"/>
      <c r="XEX13" s="2056"/>
      <c r="XEY13" s="2056"/>
      <c r="XEZ13" s="2056"/>
      <c r="XFA13" s="2057"/>
      <c r="XFB13" s="1638">
        <v>648.40000000000009</v>
      </c>
      <c r="XFC13" s="1637">
        <v>662.7</v>
      </c>
      <c r="XFD13" s="1637">
        <v>681.6</v>
      </c>
    </row>
    <row r="14" spans="1:41 16351:16384">
      <c r="A14" s="1457"/>
      <c r="B14" s="1591" t="str">
        <f>INDEX(tblTrans[[English]:[Polski]],MATCH(XDX14,tblTrans[ID],0),LangSelID)</f>
        <v>total deposits</v>
      </c>
      <c r="C14" s="1593" t="str">
        <f>INDEX(tblTrans[[English]:[Polski]],MATCH(XDY14,tblTrans[ID],0),LangSelID)</f>
        <v>PLN M</v>
      </c>
      <c r="D14" s="1605"/>
      <c r="E14" s="1605"/>
      <c r="F14" s="1605"/>
      <c r="G14" s="1605"/>
      <c r="H14" s="1605"/>
      <c r="I14" s="1605"/>
      <c r="J14" s="1605"/>
      <c r="K14" s="1605"/>
      <c r="L14" s="1605"/>
      <c r="M14" s="1605"/>
      <c r="N14" s="1605"/>
      <c r="O14" s="1605"/>
      <c r="P14" s="1605"/>
      <c r="Q14" s="1605"/>
      <c r="R14" s="1605"/>
      <c r="S14" s="1605"/>
      <c r="T14" s="1605"/>
      <c r="U14" s="1605"/>
      <c r="V14" s="1605"/>
      <c r="W14" s="1605"/>
      <c r="X14" s="2055" t="e">
        <f>INDEX(tblTrans[[English]:[Polski]],MATCH(XET14,tblTrans[ID],0),LangSelID)</f>
        <v>#N/A</v>
      </c>
      <c r="Y14" s="2056" t="e">
        <f>INDEX(tblTrans[[English]:[Polski]],MATCH(XEU14,tblTrans[ID],0),LangSelID)</f>
        <v>#N/A</v>
      </c>
      <c r="Z14" s="2056" t="e">
        <f>INDEX(tblTrans[[English]:[Polski]],MATCH(XEV14,tblTrans[ID],0),LangSelID)</f>
        <v>#N/A</v>
      </c>
      <c r="AA14" s="2056" t="e">
        <f>INDEX(tblTrans[[English]:[Polski]],MATCH(XEW14,tblTrans[ID],0),LangSelID)</f>
        <v>#N/A</v>
      </c>
      <c r="AB14" s="2056" t="e">
        <f>INDEX(tblTrans[[English]:[Polski]],MATCH(XEX14,tblTrans[ID],0),LangSelID)</f>
        <v>#N/A</v>
      </c>
      <c r="AC14" s="2056" t="e">
        <f>INDEX(tblTrans[[English]:[Polski]],MATCH(XEY14,tblTrans[ID],0),LangSelID)</f>
        <v>#N/A</v>
      </c>
      <c r="AD14" s="2056" t="e">
        <f>INDEX(tblTrans[[English]:[Polski]],MATCH(XEZ14,tblTrans[ID],0),LangSelID)</f>
        <v>#N/A</v>
      </c>
      <c r="AE14" s="2057" t="e">
        <f>INDEX(tblTrans[[English]:[Polski]],MATCH(XFA14,tblTrans[ID],0),LangSelID)</f>
        <v>#N/A</v>
      </c>
      <c r="AF14" s="1625">
        <v>23029.1</v>
      </c>
      <c r="AG14" s="1518">
        <v>23928.5</v>
      </c>
      <c r="AH14" s="1518">
        <v>25372.7</v>
      </c>
      <c r="AI14" s="1518">
        <v>29473.116862139999</v>
      </c>
      <c r="AJ14" s="1518">
        <v>29879.964596180005</v>
      </c>
      <c r="AK14" s="1518">
        <v>28237.916122680002</v>
      </c>
      <c r="AL14" s="1518">
        <v>27195.065255860001</v>
      </c>
      <c r="AM14" s="1518">
        <v>29047.713263730002</v>
      </c>
      <c r="AN14" s="1518">
        <v>29537.76823125</v>
      </c>
      <c r="AO14" s="1627">
        <v>30082.929288179992</v>
      </c>
      <c r="XDW14" s="1457"/>
      <c r="XDX14" s="1591">
        <v>804</v>
      </c>
      <c r="XDY14" s="1593">
        <v>706</v>
      </c>
      <c r="XDZ14" s="1605"/>
      <c r="XEA14" s="1605"/>
      <c r="XEB14" s="1605"/>
      <c r="XEC14" s="1605"/>
      <c r="XED14" s="1605"/>
      <c r="XEE14" s="1605"/>
      <c r="XEF14" s="1605"/>
      <c r="XEG14" s="1605"/>
      <c r="XEH14" s="1605"/>
      <c r="XEI14" s="1605"/>
      <c r="XEJ14" s="1605"/>
      <c r="XEK14" s="1605"/>
      <c r="XEL14" s="1605"/>
      <c r="XEM14" s="1605"/>
      <c r="XEN14" s="1605"/>
      <c r="XEO14" s="1605"/>
      <c r="XEP14" s="1605"/>
      <c r="XEQ14" s="1605"/>
      <c r="XER14" s="1605"/>
      <c r="XES14" s="1605"/>
      <c r="XET14" s="2055"/>
      <c r="XEU14" s="2056"/>
      <c r="XEV14" s="2056"/>
      <c r="XEW14" s="2056"/>
      <c r="XEX14" s="2056"/>
      <c r="XEY14" s="2056"/>
      <c r="XEZ14" s="2056"/>
      <c r="XFA14" s="2057"/>
      <c r="XFB14" s="1625">
        <v>23029.1</v>
      </c>
      <c r="XFC14" s="1518">
        <v>23928.5</v>
      </c>
      <c r="XFD14" s="1518">
        <v>25372.7</v>
      </c>
    </row>
    <row r="15" spans="1:41 16351:16384">
      <c r="A15" s="1457"/>
      <c r="B15" s="1591" t="str">
        <f>INDEX(tblTrans[[English]:[Polski]],MATCH(XDX15,tblTrans[ID],0),LangSelID)</f>
        <v>total loans</v>
      </c>
      <c r="C15" s="1593" t="str">
        <f>INDEX(tblTrans[[English]:[Polski]],MATCH(XDY15,tblTrans[ID],0),LangSelID)</f>
        <v>PLN M</v>
      </c>
      <c r="D15" s="1605"/>
      <c r="E15" s="1605"/>
      <c r="F15" s="1605"/>
      <c r="G15" s="1605"/>
      <c r="H15" s="1605"/>
      <c r="I15" s="1605"/>
      <c r="J15" s="1605"/>
      <c r="K15" s="1605"/>
      <c r="L15" s="1605"/>
      <c r="M15" s="1605"/>
      <c r="N15" s="1605"/>
      <c r="O15" s="1605"/>
      <c r="P15" s="1605"/>
      <c r="Q15" s="1605"/>
      <c r="R15" s="1605"/>
      <c r="S15" s="1605"/>
      <c r="T15" s="1605"/>
      <c r="U15" s="1605"/>
      <c r="V15" s="1605"/>
      <c r="W15" s="1605"/>
      <c r="X15" s="2055" t="e">
        <f>INDEX(tblTrans[[English]:[Polski]],MATCH(XET15,tblTrans[ID],0),LangSelID)</f>
        <v>#N/A</v>
      </c>
      <c r="Y15" s="2056" t="e">
        <f>INDEX(tblTrans[[English]:[Polski]],MATCH(XEU15,tblTrans[ID],0),LangSelID)</f>
        <v>#N/A</v>
      </c>
      <c r="Z15" s="2056" t="e">
        <f>INDEX(tblTrans[[English]:[Polski]],MATCH(XEV15,tblTrans[ID],0),LangSelID)</f>
        <v>#N/A</v>
      </c>
      <c r="AA15" s="2056" t="e">
        <f>INDEX(tblTrans[[English]:[Polski]],MATCH(XEW15,tblTrans[ID],0),LangSelID)</f>
        <v>#N/A</v>
      </c>
      <c r="AB15" s="2056" t="e">
        <f>INDEX(tblTrans[[English]:[Polski]],MATCH(XEX15,tblTrans[ID],0),LangSelID)</f>
        <v>#N/A</v>
      </c>
      <c r="AC15" s="2056" t="e">
        <f>INDEX(tblTrans[[English]:[Polski]],MATCH(XEY15,tblTrans[ID],0),LangSelID)</f>
        <v>#N/A</v>
      </c>
      <c r="AD15" s="2056" t="e">
        <f>INDEX(tblTrans[[English]:[Polski]],MATCH(XEZ15,tblTrans[ID],0),LangSelID)</f>
        <v>#N/A</v>
      </c>
      <c r="AE15" s="2057" t="e">
        <f>INDEX(tblTrans[[English]:[Polski]],MATCH(XFA15,tblTrans[ID],0),LangSelID)</f>
        <v>#N/A</v>
      </c>
      <c r="AF15" s="1625">
        <v>34672.400000000001</v>
      </c>
      <c r="AG15" s="1518">
        <v>35920.9</v>
      </c>
      <c r="AH15" s="1518">
        <v>35180.1</v>
      </c>
      <c r="AI15" s="1518">
        <v>35507.544656489998</v>
      </c>
      <c r="AJ15" s="1518">
        <v>35796.891731409996</v>
      </c>
      <c r="AK15" s="1518">
        <v>36516.001783560001</v>
      </c>
      <c r="AL15" s="1518">
        <v>36311.946866850005</v>
      </c>
      <c r="AM15" s="1518">
        <v>35783.073287270003</v>
      </c>
      <c r="AN15" s="1518">
        <v>36276.735559720008</v>
      </c>
      <c r="AO15" s="1627">
        <v>36718.830689110007</v>
      </c>
      <c r="XDW15" s="1457"/>
      <c r="XDX15" s="1591">
        <v>805</v>
      </c>
      <c r="XDY15" s="1593">
        <v>706</v>
      </c>
      <c r="XDZ15" s="1605"/>
      <c r="XEA15" s="1605"/>
      <c r="XEB15" s="1605"/>
      <c r="XEC15" s="1605"/>
      <c r="XED15" s="1605"/>
      <c r="XEE15" s="1605"/>
      <c r="XEF15" s="1605"/>
      <c r="XEG15" s="1605"/>
      <c r="XEH15" s="1605"/>
      <c r="XEI15" s="1605"/>
      <c r="XEJ15" s="1605"/>
      <c r="XEK15" s="1605"/>
      <c r="XEL15" s="1605"/>
      <c r="XEM15" s="1605"/>
      <c r="XEN15" s="1605"/>
      <c r="XEO15" s="1605"/>
      <c r="XEP15" s="1605"/>
      <c r="XEQ15" s="1605"/>
      <c r="XER15" s="1605"/>
      <c r="XES15" s="1605"/>
      <c r="XET15" s="2055"/>
      <c r="XEU15" s="2056"/>
      <c r="XEV15" s="2056"/>
      <c r="XEW15" s="2056"/>
      <c r="XEX15" s="2056"/>
      <c r="XEY15" s="2056"/>
      <c r="XEZ15" s="2056"/>
      <c r="XFA15" s="2057"/>
      <c r="XFB15" s="1625">
        <v>34672.400000000001</v>
      </c>
      <c r="XFC15" s="1518">
        <v>35920.9</v>
      </c>
      <c r="XFD15" s="1518">
        <v>35180.1</v>
      </c>
    </row>
    <row r="16" spans="1:41 16351:16384" ht="25.5">
      <c r="A16" s="1457"/>
      <c r="B16" s="1609" t="str">
        <f>INDEX(tblTrans[[English]:[Polski]],MATCH(XDX16,tblTrans[ID],0),LangSelID)</f>
        <v>value of mortgage loans
(cumulative)</v>
      </c>
      <c r="C16" s="1593" t="str">
        <f>INDEX(tblTrans[[English]:[Polski]],MATCH(XDY16,tblTrans[ID],0),LangSelID)</f>
        <v>PLN M</v>
      </c>
      <c r="D16" s="1605"/>
      <c r="E16" s="1605"/>
      <c r="F16" s="1605"/>
      <c r="G16" s="1605"/>
      <c r="H16" s="1605"/>
      <c r="I16" s="1605"/>
      <c r="J16" s="1605"/>
      <c r="K16" s="1605"/>
      <c r="L16" s="1605"/>
      <c r="M16" s="1605"/>
      <c r="N16" s="1605"/>
      <c r="O16" s="1605"/>
      <c r="P16" s="1605"/>
      <c r="Q16" s="1605"/>
      <c r="R16" s="1605"/>
      <c r="S16" s="1605"/>
      <c r="T16" s="1605"/>
      <c r="U16" s="1605"/>
      <c r="V16" s="1605"/>
      <c r="W16" s="1605"/>
      <c r="X16" s="2055" t="e">
        <f>INDEX(tblTrans[[English]:[Polski]],MATCH(XET16,tblTrans[ID],0),LangSelID)</f>
        <v>#N/A</v>
      </c>
      <c r="Y16" s="2056" t="e">
        <f>INDEX(tblTrans[[English]:[Polski]],MATCH(XEU16,tblTrans[ID],0),LangSelID)</f>
        <v>#N/A</v>
      </c>
      <c r="Z16" s="2056" t="e">
        <f>INDEX(tblTrans[[English]:[Polski]],MATCH(XEV16,tblTrans[ID],0),LangSelID)</f>
        <v>#N/A</v>
      </c>
      <c r="AA16" s="2056" t="e">
        <f>INDEX(tblTrans[[English]:[Polski]],MATCH(XEW16,tblTrans[ID],0),LangSelID)</f>
        <v>#N/A</v>
      </c>
      <c r="AB16" s="2056" t="e">
        <f>INDEX(tblTrans[[English]:[Polski]],MATCH(XEX16,tblTrans[ID],0),LangSelID)</f>
        <v>#N/A</v>
      </c>
      <c r="AC16" s="2056" t="e">
        <f>INDEX(tblTrans[[English]:[Polski]],MATCH(XEY16,tblTrans[ID],0),LangSelID)</f>
        <v>#N/A</v>
      </c>
      <c r="AD16" s="2056" t="e">
        <f>INDEX(tblTrans[[English]:[Polski]],MATCH(XEZ16,tblTrans[ID],0),LangSelID)</f>
        <v>#N/A</v>
      </c>
      <c r="AE16" s="2057" t="e">
        <f>INDEX(tblTrans[[English]:[Polski]],MATCH(XFA16,tblTrans[ID],0),LangSelID)</f>
        <v>#N/A</v>
      </c>
      <c r="AF16" s="1631">
        <v>29599.9</v>
      </c>
      <c r="AG16" s="1629">
        <v>30583.699999999997</v>
      </c>
      <c r="AH16" s="1629">
        <v>29535.5</v>
      </c>
      <c r="AI16" s="1629">
        <v>29209.9</v>
      </c>
      <c r="AJ16" s="1629">
        <v>29577.1402204062</v>
      </c>
      <c r="AK16" s="1629">
        <v>29976.353044919997</v>
      </c>
      <c r="AL16" s="1629">
        <v>29455.339261590001</v>
      </c>
      <c r="AM16" s="1629">
        <v>28915.824146090003</v>
      </c>
      <c r="AN16" s="1629">
        <v>29119.066517210005</v>
      </c>
      <c r="AO16" s="1628">
        <v>29188.366168040007</v>
      </c>
      <c r="XDW16" s="1457"/>
      <c r="XDX16" s="1609">
        <v>806</v>
      </c>
      <c r="XDY16" s="1593">
        <v>706</v>
      </c>
      <c r="XDZ16" s="1605"/>
      <c r="XEA16" s="1605"/>
      <c r="XEB16" s="1605"/>
      <c r="XEC16" s="1605"/>
      <c r="XED16" s="1605"/>
      <c r="XEE16" s="1605"/>
      <c r="XEF16" s="1605"/>
      <c r="XEG16" s="1605"/>
      <c r="XEH16" s="1605"/>
      <c r="XEI16" s="1605"/>
      <c r="XEJ16" s="1605"/>
      <c r="XEK16" s="1605"/>
      <c r="XEL16" s="1605"/>
      <c r="XEM16" s="1605"/>
      <c r="XEN16" s="1605"/>
      <c r="XEO16" s="1605"/>
      <c r="XEP16" s="1605"/>
      <c r="XEQ16" s="1605"/>
      <c r="XER16" s="1605"/>
      <c r="XES16" s="1605"/>
      <c r="XET16" s="2055"/>
      <c r="XEU16" s="2056"/>
      <c r="XEV16" s="2056"/>
      <c r="XEW16" s="2056"/>
      <c r="XEX16" s="2056"/>
      <c r="XEY16" s="2056"/>
      <c r="XEZ16" s="2056"/>
      <c r="XFA16" s="2057"/>
      <c r="XFB16" s="1631">
        <v>29599.9</v>
      </c>
      <c r="XFC16" s="1629">
        <v>30583.699999999997</v>
      </c>
      <c r="XFD16" s="1629">
        <v>29535.5</v>
      </c>
    </row>
    <row r="17" spans="1:41 16351:16384" ht="25.5">
      <c r="A17" s="1457"/>
      <c r="B17" s="1609" t="str">
        <f>INDEX(tblTrans[[English]:[Polski]],MATCH(XDX17,tblTrans[ID],0),LangSelID)</f>
        <v>value of mortgage loans 
(balance-sheet growth)</v>
      </c>
      <c r="C17" s="1593" t="str">
        <f>INDEX(tblTrans[[English]:[Polski]],MATCH(XDY17,tblTrans[ID],0),LangSelID)</f>
        <v>PLN M</v>
      </c>
      <c r="D17" s="1605"/>
      <c r="E17" s="1605"/>
      <c r="F17" s="1605"/>
      <c r="G17" s="1605"/>
      <c r="H17" s="1605"/>
      <c r="I17" s="1605"/>
      <c r="J17" s="1605"/>
      <c r="K17" s="1605"/>
      <c r="L17" s="1605"/>
      <c r="M17" s="1605"/>
      <c r="N17" s="1605"/>
      <c r="O17" s="1605"/>
      <c r="P17" s="1605"/>
      <c r="Q17" s="1605"/>
      <c r="R17" s="1605"/>
      <c r="S17" s="1605"/>
      <c r="T17" s="1605"/>
      <c r="U17" s="1605"/>
      <c r="V17" s="1605"/>
      <c r="W17" s="1605"/>
      <c r="X17" s="2055" t="e">
        <f>INDEX(tblTrans[[English]:[Polski]],MATCH(XET17,tblTrans[ID],0),LangSelID)</f>
        <v>#N/A</v>
      </c>
      <c r="Y17" s="2056" t="e">
        <f>INDEX(tblTrans[[English]:[Polski]],MATCH(XEU17,tblTrans[ID],0),LangSelID)</f>
        <v>#N/A</v>
      </c>
      <c r="Z17" s="2056" t="e">
        <f>INDEX(tblTrans[[English]:[Polski]],MATCH(XEV17,tblTrans[ID],0),LangSelID)</f>
        <v>#N/A</v>
      </c>
      <c r="AA17" s="2056" t="e">
        <f>INDEX(tblTrans[[English]:[Polski]],MATCH(XEW17,tblTrans[ID],0),LangSelID)</f>
        <v>#N/A</v>
      </c>
      <c r="AB17" s="2056" t="e">
        <f>INDEX(tblTrans[[English]:[Polski]],MATCH(XEX17,tblTrans[ID],0),LangSelID)</f>
        <v>#N/A</v>
      </c>
      <c r="AC17" s="2056" t="e">
        <f>INDEX(tblTrans[[English]:[Polski]],MATCH(XEY17,tblTrans[ID],0),LangSelID)</f>
        <v>#N/A</v>
      </c>
      <c r="AD17" s="2056" t="e">
        <f>INDEX(tblTrans[[English]:[Polski]],MATCH(XEZ17,tblTrans[ID],0),LangSelID)</f>
        <v>#N/A</v>
      </c>
      <c r="AE17" s="2057" t="e">
        <f>INDEX(tblTrans[[English]:[Polski]],MATCH(XFA17,tblTrans[ID],0),LangSelID)</f>
        <v>#N/A</v>
      </c>
      <c r="AF17" s="1634">
        <v>-1288.3999999999996</v>
      </c>
      <c r="AG17" s="1632">
        <v>983.79999999999745</v>
      </c>
      <c r="AH17" s="1632">
        <v>-1048.1999999999971</v>
      </c>
      <c r="AI17" s="1632">
        <v>-325.59999999999854</v>
      </c>
      <c r="AJ17" s="1632">
        <v>93.241170646197133</v>
      </c>
      <c r="AK17" s="1632">
        <v>399.21282451379739</v>
      </c>
      <c r="AL17" s="1629">
        <v>-521.01378332999593</v>
      </c>
      <c r="AM17" s="1629">
        <f>AM16-AL16</f>
        <v>-539.5151154999985</v>
      </c>
      <c r="AN17" s="1629">
        <f>AN16-AM16</f>
        <v>203.24237112000264</v>
      </c>
      <c r="AO17" s="1628">
        <f>AO16-AN16</f>
        <v>69.299650830002065</v>
      </c>
      <c r="XDW17" s="1457"/>
      <c r="XDX17" s="1609">
        <v>807</v>
      </c>
      <c r="XDY17" s="1593">
        <v>706</v>
      </c>
      <c r="XDZ17" s="1605"/>
      <c r="XEA17" s="1605"/>
      <c r="XEB17" s="1605"/>
      <c r="XEC17" s="1605"/>
      <c r="XED17" s="1605"/>
      <c r="XEE17" s="1605"/>
      <c r="XEF17" s="1605"/>
      <c r="XEG17" s="1605"/>
      <c r="XEH17" s="1605"/>
      <c r="XEI17" s="1605"/>
      <c r="XEJ17" s="1605"/>
      <c r="XEK17" s="1605"/>
      <c r="XEL17" s="1605"/>
      <c r="XEM17" s="1605"/>
      <c r="XEN17" s="1605"/>
      <c r="XEO17" s="1605"/>
      <c r="XEP17" s="1605"/>
      <c r="XEQ17" s="1605"/>
      <c r="XER17" s="1605"/>
      <c r="XES17" s="1605"/>
      <c r="XET17" s="2055"/>
      <c r="XEU17" s="2056"/>
      <c r="XEV17" s="2056"/>
      <c r="XEW17" s="2056"/>
      <c r="XEX17" s="2056"/>
      <c r="XEY17" s="2056"/>
      <c r="XEZ17" s="2056"/>
      <c r="XFA17" s="2057"/>
      <c r="XFB17" s="1634">
        <v>-1288.3999999999996</v>
      </c>
      <c r="XFC17" s="1632">
        <v>983.79999999999745</v>
      </c>
      <c r="XFD17" s="1632">
        <v>-1048.1999999999971</v>
      </c>
    </row>
    <row r="18" spans="1:41 16351:16384" ht="25.5">
      <c r="A18" s="1457"/>
      <c r="B18" s="1609" t="str">
        <f>INDEX(tblTrans[[English]:[Polski]],MATCH(XDX18,tblTrans[ID],0),LangSelID)</f>
        <v>value of mortgage loans - individuals
(quarterly sales)</v>
      </c>
      <c r="C18" s="1593" t="str">
        <f>INDEX(tblTrans[[English]:[Polski]],MATCH(XDY18,tblTrans[ID],0),LangSelID)</f>
        <v>PLN M</v>
      </c>
      <c r="D18" s="1605"/>
      <c r="E18" s="1605"/>
      <c r="F18" s="1605"/>
      <c r="G18" s="1605"/>
      <c r="H18" s="1605"/>
      <c r="I18" s="1605"/>
      <c r="J18" s="1605"/>
      <c r="K18" s="1605"/>
      <c r="L18" s="1605"/>
      <c r="M18" s="1605"/>
      <c r="N18" s="1605"/>
      <c r="O18" s="1605"/>
      <c r="P18" s="1605"/>
      <c r="Q18" s="1605"/>
      <c r="R18" s="1605"/>
      <c r="S18" s="1605"/>
      <c r="T18" s="1605"/>
      <c r="U18" s="1605"/>
      <c r="V18" s="1605"/>
      <c r="W18" s="1605"/>
      <c r="X18" s="2055" t="e">
        <f>INDEX(tblTrans[[English]:[Polski]],MATCH(XET18,tblTrans[ID],0),LangSelID)</f>
        <v>#N/A</v>
      </c>
      <c r="Y18" s="2056" t="e">
        <f>INDEX(tblTrans[[English]:[Polski]],MATCH(XEU18,tblTrans[ID],0),LangSelID)</f>
        <v>#N/A</v>
      </c>
      <c r="Z18" s="2056" t="e">
        <f>INDEX(tblTrans[[English]:[Polski]],MATCH(XEV18,tblTrans[ID],0),LangSelID)</f>
        <v>#N/A</v>
      </c>
      <c r="AA18" s="2056" t="e">
        <f>INDEX(tblTrans[[English]:[Polski]],MATCH(XEW18,tblTrans[ID],0),LangSelID)</f>
        <v>#N/A</v>
      </c>
      <c r="AB18" s="2056" t="e">
        <f>INDEX(tblTrans[[English]:[Polski]],MATCH(XEX18,tblTrans[ID],0),LangSelID)</f>
        <v>#N/A</v>
      </c>
      <c r="AC18" s="2056" t="e">
        <f>INDEX(tblTrans[[English]:[Polski]],MATCH(XEY18,tblTrans[ID],0),LangSelID)</f>
        <v>#N/A</v>
      </c>
      <c r="AD18" s="2056" t="e">
        <f>INDEX(tblTrans[[English]:[Polski]],MATCH(XEZ18,tblTrans[ID],0),LangSelID)</f>
        <v>#N/A</v>
      </c>
      <c r="AE18" s="2057" t="e">
        <f>INDEX(tblTrans[[English]:[Polski]],MATCH(XFA18,tblTrans[ID],0),LangSelID)</f>
        <v>#N/A</v>
      </c>
      <c r="AF18" s="1631">
        <v>438.8</v>
      </c>
      <c r="AG18" s="1632">
        <v>516.5</v>
      </c>
      <c r="AH18" s="1632">
        <v>272.60000000000002</v>
      </c>
      <c r="AI18" s="1629">
        <v>96.6</v>
      </c>
      <c r="AJ18" s="1629">
        <v>98.6</v>
      </c>
      <c r="AK18" s="1633">
        <v>171</v>
      </c>
      <c r="AL18" s="1629">
        <v>266.06</v>
      </c>
      <c r="AM18" s="1629">
        <v>344.6</v>
      </c>
      <c r="AN18" s="1629">
        <v>318</v>
      </c>
      <c r="AO18" s="1628">
        <v>422</v>
      </c>
      <c r="XDW18" s="1457"/>
      <c r="XDX18" s="1609">
        <v>808</v>
      </c>
      <c r="XDY18" s="1593">
        <v>706</v>
      </c>
      <c r="XDZ18" s="1605"/>
      <c r="XEA18" s="1605"/>
      <c r="XEB18" s="1605"/>
      <c r="XEC18" s="1605"/>
      <c r="XED18" s="1605"/>
      <c r="XEE18" s="1605"/>
      <c r="XEF18" s="1605"/>
      <c r="XEG18" s="1605"/>
      <c r="XEH18" s="1605"/>
      <c r="XEI18" s="1605"/>
      <c r="XEJ18" s="1605"/>
      <c r="XEK18" s="1605"/>
      <c r="XEL18" s="1605"/>
      <c r="XEM18" s="1605"/>
      <c r="XEN18" s="1605"/>
      <c r="XEO18" s="1605"/>
      <c r="XEP18" s="1605"/>
      <c r="XEQ18" s="1605"/>
      <c r="XER18" s="1605"/>
      <c r="XES18" s="1605"/>
      <c r="XET18" s="2055"/>
      <c r="XEU18" s="2056"/>
      <c r="XEV18" s="2056"/>
      <c r="XEW18" s="2056"/>
      <c r="XEX18" s="2056"/>
      <c r="XEY18" s="2056"/>
      <c r="XEZ18" s="2056"/>
      <c r="XFA18" s="2057"/>
      <c r="XFB18" s="1631">
        <v>438.8</v>
      </c>
      <c r="XFC18" s="1632">
        <v>516.5</v>
      </c>
      <c r="XFD18" s="1632">
        <v>272.60000000000002</v>
      </c>
    </row>
    <row r="19" spans="1:41 16351:16384" ht="25.5">
      <c r="A19" s="1457"/>
      <c r="B19" s="1609" t="str">
        <f>INDEX(tblTrans[[English]:[Polski]],MATCH(XDX19,tblTrans[ID],0),LangSelID)</f>
        <v>Mutual Funds Supermarket (SFI) + Saving Center (AuM - cumulative)</v>
      </c>
      <c r="C19" s="1593" t="str">
        <f>INDEX(tblTrans[[English]:[Polski]],MATCH(XDY19,tblTrans[ID],0),LangSelID)</f>
        <v>PLN M</v>
      </c>
      <c r="D19" s="1605"/>
      <c r="E19" s="1605"/>
      <c r="F19" s="1605"/>
      <c r="G19" s="1605"/>
      <c r="H19" s="1605"/>
      <c r="I19" s="1605"/>
      <c r="J19" s="1605"/>
      <c r="K19" s="1605"/>
      <c r="L19" s="1605"/>
      <c r="M19" s="1605"/>
      <c r="N19" s="1605"/>
      <c r="O19" s="1605"/>
      <c r="P19" s="1605"/>
      <c r="Q19" s="1605"/>
      <c r="R19" s="1605"/>
      <c r="S19" s="1605"/>
      <c r="T19" s="1605"/>
      <c r="U19" s="1605"/>
      <c r="V19" s="1605"/>
      <c r="W19" s="1605"/>
      <c r="X19" s="1605"/>
      <c r="Y19" s="1605"/>
      <c r="Z19" s="1605"/>
      <c r="AA19" s="1605"/>
      <c r="AB19" s="1605"/>
      <c r="AC19" s="1605"/>
      <c r="AD19" s="1605"/>
      <c r="AE19" s="1605"/>
      <c r="AF19" s="1631">
        <v>1806.1</v>
      </c>
      <c r="AG19" s="1632">
        <v>1668.6999999999998</v>
      </c>
      <c r="AH19" s="1632">
        <v>1628</v>
      </c>
      <c r="AI19" s="1629">
        <v>2655</v>
      </c>
      <c r="AJ19" s="1629">
        <v>3017.6021382100007</v>
      </c>
      <c r="AK19" s="1629">
        <v>3558</v>
      </c>
      <c r="AL19" s="1629">
        <v>4001.7335676799999</v>
      </c>
      <c r="AM19" s="1518">
        <v>4489.3340135803273</v>
      </c>
      <c r="AN19" s="1518">
        <v>4604.8085974600062</v>
      </c>
      <c r="AO19" s="1628">
        <v>4874.4063032941831</v>
      </c>
      <c r="XDW19" s="1457"/>
      <c r="XDX19" s="1609">
        <v>809</v>
      </c>
      <c r="XDY19" s="1593">
        <v>706</v>
      </c>
      <c r="XDZ19" s="1605"/>
      <c r="XEA19" s="1605"/>
      <c r="XEB19" s="1605"/>
      <c r="XEC19" s="1605"/>
      <c r="XED19" s="1605"/>
      <c r="XEE19" s="1605"/>
      <c r="XEF19" s="1605"/>
      <c r="XEG19" s="1605"/>
      <c r="XEH19" s="1605"/>
      <c r="XEI19" s="1605"/>
      <c r="XEJ19" s="1605"/>
      <c r="XEK19" s="1605"/>
      <c r="XEL19" s="1605"/>
      <c r="XEM19" s="1605"/>
      <c r="XEN19" s="1605"/>
      <c r="XEO19" s="1605"/>
      <c r="XEP19" s="1605"/>
      <c r="XEQ19" s="1605"/>
      <c r="XER19" s="1605"/>
      <c r="XES19" s="1605"/>
      <c r="XET19" s="1605"/>
      <c r="XEU19" s="1605"/>
      <c r="XEV19" s="1605"/>
      <c r="XEW19" s="1605"/>
      <c r="XEX19" s="1605"/>
      <c r="XEY19" s="1605"/>
      <c r="XEZ19" s="1605"/>
      <c r="XFA19" s="1605"/>
      <c r="XFB19" s="1631">
        <v>1806.1</v>
      </c>
      <c r="XFC19" s="1632">
        <v>1668.6999999999998</v>
      </c>
      <c r="XFD19" s="1632">
        <v>1628</v>
      </c>
    </row>
    <row r="20" spans="1:41 16351:16384">
      <c r="A20" s="1457"/>
      <c r="B20" s="1609" t="str">
        <f>INDEX(tblTrans[[English]:[Polski]],MATCH(XDX20,tblTrans[ID],0),LangSelID)</f>
        <v>SFI + Saving Center (quarterly gross sales)</v>
      </c>
      <c r="C20" s="1593" t="str">
        <f>INDEX(tblTrans[[English]:[Polski]],MATCH(XDY20,tblTrans[ID],0),LangSelID)</f>
        <v>PLN M</v>
      </c>
      <c r="D20" s="1605"/>
      <c r="E20" s="1605"/>
      <c r="F20" s="1605"/>
      <c r="G20" s="1605"/>
      <c r="H20" s="1605"/>
      <c r="I20" s="1605"/>
      <c r="J20" s="1605"/>
      <c r="K20" s="1605"/>
      <c r="L20" s="1605"/>
      <c r="M20" s="1605"/>
      <c r="N20" s="1605"/>
      <c r="O20" s="1605"/>
      <c r="P20" s="1605"/>
      <c r="Q20" s="1605"/>
      <c r="R20" s="1605"/>
      <c r="S20" s="1605"/>
      <c r="T20" s="1605"/>
      <c r="U20" s="1605"/>
      <c r="V20" s="1605"/>
      <c r="W20" s="1605"/>
      <c r="X20" s="1605"/>
      <c r="Y20" s="1605"/>
      <c r="Z20" s="1605"/>
      <c r="AA20" s="1605"/>
      <c r="AB20" s="1605"/>
      <c r="AC20" s="1605"/>
      <c r="AD20" s="1605"/>
      <c r="AE20" s="1605"/>
      <c r="AF20" s="1631">
        <v>567.4</v>
      </c>
      <c r="AG20" s="1630">
        <v>456.9</v>
      </c>
      <c r="AH20" s="1630">
        <v>451</v>
      </c>
      <c r="AI20" s="1629">
        <v>431.9</v>
      </c>
      <c r="AJ20" s="1629">
        <v>624.79999999999995</v>
      </c>
      <c r="AK20" s="1629">
        <v>1095.7</v>
      </c>
      <c r="AL20" s="1629">
        <v>878</v>
      </c>
      <c r="AM20" s="1629">
        <v>1019</v>
      </c>
      <c r="AN20" s="1629">
        <v>1059</v>
      </c>
      <c r="AO20" s="1628">
        <v>833.83505193000019</v>
      </c>
      <c r="XDW20" s="1457"/>
      <c r="XDX20" s="1609">
        <v>810</v>
      </c>
      <c r="XDY20" s="1593">
        <v>706</v>
      </c>
      <c r="XDZ20" s="1605"/>
      <c r="XEA20" s="1605"/>
      <c r="XEB20" s="1605"/>
      <c r="XEC20" s="1605"/>
      <c r="XED20" s="1605"/>
      <c r="XEE20" s="1605"/>
      <c r="XEF20" s="1605"/>
      <c r="XEG20" s="1605"/>
      <c r="XEH20" s="1605"/>
      <c r="XEI20" s="1605"/>
      <c r="XEJ20" s="1605"/>
      <c r="XEK20" s="1605"/>
      <c r="XEL20" s="1605"/>
      <c r="XEM20" s="1605"/>
      <c r="XEN20" s="1605"/>
      <c r="XEO20" s="1605"/>
      <c r="XEP20" s="1605"/>
      <c r="XEQ20" s="1605"/>
      <c r="XER20" s="1605"/>
      <c r="XES20" s="1605"/>
      <c r="XET20" s="1605"/>
      <c r="XEU20" s="1605"/>
      <c r="XEV20" s="1605"/>
      <c r="XEW20" s="1605"/>
      <c r="XEX20" s="1605"/>
      <c r="XEY20" s="1605"/>
      <c r="XEZ20" s="1605"/>
      <c r="XFA20" s="1605"/>
      <c r="XFB20" s="1631">
        <v>567.4</v>
      </c>
      <c r="XFC20" s="1630">
        <v>456.9</v>
      </c>
      <c r="XFD20" s="1630">
        <v>451</v>
      </c>
    </row>
    <row r="21" spans="1:41 16351:16384">
      <c r="A21" s="1457"/>
      <c r="B21" s="1591" t="str">
        <f>INDEX(tblTrans[[English]:[Polski]],MATCH(XDX21,tblTrans[ID],0),LangSelID)</f>
        <v>number of brokerage accounts 
(brokerage accounts)</v>
      </c>
      <c r="C21" s="1587" t="str">
        <f>INDEX(tblTrans[[English]:[Polski]],MATCH(XDY21,tblTrans[ID],0),LangSelID)</f>
        <v>pcs.</v>
      </c>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5"/>
      <c r="AC21" s="1605"/>
      <c r="AD21" s="1605"/>
      <c r="AE21" s="1605"/>
      <c r="AF21" s="1625">
        <v>233768</v>
      </c>
      <c r="AG21" s="1518">
        <v>233700</v>
      </c>
      <c r="AH21" s="1518">
        <v>233755</v>
      </c>
      <c r="AI21" s="1518">
        <v>234352</v>
      </c>
      <c r="AJ21" s="1518">
        <v>235501</v>
      </c>
      <c r="AK21" s="1518">
        <v>235973</v>
      </c>
      <c r="AL21" s="1518">
        <v>237225</v>
      </c>
      <c r="AM21" s="1518">
        <v>241146</v>
      </c>
      <c r="AN21" s="1518">
        <v>243356</v>
      </c>
      <c r="AO21" s="1627">
        <v>244057</v>
      </c>
      <c r="XDW21" s="1457"/>
      <c r="XDX21" s="1591">
        <v>811</v>
      </c>
      <c r="XDY21" s="1587">
        <v>708</v>
      </c>
      <c r="XDZ21" s="1605"/>
      <c r="XEA21" s="1605"/>
      <c r="XEB21" s="1605"/>
      <c r="XEC21" s="1605"/>
      <c r="XED21" s="1605"/>
      <c r="XEE21" s="1605"/>
      <c r="XEF21" s="1605"/>
      <c r="XEG21" s="1605"/>
      <c r="XEH21" s="1605"/>
      <c r="XEI21" s="1605"/>
      <c r="XEJ21" s="1605"/>
      <c r="XEK21" s="1605"/>
      <c r="XEL21" s="1605"/>
      <c r="XEM21" s="1605"/>
      <c r="XEN21" s="1605"/>
      <c r="XEO21" s="1605"/>
      <c r="XEP21" s="1605"/>
      <c r="XEQ21" s="1605"/>
      <c r="XER21" s="1605"/>
      <c r="XES21" s="1605"/>
      <c r="XET21" s="1605"/>
      <c r="XEU21" s="1605"/>
      <c r="XEV21" s="1605"/>
      <c r="XEW21" s="1605"/>
      <c r="XEX21" s="1605"/>
      <c r="XEY21" s="1605"/>
      <c r="XEZ21" s="1605"/>
      <c r="XFA21" s="1605"/>
      <c r="XFB21" s="1625">
        <v>233768</v>
      </c>
      <c r="XFC21" s="1518">
        <v>233700</v>
      </c>
      <c r="XFD21" s="1518">
        <v>233755</v>
      </c>
    </row>
    <row r="22" spans="1:41 16351:16384">
      <c r="A22" s="1457"/>
      <c r="B22" s="1591" t="str">
        <f>INDEX(tblTrans[[English]:[Polski]],MATCH(XDX22,tblTrans[ID],0),LangSelID)</f>
        <v>number of mKiosks</v>
      </c>
      <c r="C22" s="1593" t="str">
        <f>INDEX(tblTrans[[English]:[Polski]],MATCH(XDY22,tblTrans[ID],0),LangSelID)</f>
        <v>pcs.</v>
      </c>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605"/>
      <c r="AB22" s="1605"/>
      <c r="AC22" s="1605"/>
      <c r="AD22" s="1605"/>
      <c r="AE22" s="1605"/>
      <c r="AF22" s="1625">
        <v>62</v>
      </c>
      <c r="AG22" s="1518">
        <v>62</v>
      </c>
      <c r="AH22" s="1518">
        <v>62</v>
      </c>
      <c r="AI22" s="1518">
        <v>62</v>
      </c>
      <c r="AJ22" s="1518">
        <v>62</v>
      </c>
      <c r="AK22" s="1518">
        <v>61</v>
      </c>
      <c r="AL22" s="1518">
        <v>62</v>
      </c>
      <c r="AM22" s="1518">
        <v>63</v>
      </c>
      <c r="AN22" s="1518">
        <v>62</v>
      </c>
      <c r="AO22" s="1627">
        <v>62</v>
      </c>
      <c r="XDW22" s="1457"/>
      <c r="XDX22" s="1591">
        <v>812</v>
      </c>
      <c r="XDY22" s="1593">
        <v>708</v>
      </c>
      <c r="XDZ22" s="1605"/>
      <c r="XEA22" s="1605"/>
      <c r="XEB22" s="1605"/>
      <c r="XEC22" s="1605"/>
      <c r="XED22" s="1605"/>
      <c r="XEE22" s="1605"/>
      <c r="XEF22" s="1605"/>
      <c r="XEG22" s="1605"/>
      <c r="XEH22" s="1605"/>
      <c r="XEI22" s="1605"/>
      <c r="XEJ22" s="1605"/>
      <c r="XEK22" s="1605"/>
      <c r="XEL22" s="1605"/>
      <c r="XEM22" s="1605"/>
      <c r="XEN22" s="1605"/>
      <c r="XEO22" s="1605"/>
      <c r="XEP22" s="1605"/>
      <c r="XEQ22" s="1605"/>
      <c r="XER22" s="1605"/>
      <c r="XES22" s="1605"/>
      <c r="XET22" s="1605"/>
      <c r="XEU22" s="1605"/>
      <c r="XEV22" s="1605"/>
      <c r="XEW22" s="1605"/>
      <c r="XEX22" s="1605"/>
      <c r="XEY22" s="1605"/>
      <c r="XEZ22" s="1605"/>
      <c r="XFA22" s="1605"/>
      <c r="XFB22" s="1625">
        <v>62</v>
      </c>
      <c r="XFC22" s="1518">
        <v>62</v>
      </c>
      <c r="XFD22" s="1518">
        <v>62</v>
      </c>
    </row>
    <row r="23" spans="1:41 16351:16384">
      <c r="A23" s="1457"/>
      <c r="B23" s="1591" t="str">
        <f>INDEX(tblTrans[[English]:[Polski]],MATCH(XDX23,tblTrans[ID],0),LangSelID)</f>
        <v>number of CFs (Financial Centers)</v>
      </c>
      <c r="C23" s="1593" t="str">
        <f>INDEX(tblTrans[[English]:[Polski]],MATCH(XDY23,tblTrans[ID],0),LangSelID)</f>
        <v>pcs.</v>
      </c>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5"/>
      <c r="Z23" s="1605"/>
      <c r="AA23" s="1605"/>
      <c r="AB23" s="1605"/>
      <c r="AC23" s="1605"/>
      <c r="AD23" s="1605"/>
      <c r="AE23" s="1605"/>
      <c r="AF23" s="1625">
        <v>25</v>
      </c>
      <c r="AG23" s="1518">
        <v>25</v>
      </c>
      <c r="AH23" s="1518">
        <v>27</v>
      </c>
      <c r="AI23" s="1518">
        <v>26</v>
      </c>
      <c r="AJ23" s="1518">
        <v>23</v>
      </c>
      <c r="AK23" s="1518">
        <v>23</v>
      </c>
      <c r="AL23" s="1518">
        <v>24</v>
      </c>
      <c r="AM23" s="1518">
        <v>24</v>
      </c>
      <c r="AN23" s="1518">
        <v>24</v>
      </c>
      <c r="AO23" s="1627">
        <v>24</v>
      </c>
      <c r="XDW23" s="1457"/>
      <c r="XDX23" s="1591">
        <v>813</v>
      </c>
      <c r="XDY23" s="1593">
        <v>708</v>
      </c>
      <c r="XDZ23" s="1605"/>
      <c r="XEA23" s="1605"/>
      <c r="XEB23" s="1605"/>
      <c r="XEC23" s="1605"/>
      <c r="XED23" s="1605"/>
      <c r="XEE23" s="1605"/>
      <c r="XEF23" s="1605"/>
      <c r="XEG23" s="1605"/>
      <c r="XEH23" s="1605"/>
      <c r="XEI23" s="1605"/>
      <c r="XEJ23" s="1605"/>
      <c r="XEK23" s="1605"/>
      <c r="XEL23" s="1605"/>
      <c r="XEM23" s="1605"/>
      <c r="XEN23" s="1605"/>
      <c r="XEO23" s="1605"/>
      <c r="XEP23" s="1605"/>
      <c r="XEQ23" s="1605"/>
      <c r="XER23" s="1605"/>
      <c r="XES23" s="1605"/>
      <c r="XET23" s="1605"/>
      <c r="XEU23" s="1605"/>
      <c r="XEV23" s="1605"/>
      <c r="XEW23" s="1605"/>
      <c r="XEX23" s="1605"/>
      <c r="XEY23" s="1605"/>
      <c r="XEZ23" s="1605"/>
      <c r="XFA23" s="1605"/>
      <c r="XFB23" s="1625">
        <v>25</v>
      </c>
      <c r="XFC23" s="1518">
        <v>25</v>
      </c>
      <c r="XFD23" s="1518">
        <v>27</v>
      </c>
    </row>
    <row r="24" spans="1:41 16351:16384">
      <c r="A24" s="1457"/>
      <c r="B24" s="1591" t="str">
        <f>INDEX(tblTrans[[English]:[Polski]],MATCH(XDX24,tblTrans[ID],0),LangSelID)</f>
        <v>number of Partner mKiosk</v>
      </c>
      <c r="C24" s="1587" t="str">
        <f>INDEX(tblTrans[[English]:[Polski]],MATCH(XDY24,tblTrans[ID],0),LangSelID)</f>
        <v>pcs.</v>
      </c>
      <c r="D24" s="1605"/>
      <c r="E24" s="1605"/>
      <c r="F24" s="1605"/>
      <c r="G24" s="1605"/>
      <c r="H24" s="1605"/>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c r="AE24" s="1605"/>
      <c r="AF24" s="1625">
        <v>10</v>
      </c>
      <c r="AG24" s="1518">
        <v>8</v>
      </c>
      <c r="AH24" s="1518">
        <v>8</v>
      </c>
      <c r="AI24" s="1518">
        <v>6</v>
      </c>
      <c r="AJ24" s="1518">
        <v>5</v>
      </c>
      <c r="AK24" s="1518">
        <v>6</v>
      </c>
      <c r="AL24" s="1518">
        <v>6</v>
      </c>
      <c r="AM24" s="1518">
        <v>6</v>
      </c>
      <c r="AN24" s="1518">
        <v>5</v>
      </c>
      <c r="AO24" s="1627">
        <v>5</v>
      </c>
      <c r="XDW24" s="1457"/>
      <c r="XDX24" s="1591">
        <v>814</v>
      </c>
      <c r="XDY24" s="1587">
        <v>708</v>
      </c>
      <c r="XDZ24" s="1605"/>
      <c r="XEA24" s="1605"/>
      <c r="XEB24" s="1605"/>
      <c r="XEC24" s="1605"/>
      <c r="XED24" s="1605"/>
      <c r="XEE24" s="1605"/>
      <c r="XEF24" s="1605"/>
      <c r="XEG24" s="1605"/>
      <c r="XEH24" s="1605"/>
      <c r="XEI24" s="1605"/>
      <c r="XEJ24" s="1605"/>
      <c r="XEK24" s="1605"/>
      <c r="XEL24" s="1605"/>
      <c r="XEM24" s="1605"/>
      <c r="XEN24" s="1605"/>
      <c r="XEO24" s="1605"/>
      <c r="XEP24" s="1605"/>
      <c r="XEQ24" s="1605"/>
      <c r="XER24" s="1605"/>
      <c r="XES24" s="1605"/>
      <c r="XET24" s="1605"/>
      <c r="XEU24" s="1605"/>
      <c r="XEV24" s="1605"/>
      <c r="XEW24" s="1605"/>
      <c r="XEX24" s="1605"/>
      <c r="XEY24" s="1605"/>
      <c r="XEZ24" s="1605"/>
      <c r="XFA24" s="1605"/>
      <c r="XFB24" s="1625">
        <v>10</v>
      </c>
      <c r="XFC24" s="1518">
        <v>8</v>
      </c>
      <c r="XFD24" s="1518">
        <v>8</v>
      </c>
    </row>
    <row r="25" spans="1:41 16351:16384">
      <c r="A25" s="1457"/>
      <c r="B25" s="1591" t="str">
        <f>INDEX(tblTrans[[English]:[Polski]],MATCH(XDX25,tblTrans[ID],0),LangSelID)</f>
        <v>number of CUFs (Financial Services Centers)</v>
      </c>
      <c r="C25" s="1593" t="str">
        <f>INDEX(tblTrans[[English]:[Polski]],MATCH(XDY25,tblTrans[ID],0),LangSelID)</f>
        <v>pcs.</v>
      </c>
      <c r="D25" s="1605"/>
      <c r="E25" s="1605"/>
      <c r="F25" s="1605"/>
      <c r="G25" s="1605"/>
      <c r="H25" s="1605"/>
      <c r="I25" s="1605"/>
      <c r="J25" s="1605"/>
      <c r="K25" s="1605"/>
      <c r="L25" s="1605"/>
      <c r="M25" s="1605"/>
      <c r="N25" s="1605"/>
      <c r="O25" s="1605"/>
      <c r="P25" s="1605"/>
      <c r="Q25" s="1605"/>
      <c r="R25" s="1605"/>
      <c r="S25" s="1605"/>
      <c r="T25" s="1605"/>
      <c r="U25" s="1605"/>
      <c r="V25" s="1605"/>
      <c r="W25" s="1605"/>
      <c r="X25" s="1605"/>
      <c r="Y25" s="1605"/>
      <c r="Z25" s="1605"/>
      <c r="AA25" s="1605"/>
      <c r="AB25" s="1605"/>
      <c r="AC25" s="1605"/>
      <c r="AD25" s="1605"/>
      <c r="AE25" s="1605"/>
      <c r="AF25" s="1626">
        <v>73</v>
      </c>
      <c r="AG25" s="1491">
        <v>71</v>
      </c>
      <c r="AH25" s="1491">
        <v>71</v>
      </c>
      <c r="AI25" s="1518">
        <v>71</v>
      </c>
      <c r="AJ25" s="1517">
        <v>71</v>
      </c>
      <c r="AK25" s="1517">
        <v>71</v>
      </c>
      <c r="AL25" s="1517">
        <v>71</v>
      </c>
      <c r="AM25" s="1517">
        <v>71</v>
      </c>
      <c r="AN25" s="1517">
        <v>70</v>
      </c>
      <c r="AO25" s="1624">
        <v>71</v>
      </c>
      <c r="XDW25" s="1457"/>
      <c r="XDX25" s="1591">
        <v>815</v>
      </c>
      <c r="XDY25" s="1593">
        <v>708</v>
      </c>
      <c r="XDZ25" s="1605"/>
      <c r="XEA25" s="1605"/>
      <c r="XEB25" s="1605"/>
      <c r="XEC25" s="1605"/>
      <c r="XED25" s="1605"/>
      <c r="XEE25" s="1605"/>
      <c r="XEF25" s="1605"/>
      <c r="XEG25" s="1605"/>
      <c r="XEH25" s="1605"/>
      <c r="XEI25" s="1605"/>
      <c r="XEJ25" s="1605"/>
      <c r="XEK25" s="1605"/>
      <c r="XEL25" s="1605"/>
      <c r="XEM25" s="1605"/>
      <c r="XEN25" s="1605"/>
      <c r="XEO25" s="1605"/>
      <c r="XEP25" s="1605"/>
      <c r="XEQ25" s="1605"/>
      <c r="XER25" s="1605"/>
      <c r="XES25" s="1605"/>
      <c r="XET25" s="1605"/>
      <c r="XEU25" s="1605"/>
      <c r="XEV25" s="1605"/>
      <c r="XEW25" s="1605"/>
      <c r="XEX25" s="1605"/>
      <c r="XEY25" s="1605"/>
      <c r="XEZ25" s="1605"/>
      <c r="XFA25" s="1605"/>
      <c r="XFB25" s="1626">
        <v>73</v>
      </c>
      <c r="XFC25" s="1491">
        <v>71</v>
      </c>
      <c r="XFD25" s="1491">
        <v>71</v>
      </c>
    </row>
    <row r="26" spans="1:41 16351:16384">
      <c r="A26" s="1457"/>
      <c r="B26" s="1591" t="str">
        <f>INDEX(tblTrans[[English]:[Polski]],MATCH(XDX26,tblTrans[ID],0),LangSelID)</f>
        <v>number of partner outlets</v>
      </c>
      <c r="C26" s="1593" t="str">
        <f>INDEX(tblTrans[[English]:[Polski]],MATCH(XDY26,tblTrans[ID],0),LangSelID)</f>
        <v>pcs.</v>
      </c>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25">
        <v>61</v>
      </c>
      <c r="AG26" s="1491">
        <v>62</v>
      </c>
      <c r="AH26" s="1491">
        <v>62</v>
      </c>
      <c r="AI26" s="1518">
        <v>62</v>
      </c>
      <c r="AJ26" s="1517">
        <v>62</v>
      </c>
      <c r="AK26" s="1518">
        <v>62</v>
      </c>
      <c r="AL26" s="1517">
        <v>62</v>
      </c>
      <c r="AM26" s="1517">
        <v>62</v>
      </c>
      <c r="AN26" s="1517">
        <v>62</v>
      </c>
      <c r="AO26" s="1624">
        <v>61</v>
      </c>
      <c r="XDW26" s="1457"/>
      <c r="XDX26" s="1591">
        <v>816</v>
      </c>
      <c r="XDY26" s="1593">
        <v>708</v>
      </c>
      <c r="XDZ26" s="1605"/>
      <c r="XEA26" s="1605"/>
      <c r="XEB26" s="1605"/>
      <c r="XEC26" s="1605"/>
      <c r="XED26" s="1605"/>
      <c r="XEE26" s="1605"/>
      <c r="XEF26" s="1605"/>
      <c r="XEG26" s="1605"/>
      <c r="XEH26" s="1605"/>
      <c r="XEI26" s="1605"/>
      <c r="XEJ26" s="1605"/>
      <c r="XEK26" s="1605"/>
      <c r="XEL26" s="1605"/>
      <c r="XEM26" s="1605"/>
      <c r="XEN26" s="1605"/>
      <c r="XEO26" s="1605"/>
      <c r="XEP26" s="1605"/>
      <c r="XEQ26" s="1605"/>
      <c r="XER26" s="1605"/>
      <c r="XES26" s="1605"/>
      <c r="XET26" s="1605"/>
      <c r="XEU26" s="1605"/>
      <c r="XEV26" s="1605"/>
      <c r="XEW26" s="1605"/>
      <c r="XEX26" s="1605"/>
      <c r="XEY26" s="1605"/>
      <c r="XEZ26" s="1605"/>
      <c r="XFA26" s="1605"/>
      <c r="XFB26" s="1625">
        <v>61</v>
      </c>
      <c r="XFC26" s="1491">
        <v>62</v>
      </c>
      <c r="XFD26" s="1491">
        <v>62</v>
      </c>
    </row>
    <row r="27" spans="1:41 16351:16384">
      <c r="A27" s="1457"/>
      <c r="B27" s="1591"/>
      <c r="C27" s="1466"/>
      <c r="D27" s="1622"/>
      <c r="E27" s="1622"/>
      <c r="F27" s="1622"/>
      <c r="G27" s="1622"/>
      <c r="H27" s="1622"/>
      <c r="I27" s="1622"/>
      <c r="J27" s="1622"/>
      <c r="K27" s="1622"/>
      <c r="L27" s="1622"/>
      <c r="M27" s="1623"/>
      <c r="N27" s="1622"/>
      <c r="O27" s="1622"/>
      <c r="P27" s="1622"/>
      <c r="Q27" s="1622"/>
      <c r="R27" s="1622"/>
      <c r="S27" s="1622"/>
      <c r="T27" s="1622"/>
      <c r="U27" s="1622"/>
      <c r="V27" s="1622"/>
      <c r="W27" s="1622"/>
      <c r="X27" s="1622"/>
      <c r="Y27" s="1622"/>
      <c r="Z27" s="1622"/>
      <c r="AA27" s="1622"/>
      <c r="AB27" s="1622"/>
      <c r="AC27" s="1622"/>
      <c r="AD27" s="1622"/>
      <c r="AE27" s="1622"/>
      <c r="AF27" s="1457"/>
      <c r="AG27" s="1457"/>
      <c r="AH27" s="1457"/>
      <c r="AI27" s="1457"/>
      <c r="AJ27" s="1457"/>
      <c r="AK27" s="1457"/>
      <c r="AL27" s="1457"/>
      <c r="AM27" s="1457"/>
      <c r="AN27" s="1457"/>
      <c r="AO27" s="1621"/>
      <c r="XDW27" s="1457"/>
      <c r="XDX27" s="1591"/>
      <c r="XDY27" s="1466"/>
      <c r="XDZ27" s="1622"/>
      <c r="XEA27" s="1622"/>
      <c r="XEB27" s="1622"/>
      <c r="XEC27" s="1622"/>
      <c r="XED27" s="1622"/>
      <c r="XEE27" s="1622"/>
      <c r="XEF27" s="1622"/>
      <c r="XEG27" s="1622"/>
      <c r="XEH27" s="1622"/>
      <c r="XEI27" s="1623"/>
      <c r="XEJ27" s="1622"/>
      <c r="XEK27" s="1622"/>
      <c r="XEL27" s="1622"/>
      <c r="XEM27" s="1622"/>
      <c r="XEN27" s="1622"/>
      <c r="XEO27" s="1622"/>
      <c r="XEP27" s="1622"/>
      <c r="XEQ27" s="1622"/>
      <c r="XER27" s="1622"/>
      <c r="XES27" s="1622"/>
      <c r="XET27" s="1622"/>
      <c r="XEU27" s="1622"/>
      <c r="XEV27" s="1622"/>
      <c r="XEW27" s="1622"/>
      <c r="XEX27" s="1622"/>
      <c r="XEY27" s="1622"/>
      <c r="XEZ27" s="1622"/>
      <c r="XFA27" s="1622"/>
      <c r="XFB27" s="1457"/>
      <c r="XFC27" s="1457"/>
      <c r="XFD27" s="1457"/>
    </row>
    <row r="28" spans="1:41 16351:16384">
      <c r="A28" s="2052" t="str">
        <f>INDEX(tblTrans[[English]:[Polski]],MATCH(XDW28,tblTrans[ID],0),LangSelID)</f>
        <v>mBank (Poland)</v>
      </c>
      <c r="B28" s="2053" t="e">
        <f>INDEX(tblTrans[[English]:[Polski]],MATCH(XEW28,tblTrans[ID],0),LangSelID)</f>
        <v>#N/A</v>
      </c>
      <c r="C28" s="2054" t="e">
        <f>INDEX(tblTrans[[English]:[Polski]],MATCH(XEX28,tblTrans[ID],0),LangSelID)</f>
        <v>#N/A</v>
      </c>
      <c r="D28" s="1605"/>
      <c r="E28" s="1605"/>
      <c r="F28" s="1605"/>
      <c r="G28" s="1605"/>
      <c r="H28" s="1605"/>
      <c r="I28" s="1605"/>
      <c r="J28" s="1605"/>
      <c r="K28" s="1605"/>
      <c r="L28" s="1605"/>
      <c r="M28" s="1605"/>
      <c r="N28" s="1605"/>
      <c r="O28" s="1605"/>
      <c r="P28" s="1605"/>
      <c r="Q28" s="1605"/>
      <c r="R28" s="1605"/>
      <c r="S28" s="1605"/>
      <c r="T28" s="2052"/>
      <c r="U28" s="2053"/>
      <c r="V28" s="2054"/>
      <c r="W28" s="2052"/>
      <c r="X28" s="2053"/>
      <c r="Y28" s="2054"/>
      <c r="Z28" s="2052"/>
      <c r="AA28" s="2053"/>
      <c r="AB28" s="2054"/>
      <c r="AC28" s="2052"/>
      <c r="AD28" s="2053"/>
      <c r="AE28" s="2054"/>
      <c r="AF28" s="2052"/>
      <c r="AG28" s="2053"/>
      <c r="AH28" s="2054"/>
      <c r="AI28" s="2052"/>
      <c r="AJ28" s="2053"/>
      <c r="AK28" s="2054"/>
      <c r="AL28" s="2052"/>
      <c r="AM28" s="2053"/>
      <c r="AN28" s="1605"/>
      <c r="AO28" s="1606"/>
      <c r="XDW28" s="2052">
        <v>817</v>
      </c>
      <c r="XDX28" s="2053"/>
      <c r="XDY28" s="2054"/>
      <c r="XDZ28" s="1605"/>
      <c r="XEA28" s="1605"/>
      <c r="XEB28" s="1605"/>
      <c r="XEC28" s="1605"/>
      <c r="XED28" s="1605"/>
      <c r="XEE28" s="1605"/>
      <c r="XEF28" s="1605"/>
      <c r="XEG28" s="1605"/>
      <c r="XEH28" s="1605"/>
      <c r="XEI28" s="1605"/>
      <c r="XEJ28" s="1605"/>
      <c r="XEK28" s="1605"/>
      <c r="XEL28" s="1605"/>
      <c r="XEM28" s="1605"/>
      <c r="XEN28" s="1605"/>
      <c r="XEO28" s="1605"/>
      <c r="XEP28" s="2052"/>
      <c r="XEQ28" s="2053"/>
      <c r="XER28" s="2054"/>
      <c r="XES28" s="2052"/>
      <c r="XET28" s="2053"/>
      <c r="XEU28" s="2054"/>
      <c r="XEV28" s="2052"/>
      <c r="XEW28" s="2053"/>
      <c r="XEX28" s="2054"/>
      <c r="XEY28" s="2052"/>
      <c r="XEZ28" s="2053"/>
      <c r="XFA28" s="2054"/>
      <c r="XFB28" s="2052"/>
      <c r="XFC28" s="2053"/>
      <c r="XFD28" s="2054"/>
    </row>
    <row r="29" spans="1:41 16351:16384">
      <c r="A29" s="1614"/>
      <c r="B29" s="1614" t="str">
        <f>INDEX(tblTrans[[English]:[Polski]],MATCH(XDX29,tblTrans[ID],0),LangSelID)</f>
        <v>number of accounts</v>
      </c>
      <c r="C29" s="1607" t="str">
        <f>INDEX(tblTrans[[English]:[Polski]],MATCH(XDY29,tblTrans[ID],0),LangSelID)</f>
        <v>thou.</v>
      </c>
      <c r="D29" s="1476">
        <v>1107</v>
      </c>
      <c r="E29" s="1476">
        <v>1146</v>
      </c>
      <c r="F29" s="1476">
        <v>1231</v>
      </c>
      <c r="G29" s="1476">
        <v>1323.8</v>
      </c>
      <c r="H29" s="1476">
        <v>1423.8</v>
      </c>
      <c r="I29" s="1476">
        <v>1509</v>
      </c>
      <c r="J29" s="1476">
        <v>1601.2</v>
      </c>
      <c r="K29" s="1476">
        <v>1703.1</v>
      </c>
      <c r="L29" s="1476">
        <v>1825</v>
      </c>
      <c r="M29" s="1476">
        <v>1921</v>
      </c>
      <c r="N29" s="1476">
        <v>2029</v>
      </c>
      <c r="O29" s="1476">
        <v>2172</v>
      </c>
      <c r="P29" s="1476">
        <v>2323</v>
      </c>
      <c r="Q29" s="1476">
        <v>2466</v>
      </c>
      <c r="R29" s="1476">
        <v>2636</v>
      </c>
      <c r="S29" s="1476">
        <v>2848.7</v>
      </c>
      <c r="T29" s="1476">
        <v>2984</v>
      </c>
      <c r="U29" s="1476">
        <v>3098.36</v>
      </c>
      <c r="V29" s="1476">
        <v>3264</v>
      </c>
      <c r="W29" s="1476">
        <v>3480</v>
      </c>
      <c r="X29" s="1476">
        <v>3709</v>
      </c>
      <c r="Y29" s="1476">
        <v>3832.0410000000002</v>
      </c>
      <c r="Z29" s="1476">
        <v>3956.3</v>
      </c>
      <c r="AA29" s="1476">
        <v>2235</v>
      </c>
      <c r="AB29" s="1476">
        <v>2296</v>
      </c>
      <c r="AC29" s="1476">
        <v>2343</v>
      </c>
      <c r="AD29" s="1476">
        <v>2374</v>
      </c>
      <c r="AE29" s="1476">
        <v>2406</v>
      </c>
      <c r="AF29" s="1620"/>
      <c r="AG29" s="1605"/>
      <c r="AH29" s="1605"/>
      <c r="AI29" s="1605"/>
      <c r="AJ29" s="1605"/>
      <c r="AK29" s="1605"/>
      <c r="AL29" s="1605"/>
      <c r="AM29" s="1605"/>
      <c r="AN29" s="1605"/>
      <c r="AO29" s="1606"/>
      <c r="XDW29" s="1614"/>
      <c r="XDX29" s="1614">
        <v>818</v>
      </c>
      <c r="XDY29" s="1607">
        <v>705</v>
      </c>
      <c r="XDZ29" s="1476">
        <v>1107</v>
      </c>
      <c r="XEA29" s="1476">
        <v>1146</v>
      </c>
      <c r="XEB29" s="1476">
        <v>1231</v>
      </c>
      <c r="XEC29" s="1476">
        <v>1323.8</v>
      </c>
      <c r="XED29" s="1476">
        <v>1423.8</v>
      </c>
      <c r="XEE29" s="1476">
        <v>1509</v>
      </c>
      <c r="XEF29" s="1476">
        <v>1601.2</v>
      </c>
      <c r="XEG29" s="1476">
        <v>1703.1</v>
      </c>
      <c r="XEH29" s="1476">
        <v>1825</v>
      </c>
      <c r="XEI29" s="1476">
        <v>1921</v>
      </c>
      <c r="XEJ29" s="1476">
        <v>2029</v>
      </c>
      <c r="XEK29" s="1476">
        <v>2172</v>
      </c>
      <c r="XEL29" s="1476">
        <v>2323</v>
      </c>
      <c r="XEM29" s="1476">
        <v>2466</v>
      </c>
      <c r="XEN29" s="1476">
        <v>2636</v>
      </c>
      <c r="XEO29" s="1476">
        <v>2848.7</v>
      </c>
      <c r="XEP29" s="1476">
        <v>2984</v>
      </c>
      <c r="XEQ29" s="1476">
        <v>3098.36</v>
      </c>
      <c r="XER29" s="1476">
        <v>3264</v>
      </c>
      <c r="XES29" s="1476">
        <v>3480</v>
      </c>
      <c r="XET29" s="1476">
        <v>3709</v>
      </c>
      <c r="XEU29" s="1476">
        <v>3832.0410000000002</v>
      </c>
      <c r="XEV29" s="1476">
        <v>3956.3</v>
      </c>
      <c r="XEW29" s="1476">
        <v>2235</v>
      </c>
      <c r="XEX29" s="1476">
        <v>2296</v>
      </c>
      <c r="XEY29" s="1476">
        <v>2343</v>
      </c>
      <c r="XEZ29" s="1476">
        <v>2374</v>
      </c>
      <c r="XFA29" s="1476">
        <v>2406</v>
      </c>
      <c r="XFB29" s="1620"/>
      <c r="XFC29" s="1605"/>
      <c r="XFD29" s="1605"/>
    </row>
    <row r="30" spans="1:41 16351:16384">
      <c r="A30" s="1619"/>
      <c r="B30" s="1614" t="str">
        <f>INDEX(tblTrans[[English]:[Polski]],MATCH(XDX30,tblTrans[ID],0),LangSelID)</f>
        <v>number of customers</v>
      </c>
      <c r="C30" s="1607" t="str">
        <f>INDEX(tblTrans[[English]:[Polski]],MATCH(XDY30,tblTrans[ID],0),LangSelID)</f>
        <v>thou.</v>
      </c>
      <c r="D30" s="1485">
        <v>828</v>
      </c>
      <c r="E30" s="1485">
        <v>885</v>
      </c>
      <c r="F30" s="1485">
        <v>945</v>
      </c>
      <c r="G30" s="1485">
        <v>1015</v>
      </c>
      <c r="H30" s="1485">
        <v>1091</v>
      </c>
      <c r="I30" s="1485">
        <v>1155</v>
      </c>
      <c r="J30" s="1485">
        <v>1219</v>
      </c>
      <c r="K30" s="1479">
        <v>1289.5</v>
      </c>
      <c r="L30" s="1479">
        <v>1375</v>
      </c>
      <c r="M30" s="1479">
        <v>1447</v>
      </c>
      <c r="N30" s="1476">
        <v>1525</v>
      </c>
      <c r="O30" s="1476">
        <v>1629</v>
      </c>
      <c r="P30" s="1476">
        <v>1732</v>
      </c>
      <c r="Q30" s="1476">
        <v>1834</v>
      </c>
      <c r="R30" s="1476">
        <v>1952</v>
      </c>
      <c r="S30" s="1476">
        <v>2035</v>
      </c>
      <c r="T30" s="1476">
        <v>2120</v>
      </c>
      <c r="U30" s="1476">
        <v>2154.6750000000002</v>
      </c>
      <c r="V30" s="1476">
        <v>2212</v>
      </c>
      <c r="W30" s="1476">
        <v>2296</v>
      </c>
      <c r="X30" s="1476">
        <v>2371</v>
      </c>
      <c r="Y30" s="1476">
        <v>2436.0830000000001</v>
      </c>
      <c r="Z30" s="1476">
        <v>2510.6999999999998</v>
      </c>
      <c r="AA30" s="1476">
        <v>2580.9</v>
      </c>
      <c r="AB30" s="1476">
        <v>2644.2</v>
      </c>
      <c r="AC30" s="1476">
        <v>2688.3</v>
      </c>
      <c r="AD30" s="1476">
        <v>2718.9</v>
      </c>
      <c r="AE30" s="1478">
        <v>2751.7</v>
      </c>
      <c r="AF30" s="1605"/>
      <c r="AG30" s="1605"/>
      <c r="AH30" s="1605"/>
      <c r="AI30" s="1605"/>
      <c r="AJ30" s="1605"/>
      <c r="AK30" s="1605"/>
      <c r="AL30" s="1605"/>
      <c r="AM30" s="1605"/>
      <c r="AN30" s="1605"/>
      <c r="AO30" s="1606"/>
      <c r="XDW30" s="1619"/>
      <c r="XDX30" s="1614">
        <v>819</v>
      </c>
      <c r="XDY30" s="1607">
        <v>705</v>
      </c>
      <c r="XDZ30" s="1485">
        <v>828</v>
      </c>
      <c r="XEA30" s="1485">
        <v>885</v>
      </c>
      <c r="XEB30" s="1485">
        <v>945</v>
      </c>
      <c r="XEC30" s="1485">
        <v>1015</v>
      </c>
      <c r="XED30" s="1485">
        <v>1091</v>
      </c>
      <c r="XEE30" s="1485">
        <v>1155</v>
      </c>
      <c r="XEF30" s="1485">
        <v>1219</v>
      </c>
      <c r="XEG30" s="1479">
        <v>1289.5</v>
      </c>
      <c r="XEH30" s="1479">
        <v>1375</v>
      </c>
      <c r="XEI30" s="1479">
        <v>1447</v>
      </c>
      <c r="XEJ30" s="1476">
        <v>1525</v>
      </c>
      <c r="XEK30" s="1476">
        <v>1629</v>
      </c>
      <c r="XEL30" s="1476">
        <v>1732</v>
      </c>
      <c r="XEM30" s="1476">
        <v>1834</v>
      </c>
      <c r="XEN30" s="1476">
        <v>1952</v>
      </c>
      <c r="XEO30" s="1476">
        <v>2035</v>
      </c>
      <c r="XEP30" s="1476">
        <v>2120</v>
      </c>
      <c r="XEQ30" s="1476">
        <v>2154.6750000000002</v>
      </c>
      <c r="XER30" s="1476">
        <v>2212</v>
      </c>
      <c r="XES30" s="1476">
        <v>2296</v>
      </c>
      <c r="XET30" s="1476">
        <v>2371</v>
      </c>
      <c r="XEU30" s="1476">
        <v>2436.0830000000001</v>
      </c>
      <c r="XEV30" s="1476">
        <v>2510.6999999999998</v>
      </c>
      <c r="XEW30" s="1476">
        <v>2580.9</v>
      </c>
      <c r="XEX30" s="1476">
        <v>2644.2</v>
      </c>
      <c r="XEY30" s="1476">
        <v>2688.3</v>
      </c>
      <c r="XEZ30" s="1476">
        <v>2718.9</v>
      </c>
      <c r="XFA30" s="1478">
        <v>2751.7</v>
      </c>
      <c r="XFB30" s="1605"/>
      <c r="XFC30" s="1605"/>
      <c r="XFD30" s="1605"/>
    </row>
    <row r="31" spans="1:41 16351:16384">
      <c r="A31" s="1457"/>
      <c r="B31" s="1591" t="str">
        <f>INDEX(tblTrans[[English]:[Polski]],MATCH(XDX31,tblTrans[ID],0),LangSelID)</f>
        <v>therein: microfirms</v>
      </c>
      <c r="C31" s="1466" t="str">
        <f>INDEX(tblTrans[[English]:[Polski]],MATCH(XDY31,tblTrans[ID],0),LangSelID)</f>
        <v>thou.</v>
      </c>
      <c r="D31" s="1476">
        <v>83</v>
      </c>
      <c r="E31" s="1476">
        <v>90</v>
      </c>
      <c r="F31" s="1476">
        <v>96</v>
      </c>
      <c r="G31" s="1476">
        <v>104</v>
      </c>
      <c r="H31" s="1476">
        <v>114</v>
      </c>
      <c r="I31" s="1476">
        <v>121</v>
      </c>
      <c r="J31" s="1476">
        <v>128</v>
      </c>
      <c r="K31" s="1479">
        <v>134.80000000000001</v>
      </c>
      <c r="L31" s="1476">
        <v>144</v>
      </c>
      <c r="M31" s="1475">
        <v>151</v>
      </c>
      <c r="N31" s="1476">
        <v>160</v>
      </c>
      <c r="O31" s="1475">
        <v>173</v>
      </c>
      <c r="P31" s="1475">
        <v>186</v>
      </c>
      <c r="Q31" s="1475">
        <v>197</v>
      </c>
      <c r="R31" s="1475">
        <v>221</v>
      </c>
      <c r="S31" s="1483">
        <v>238</v>
      </c>
      <c r="T31" s="1483">
        <v>250</v>
      </c>
      <c r="U31" s="1483">
        <v>257.221</v>
      </c>
      <c r="V31" s="1475">
        <v>257</v>
      </c>
      <c r="W31" s="1476">
        <v>265</v>
      </c>
      <c r="X31" s="1476">
        <v>273</v>
      </c>
      <c r="Y31" s="1475">
        <v>279.72399999999999</v>
      </c>
      <c r="Z31" s="1475">
        <v>286.10000000000002</v>
      </c>
      <c r="AA31" s="1475">
        <v>292.10000000000002</v>
      </c>
      <c r="AB31" s="1475">
        <v>297.7</v>
      </c>
      <c r="AC31" s="1475">
        <v>300.5</v>
      </c>
      <c r="AD31" s="1475">
        <v>304.8</v>
      </c>
      <c r="AE31" s="1474">
        <v>308.60000000000002</v>
      </c>
      <c r="AF31" s="1605"/>
      <c r="AG31" s="1605"/>
      <c r="AH31" s="1605"/>
      <c r="AI31" s="1605"/>
      <c r="AJ31" s="1605"/>
      <c r="AK31" s="1605"/>
      <c r="AL31" s="1605"/>
      <c r="AM31" s="1605"/>
      <c r="AN31" s="1605"/>
      <c r="AO31" s="1606"/>
      <c r="XDW31" s="1457"/>
      <c r="XDX31" s="1591">
        <v>820</v>
      </c>
      <c r="XDY31" s="1466">
        <v>705</v>
      </c>
      <c r="XDZ31" s="1476">
        <v>83</v>
      </c>
      <c r="XEA31" s="1476">
        <v>90</v>
      </c>
      <c r="XEB31" s="1476">
        <v>96</v>
      </c>
      <c r="XEC31" s="1476">
        <v>104</v>
      </c>
      <c r="XED31" s="1476">
        <v>114</v>
      </c>
      <c r="XEE31" s="1476">
        <v>121</v>
      </c>
      <c r="XEF31" s="1476">
        <v>128</v>
      </c>
      <c r="XEG31" s="1479">
        <v>134.80000000000001</v>
      </c>
      <c r="XEH31" s="1476">
        <v>144</v>
      </c>
      <c r="XEI31" s="1475">
        <v>151</v>
      </c>
      <c r="XEJ31" s="1476">
        <v>160</v>
      </c>
      <c r="XEK31" s="1475">
        <v>173</v>
      </c>
      <c r="XEL31" s="1475">
        <v>186</v>
      </c>
      <c r="XEM31" s="1475">
        <v>197</v>
      </c>
      <c r="XEN31" s="1475">
        <v>221</v>
      </c>
      <c r="XEO31" s="1483">
        <v>238</v>
      </c>
      <c r="XEP31" s="1483">
        <v>250</v>
      </c>
      <c r="XEQ31" s="1483">
        <v>257.221</v>
      </c>
      <c r="XER31" s="1475">
        <v>257</v>
      </c>
      <c r="XES31" s="1476">
        <v>265</v>
      </c>
      <c r="XET31" s="1476">
        <v>273</v>
      </c>
      <c r="XEU31" s="1475">
        <v>279.72399999999999</v>
      </c>
      <c r="XEV31" s="1475">
        <v>286.10000000000002</v>
      </c>
      <c r="XEW31" s="1475">
        <v>292.10000000000002</v>
      </c>
      <c r="XEX31" s="1475">
        <v>297.7</v>
      </c>
      <c r="XEY31" s="1475">
        <v>300.5</v>
      </c>
      <c r="XEZ31" s="1475">
        <v>304.8</v>
      </c>
      <c r="XFA31" s="1474">
        <v>308.60000000000002</v>
      </c>
      <c r="XFB31" s="1605"/>
      <c r="XFC31" s="1605"/>
      <c r="XFD31" s="1605"/>
    </row>
    <row r="32" spans="1:41 16351:16384">
      <c r="A32" s="1584"/>
      <c r="B32" s="1588" t="str">
        <f>INDEX(tblTrans[[English]:[Polski]],MATCH(XDX32,tblTrans[ID],0),LangSelID)</f>
        <v>total number of cards</v>
      </c>
      <c r="C32" s="1466" t="str">
        <f>INDEX(tblTrans[[English]:[Polski]],MATCH(XDY32,tblTrans[ID],0),LangSelID)</f>
        <v>pcs. '000</v>
      </c>
      <c r="D32" s="1584">
        <f t="shared" ref="D32:K32" si="0">D33+D34</f>
        <v>440.8</v>
      </c>
      <c r="E32" s="1584">
        <f t="shared" si="0"/>
        <v>483.2</v>
      </c>
      <c r="F32" s="1584">
        <f t="shared" si="0"/>
        <v>526</v>
      </c>
      <c r="G32" s="1584">
        <f t="shared" si="0"/>
        <v>581</v>
      </c>
      <c r="H32" s="1584">
        <f t="shared" si="0"/>
        <v>635.20000000000005</v>
      </c>
      <c r="I32" s="1584">
        <f t="shared" si="0"/>
        <v>705.69999999999993</v>
      </c>
      <c r="J32" s="1584">
        <f t="shared" si="0"/>
        <v>755.7</v>
      </c>
      <c r="K32" s="1585">
        <f t="shared" si="0"/>
        <v>873.59999999999991</v>
      </c>
      <c r="L32" s="1584">
        <v>967</v>
      </c>
      <c r="M32" s="1585">
        <v>1050</v>
      </c>
      <c r="N32" s="1592">
        <v>1139</v>
      </c>
      <c r="O32" s="1615">
        <v>1272</v>
      </c>
      <c r="P32" s="1584">
        <v>1392</v>
      </c>
      <c r="Q32" s="1584">
        <v>1513</v>
      </c>
      <c r="R32" s="1584">
        <v>1649</v>
      </c>
      <c r="S32" s="1584">
        <v>1805</v>
      </c>
      <c r="T32" s="1584">
        <v>1956</v>
      </c>
      <c r="U32" s="1585">
        <f>U33+U34</f>
        <v>2076.1410000000001</v>
      </c>
      <c r="V32" s="1585">
        <v>2184</v>
      </c>
      <c r="W32" s="1596">
        <f>W33+W34</f>
        <v>2307</v>
      </c>
      <c r="X32" s="1584">
        <v>2427.9740000000002</v>
      </c>
      <c r="Y32" s="1595">
        <f>SUM(Y33:Y34)</f>
        <v>2531.0390000000002</v>
      </c>
      <c r="Z32" s="1595">
        <v>2651.8</v>
      </c>
      <c r="AA32" s="1595">
        <v>2763.5</v>
      </c>
      <c r="AB32" s="1595">
        <v>3012</v>
      </c>
      <c r="AC32" s="1595">
        <v>3186.4</v>
      </c>
      <c r="AD32" s="1595">
        <f>SUM(AD33:AD34)</f>
        <v>3375.1</v>
      </c>
      <c r="AE32" s="1618">
        <f>SUM(AE33:AE34)</f>
        <v>3573</v>
      </c>
      <c r="AF32" s="1605"/>
      <c r="AG32" s="1605"/>
      <c r="AH32" s="1605"/>
      <c r="AI32" s="1605"/>
      <c r="AJ32" s="1605"/>
      <c r="AK32" s="1605"/>
      <c r="AL32" s="1605"/>
      <c r="AM32" s="1605"/>
      <c r="AN32" s="1605"/>
      <c r="AO32" s="1606"/>
      <c r="XDW32" s="1584"/>
      <c r="XDX32" s="1588">
        <v>821</v>
      </c>
      <c r="XDY32" s="1466">
        <v>880</v>
      </c>
      <c r="XDZ32" s="1584">
        <f t="shared" ref="XDZ32:XEG32" si="1">XDZ33+XDZ34</f>
        <v>440.8</v>
      </c>
      <c r="XEA32" s="1584">
        <f t="shared" si="1"/>
        <v>483.2</v>
      </c>
      <c r="XEB32" s="1584">
        <f t="shared" si="1"/>
        <v>526</v>
      </c>
      <c r="XEC32" s="1584">
        <f t="shared" si="1"/>
        <v>581</v>
      </c>
      <c r="XED32" s="1584">
        <f t="shared" si="1"/>
        <v>635.20000000000005</v>
      </c>
      <c r="XEE32" s="1584">
        <f t="shared" si="1"/>
        <v>705.69999999999993</v>
      </c>
      <c r="XEF32" s="1584">
        <f t="shared" si="1"/>
        <v>755.7</v>
      </c>
      <c r="XEG32" s="1585">
        <f t="shared" si="1"/>
        <v>873.59999999999991</v>
      </c>
      <c r="XEH32" s="1584">
        <v>967</v>
      </c>
      <c r="XEI32" s="1585">
        <v>1050</v>
      </c>
      <c r="XEJ32" s="1592">
        <v>1139</v>
      </c>
      <c r="XEK32" s="1615">
        <v>1272</v>
      </c>
      <c r="XEL32" s="1584">
        <v>1392</v>
      </c>
      <c r="XEM32" s="1584">
        <v>1513</v>
      </c>
      <c r="XEN32" s="1584">
        <v>1649</v>
      </c>
      <c r="XEO32" s="1584">
        <v>1805</v>
      </c>
      <c r="XEP32" s="1584">
        <v>1956</v>
      </c>
      <c r="XEQ32" s="1585">
        <f>XEQ33+XEQ34</f>
        <v>2076.1410000000001</v>
      </c>
      <c r="XER32" s="1585">
        <v>2184</v>
      </c>
      <c r="XES32" s="1596">
        <f>XES33+XES34</f>
        <v>2307</v>
      </c>
      <c r="XET32" s="1584">
        <v>2427.9740000000002</v>
      </c>
      <c r="XEU32" s="1595">
        <f>SUM(XEU33:XEU34)</f>
        <v>2531.0390000000002</v>
      </c>
      <c r="XEV32" s="1595">
        <v>2651.8</v>
      </c>
      <c r="XEW32" s="1595">
        <v>2763.5</v>
      </c>
      <c r="XEX32" s="1595">
        <v>3012</v>
      </c>
      <c r="XEY32" s="1595">
        <v>3186.4</v>
      </c>
      <c r="XEZ32" s="1595">
        <f>SUM(XEZ33:XEZ34)</f>
        <v>3375.1</v>
      </c>
      <c r="XFA32" s="1618">
        <f>SUM(XFA33:XFA34)</f>
        <v>3573</v>
      </c>
      <c r="XFB32" s="1605"/>
      <c r="XFC32" s="1605"/>
      <c r="XFD32" s="1605"/>
    </row>
    <row r="33" spans="1:41 16351:16384">
      <c r="A33" s="1457"/>
      <c r="B33" s="1591" t="str">
        <f>INDEX(tblTrans[[English]:[Polski]],MATCH(XDX33,tblTrans[ID],0),LangSelID)</f>
        <v>number of debit cards</v>
      </c>
      <c r="C33" s="1466" t="str">
        <f>INDEX(tblTrans[[English]:[Polski]],MATCH(XDY33,tblTrans[ID],0),LangSelID)</f>
        <v>pcs. '000</v>
      </c>
      <c r="D33" s="1476">
        <v>414</v>
      </c>
      <c r="E33" s="1476">
        <v>452</v>
      </c>
      <c r="F33" s="1476">
        <v>488</v>
      </c>
      <c r="G33" s="1476">
        <v>532.29999999999995</v>
      </c>
      <c r="H33" s="1476">
        <v>578.70000000000005</v>
      </c>
      <c r="I33" s="1476">
        <v>639.9</v>
      </c>
      <c r="J33" s="1476">
        <v>681.2</v>
      </c>
      <c r="K33" s="1476">
        <v>782.3</v>
      </c>
      <c r="L33" s="1483">
        <v>859.3</v>
      </c>
      <c r="M33" s="1475">
        <v>928</v>
      </c>
      <c r="N33" s="1476">
        <v>1000</v>
      </c>
      <c r="O33" s="1475">
        <v>1110</v>
      </c>
      <c r="P33" s="1475">
        <v>1213.2</v>
      </c>
      <c r="Q33" s="1475">
        <v>1315</v>
      </c>
      <c r="R33" s="1475">
        <v>1427</v>
      </c>
      <c r="S33" s="1475">
        <v>1545</v>
      </c>
      <c r="T33" s="1475">
        <v>1663</v>
      </c>
      <c r="U33" s="1475">
        <v>1759.6</v>
      </c>
      <c r="V33" s="1475">
        <v>1853</v>
      </c>
      <c r="W33" s="1476">
        <v>1965</v>
      </c>
      <c r="X33" s="1476">
        <v>2069.9870000000001</v>
      </c>
      <c r="Y33" s="1475">
        <v>2158.0920000000001</v>
      </c>
      <c r="Z33" s="1475">
        <v>2267.6</v>
      </c>
      <c r="AA33" s="1475">
        <v>2369.1</v>
      </c>
      <c r="AB33" s="1475">
        <v>2604.3000000000002</v>
      </c>
      <c r="AC33" s="1475">
        <v>2767.8</v>
      </c>
      <c r="AD33" s="1475">
        <v>2947</v>
      </c>
      <c r="AE33" s="1474">
        <v>3135.6</v>
      </c>
      <c r="AF33" s="1605"/>
      <c r="AG33" s="1605"/>
      <c r="AH33" s="1605"/>
      <c r="AI33" s="1605"/>
      <c r="AJ33" s="1605"/>
      <c r="AK33" s="1605"/>
      <c r="AL33" s="1605"/>
      <c r="AM33" s="1605"/>
      <c r="AN33" s="1605"/>
      <c r="AO33" s="1606"/>
      <c r="XDW33" s="1457"/>
      <c r="XDX33" s="1591">
        <v>822</v>
      </c>
      <c r="XDY33" s="1466">
        <v>880</v>
      </c>
      <c r="XDZ33" s="1476">
        <v>414</v>
      </c>
      <c r="XEA33" s="1476">
        <v>452</v>
      </c>
      <c r="XEB33" s="1476">
        <v>488</v>
      </c>
      <c r="XEC33" s="1476">
        <v>532.29999999999995</v>
      </c>
      <c r="XED33" s="1476">
        <v>578.70000000000005</v>
      </c>
      <c r="XEE33" s="1476">
        <v>639.9</v>
      </c>
      <c r="XEF33" s="1476">
        <v>681.2</v>
      </c>
      <c r="XEG33" s="1476">
        <v>782.3</v>
      </c>
      <c r="XEH33" s="1483">
        <v>859.3</v>
      </c>
      <c r="XEI33" s="1475">
        <v>928</v>
      </c>
      <c r="XEJ33" s="1476">
        <v>1000</v>
      </c>
      <c r="XEK33" s="1475">
        <v>1110</v>
      </c>
      <c r="XEL33" s="1475">
        <v>1213.2</v>
      </c>
      <c r="XEM33" s="1475">
        <v>1315</v>
      </c>
      <c r="XEN33" s="1475">
        <v>1427</v>
      </c>
      <c r="XEO33" s="1475">
        <v>1545</v>
      </c>
      <c r="XEP33" s="1475">
        <v>1663</v>
      </c>
      <c r="XEQ33" s="1475">
        <v>1759.6</v>
      </c>
      <c r="XER33" s="1475">
        <v>1853</v>
      </c>
      <c r="XES33" s="1476">
        <v>1965</v>
      </c>
      <c r="XET33" s="1476">
        <v>2069.9870000000001</v>
      </c>
      <c r="XEU33" s="1475">
        <v>2158.0920000000001</v>
      </c>
      <c r="XEV33" s="1475">
        <v>2267.6</v>
      </c>
      <c r="XEW33" s="1475">
        <v>2369.1</v>
      </c>
      <c r="XEX33" s="1475">
        <v>2604.3000000000002</v>
      </c>
      <c r="XEY33" s="1475">
        <v>2767.8</v>
      </c>
      <c r="XEZ33" s="1475">
        <v>2947</v>
      </c>
      <c r="XFA33" s="1474">
        <v>3135.6</v>
      </c>
      <c r="XFB33" s="1605"/>
      <c r="XFC33" s="1605"/>
      <c r="XFD33" s="1605"/>
    </row>
    <row r="34" spans="1:41 16351:16384">
      <c r="A34" s="1584"/>
      <c r="B34" s="1588" t="str">
        <f>INDEX(tblTrans[[English]:[Polski]],MATCH(XDX34,tblTrans[ID],0),LangSelID)</f>
        <v>number of credit cards</v>
      </c>
      <c r="C34" s="1466" t="str">
        <f>INDEX(tblTrans[[English]:[Polski]],MATCH(XDY34,tblTrans[ID],0),LangSelID)</f>
        <v>pcs. '000</v>
      </c>
      <c r="D34" s="1592">
        <v>26.8</v>
      </c>
      <c r="E34" s="1592">
        <v>31.2</v>
      </c>
      <c r="F34" s="1592">
        <v>38</v>
      </c>
      <c r="G34" s="1592">
        <v>48.7</v>
      </c>
      <c r="H34" s="1592">
        <v>56.5</v>
      </c>
      <c r="I34" s="1592">
        <v>65.8</v>
      </c>
      <c r="J34" s="1592">
        <v>74.5</v>
      </c>
      <c r="K34" s="1592">
        <v>91.3</v>
      </c>
      <c r="L34" s="1592">
        <v>107.5</v>
      </c>
      <c r="M34" s="1592">
        <v>122</v>
      </c>
      <c r="N34" s="1592">
        <v>139</v>
      </c>
      <c r="O34" s="1584">
        <v>162</v>
      </c>
      <c r="P34" s="1595">
        <v>179</v>
      </c>
      <c r="Q34" s="1595">
        <v>198</v>
      </c>
      <c r="R34" s="1595">
        <v>222</v>
      </c>
      <c r="S34" s="1600">
        <v>260</v>
      </c>
      <c r="T34" s="1600">
        <v>293</v>
      </c>
      <c r="U34" s="1600">
        <v>316.541</v>
      </c>
      <c r="V34" s="1600">
        <v>331</v>
      </c>
      <c r="W34" s="1600">
        <v>342</v>
      </c>
      <c r="X34" s="1600">
        <v>357.98700000000002</v>
      </c>
      <c r="Y34" s="1595">
        <v>372.947</v>
      </c>
      <c r="Z34" s="1595">
        <v>384.2</v>
      </c>
      <c r="AA34" s="1595">
        <v>394.4</v>
      </c>
      <c r="AB34" s="1595">
        <v>407.2</v>
      </c>
      <c r="AC34" s="1595">
        <v>418.6</v>
      </c>
      <c r="AD34" s="1595">
        <v>428.1</v>
      </c>
      <c r="AE34" s="1618">
        <v>437.4</v>
      </c>
      <c r="AF34" s="1605"/>
      <c r="AG34" s="1605"/>
      <c r="AH34" s="1605"/>
      <c r="AI34" s="1605"/>
      <c r="AJ34" s="1605"/>
      <c r="AK34" s="1605"/>
      <c r="AL34" s="1605"/>
      <c r="AM34" s="1605"/>
      <c r="AN34" s="1605"/>
      <c r="AO34" s="1606"/>
      <c r="XDW34" s="1584"/>
      <c r="XDX34" s="1588">
        <v>823</v>
      </c>
      <c r="XDY34" s="1466">
        <v>880</v>
      </c>
      <c r="XDZ34" s="1592">
        <v>26.8</v>
      </c>
      <c r="XEA34" s="1592">
        <v>31.2</v>
      </c>
      <c r="XEB34" s="1592">
        <v>38</v>
      </c>
      <c r="XEC34" s="1592">
        <v>48.7</v>
      </c>
      <c r="XED34" s="1592">
        <v>56.5</v>
      </c>
      <c r="XEE34" s="1592">
        <v>65.8</v>
      </c>
      <c r="XEF34" s="1592">
        <v>74.5</v>
      </c>
      <c r="XEG34" s="1592">
        <v>91.3</v>
      </c>
      <c r="XEH34" s="1592">
        <v>107.5</v>
      </c>
      <c r="XEI34" s="1592">
        <v>122</v>
      </c>
      <c r="XEJ34" s="1592">
        <v>139</v>
      </c>
      <c r="XEK34" s="1584">
        <v>162</v>
      </c>
      <c r="XEL34" s="1595">
        <v>179</v>
      </c>
      <c r="XEM34" s="1595">
        <v>198</v>
      </c>
      <c r="XEN34" s="1595">
        <v>222</v>
      </c>
      <c r="XEO34" s="1600">
        <v>260</v>
      </c>
      <c r="XEP34" s="1600">
        <v>293</v>
      </c>
      <c r="XEQ34" s="1600">
        <v>316.541</v>
      </c>
      <c r="XER34" s="1600">
        <v>331</v>
      </c>
      <c r="XES34" s="1600">
        <v>342</v>
      </c>
      <c r="XET34" s="1600">
        <v>357.98700000000002</v>
      </c>
      <c r="XEU34" s="1595">
        <v>372.947</v>
      </c>
      <c r="XEV34" s="1595">
        <v>384.2</v>
      </c>
      <c r="XEW34" s="1595">
        <v>394.4</v>
      </c>
      <c r="XEX34" s="1595">
        <v>407.2</v>
      </c>
      <c r="XEY34" s="1595">
        <v>418.6</v>
      </c>
      <c r="XEZ34" s="1595">
        <v>428.1</v>
      </c>
      <c r="XFA34" s="1618">
        <v>437.4</v>
      </c>
      <c r="XFB34" s="1605"/>
      <c r="XFC34" s="1605"/>
      <c r="XFD34" s="1605"/>
    </row>
    <row r="35" spans="1:41 16351:16384">
      <c r="A35" s="1584"/>
      <c r="B35" s="1588" t="str">
        <f>INDEX(tblTrans[[English]:[Polski]],MATCH(XDX35,tblTrans[ID],0),LangSelID)</f>
        <v>total deposits</v>
      </c>
      <c r="C35" s="1593" t="str">
        <f>INDEX(tblTrans[[English]:[Polski]],MATCH(XDY35,tblTrans[ID],0),LangSelID)</f>
        <v>PLN M</v>
      </c>
      <c r="D35" s="1592">
        <v>3408</v>
      </c>
      <c r="E35" s="1592">
        <v>3618</v>
      </c>
      <c r="F35" s="1592">
        <v>3776</v>
      </c>
      <c r="G35" s="1592">
        <v>4035</v>
      </c>
      <c r="H35" s="1592">
        <v>4372</v>
      </c>
      <c r="I35" s="1592">
        <v>4701.6000000000004</v>
      </c>
      <c r="J35" s="1592">
        <v>4972</v>
      </c>
      <c r="K35" s="1592">
        <v>5314</v>
      </c>
      <c r="L35" s="1592">
        <v>5930</v>
      </c>
      <c r="M35" s="1592">
        <v>5915</v>
      </c>
      <c r="N35" s="1592">
        <v>6665</v>
      </c>
      <c r="O35" s="1584">
        <v>7630</v>
      </c>
      <c r="P35" s="1595">
        <v>8831</v>
      </c>
      <c r="Q35" s="1595">
        <v>9593</v>
      </c>
      <c r="R35" s="1595">
        <v>10361</v>
      </c>
      <c r="S35" s="1600">
        <v>10896</v>
      </c>
      <c r="T35" s="1600">
        <v>10453</v>
      </c>
      <c r="U35" s="1600">
        <v>11023.841</v>
      </c>
      <c r="V35" s="1600">
        <v>11485</v>
      </c>
      <c r="W35" s="1600">
        <v>12709</v>
      </c>
      <c r="X35" s="1600">
        <v>13770</v>
      </c>
      <c r="Y35" s="1595">
        <v>13973.110818209998</v>
      </c>
      <c r="Z35" s="1595">
        <v>13836.4</v>
      </c>
      <c r="AA35" s="1595">
        <v>14340.9</v>
      </c>
      <c r="AB35" s="1595">
        <v>14739.9</v>
      </c>
      <c r="AC35" s="1595">
        <v>14584</v>
      </c>
      <c r="AD35" s="1595">
        <v>14666.6</v>
      </c>
      <c r="AE35" s="1618">
        <v>15214.4</v>
      </c>
      <c r="AF35" s="1605"/>
      <c r="AG35" s="1605"/>
      <c r="AH35" s="1605"/>
      <c r="AI35" s="1605"/>
      <c r="AJ35" s="1605"/>
      <c r="AK35" s="1605"/>
      <c r="AL35" s="1605"/>
      <c r="AM35" s="1605"/>
      <c r="AN35" s="1605"/>
      <c r="AO35" s="1606"/>
      <c r="XDW35" s="1584"/>
      <c r="XDX35" s="1588">
        <v>824</v>
      </c>
      <c r="XDY35" s="1593">
        <v>706</v>
      </c>
      <c r="XDZ35" s="1592">
        <v>3408</v>
      </c>
      <c r="XEA35" s="1592">
        <v>3618</v>
      </c>
      <c r="XEB35" s="1592">
        <v>3776</v>
      </c>
      <c r="XEC35" s="1592">
        <v>4035</v>
      </c>
      <c r="XED35" s="1592">
        <v>4372</v>
      </c>
      <c r="XEE35" s="1592">
        <v>4701.6000000000004</v>
      </c>
      <c r="XEF35" s="1592">
        <v>4972</v>
      </c>
      <c r="XEG35" s="1592">
        <v>5314</v>
      </c>
      <c r="XEH35" s="1592">
        <v>5930</v>
      </c>
      <c r="XEI35" s="1592">
        <v>5915</v>
      </c>
      <c r="XEJ35" s="1592">
        <v>6665</v>
      </c>
      <c r="XEK35" s="1584">
        <v>7630</v>
      </c>
      <c r="XEL35" s="1595">
        <v>8831</v>
      </c>
      <c r="XEM35" s="1595">
        <v>9593</v>
      </c>
      <c r="XEN35" s="1595">
        <v>10361</v>
      </c>
      <c r="XEO35" s="1600">
        <v>10896</v>
      </c>
      <c r="XEP35" s="1600">
        <v>10453</v>
      </c>
      <c r="XEQ35" s="1600">
        <v>11023.841</v>
      </c>
      <c r="XER35" s="1600">
        <v>11485</v>
      </c>
      <c r="XES35" s="1600">
        <v>12709</v>
      </c>
      <c r="XET35" s="1600">
        <v>13770</v>
      </c>
      <c r="XEU35" s="1595">
        <v>13973.110818209998</v>
      </c>
      <c r="XEV35" s="1595">
        <v>13836.4</v>
      </c>
      <c r="XEW35" s="1595">
        <v>14340.9</v>
      </c>
      <c r="XEX35" s="1595">
        <v>14739.9</v>
      </c>
      <c r="XEY35" s="1595">
        <v>14584</v>
      </c>
      <c r="XEZ35" s="1595">
        <v>14666.6</v>
      </c>
      <c r="XFA35" s="1618">
        <v>15214.4</v>
      </c>
      <c r="XFB35" s="1605"/>
      <c r="XFC35" s="1605"/>
      <c r="XFD35" s="1605"/>
    </row>
    <row r="36" spans="1:41 16351:16384">
      <c r="A36" s="1457"/>
      <c r="B36" s="1591" t="str">
        <f>INDEX(tblTrans[[English]:[Polski]],MATCH(XDX36,tblTrans[ID],0),LangSelID)</f>
        <v>total loans</v>
      </c>
      <c r="C36" s="1593" t="str">
        <f>INDEX(tblTrans[[English]:[Polski]],MATCH(XDY36,tblTrans[ID],0),LangSelID)</f>
        <v>PLN M</v>
      </c>
      <c r="D36" s="1476">
        <v>623</v>
      </c>
      <c r="E36" s="1476">
        <v>777.4</v>
      </c>
      <c r="F36" s="1476">
        <v>965</v>
      </c>
      <c r="G36" s="1476">
        <v>1140</v>
      </c>
      <c r="H36" s="1476">
        <v>1397</v>
      </c>
      <c r="I36" s="1476">
        <v>1952.9</v>
      </c>
      <c r="J36" s="1476">
        <v>2514</v>
      </c>
      <c r="K36" s="1476">
        <v>3043.2</v>
      </c>
      <c r="L36" s="1476">
        <v>3653</v>
      </c>
      <c r="M36" s="1476">
        <v>4183</v>
      </c>
      <c r="N36" s="1476">
        <v>4894</v>
      </c>
      <c r="O36" s="1475">
        <v>5399</v>
      </c>
      <c r="P36" s="1475">
        <v>6234</v>
      </c>
      <c r="Q36" s="1475">
        <v>6868</v>
      </c>
      <c r="R36" s="1475">
        <v>8215</v>
      </c>
      <c r="S36" s="1590">
        <v>10903</v>
      </c>
      <c r="T36" s="1590">
        <v>12207</v>
      </c>
      <c r="U36" s="1590">
        <v>11966.707259000001</v>
      </c>
      <c r="V36" s="1590">
        <v>11747</v>
      </c>
      <c r="W36" s="1590">
        <v>11758</v>
      </c>
      <c r="X36" s="1590">
        <v>11714</v>
      </c>
      <c r="Y36" s="1475">
        <v>13389.078553600006</v>
      </c>
      <c r="Z36" s="1475">
        <v>13161.1</v>
      </c>
      <c r="AA36" s="1475">
        <v>13679.5</v>
      </c>
      <c r="AB36" s="1475">
        <v>13565.3</v>
      </c>
      <c r="AC36" s="1475">
        <v>14076.3</v>
      </c>
      <c r="AD36" s="1475">
        <v>15297.9</v>
      </c>
      <c r="AE36" s="1474">
        <v>15430.8</v>
      </c>
      <c r="AF36" s="1605"/>
      <c r="AG36" s="1605"/>
      <c r="AH36" s="1605"/>
      <c r="AI36" s="1605"/>
      <c r="AJ36" s="1605"/>
      <c r="AK36" s="1605"/>
      <c r="AL36" s="1605"/>
      <c r="AM36" s="1605"/>
      <c r="AN36" s="1605"/>
      <c r="AO36" s="1606"/>
      <c r="XDW36" s="1457"/>
      <c r="XDX36" s="1591">
        <v>825</v>
      </c>
      <c r="XDY36" s="1593">
        <v>706</v>
      </c>
      <c r="XDZ36" s="1476">
        <v>623</v>
      </c>
      <c r="XEA36" s="1476">
        <v>777.4</v>
      </c>
      <c r="XEB36" s="1476">
        <v>965</v>
      </c>
      <c r="XEC36" s="1476">
        <v>1140</v>
      </c>
      <c r="XED36" s="1476">
        <v>1397</v>
      </c>
      <c r="XEE36" s="1476">
        <v>1952.9</v>
      </c>
      <c r="XEF36" s="1476">
        <v>2514</v>
      </c>
      <c r="XEG36" s="1476">
        <v>3043.2</v>
      </c>
      <c r="XEH36" s="1476">
        <v>3653</v>
      </c>
      <c r="XEI36" s="1476">
        <v>4183</v>
      </c>
      <c r="XEJ36" s="1476">
        <v>4894</v>
      </c>
      <c r="XEK36" s="1475">
        <v>5399</v>
      </c>
      <c r="XEL36" s="1475">
        <v>6234</v>
      </c>
      <c r="XEM36" s="1475">
        <v>6868</v>
      </c>
      <c r="XEN36" s="1475">
        <v>8215</v>
      </c>
      <c r="XEO36" s="1590">
        <v>10903</v>
      </c>
      <c r="XEP36" s="1590">
        <v>12207</v>
      </c>
      <c r="XEQ36" s="1590">
        <v>11966.707259000001</v>
      </c>
      <c r="XER36" s="1590">
        <v>11747</v>
      </c>
      <c r="XES36" s="1590">
        <v>11758</v>
      </c>
      <c r="XET36" s="1590">
        <v>11714</v>
      </c>
      <c r="XEU36" s="1475">
        <v>13389.078553600006</v>
      </c>
      <c r="XEV36" s="1475">
        <v>13161.1</v>
      </c>
      <c r="XEW36" s="1475">
        <v>13679.5</v>
      </c>
      <c r="XEX36" s="1475">
        <v>13565.3</v>
      </c>
      <c r="XEY36" s="1475">
        <v>14076.3</v>
      </c>
      <c r="XEZ36" s="1475">
        <v>15297.9</v>
      </c>
      <c r="XFA36" s="1474">
        <v>15430.8</v>
      </c>
      <c r="XFB36" s="1605"/>
      <c r="XFC36" s="1605"/>
      <c r="XFD36" s="1605"/>
    </row>
    <row r="37" spans="1:41 16351:16384">
      <c r="A37" s="1457"/>
      <c r="B37" s="1591" t="str">
        <f>INDEX(tblTrans[[English]:[Polski]],MATCH(XDX37,tblTrans[ID],0),LangSelID)</f>
        <v>value of mortgage loans
(cumulative)</v>
      </c>
      <c r="C37" s="1593" t="str">
        <f>INDEX(tblTrans[[English]:[Polski]],MATCH(XDY37,tblTrans[ID],0),LangSelID)</f>
        <v>PLN M</v>
      </c>
      <c r="D37" s="1476">
        <v>474.2</v>
      </c>
      <c r="E37" s="1476">
        <v>587</v>
      </c>
      <c r="F37" s="1476">
        <v>741</v>
      </c>
      <c r="G37" s="1476">
        <v>884</v>
      </c>
      <c r="H37" s="1476">
        <v>1115</v>
      </c>
      <c r="I37" s="1476">
        <v>1625.7</v>
      </c>
      <c r="J37" s="1476">
        <v>2140</v>
      </c>
      <c r="K37" s="1476">
        <v>2623.2</v>
      </c>
      <c r="L37" s="1476">
        <v>3159.32</v>
      </c>
      <c r="M37" s="1476">
        <v>3566</v>
      </c>
      <c r="N37" s="1476">
        <v>4160</v>
      </c>
      <c r="O37" s="1475">
        <v>4541</v>
      </c>
      <c r="P37" s="1475">
        <v>5232</v>
      </c>
      <c r="Q37" s="1475">
        <v>5649</v>
      </c>
      <c r="R37" s="1475">
        <v>6751</v>
      </c>
      <c r="S37" s="1590">
        <v>9160</v>
      </c>
      <c r="T37" s="1590">
        <v>10284</v>
      </c>
      <c r="U37" s="1590">
        <v>9900.6022300000004</v>
      </c>
      <c r="V37" s="1590">
        <v>9589</v>
      </c>
      <c r="W37" s="1590">
        <v>9606</v>
      </c>
      <c r="X37" s="1590">
        <v>9474.8099914400027</v>
      </c>
      <c r="Y37" s="1475">
        <v>11019.635981260008</v>
      </c>
      <c r="Z37" s="1475">
        <v>10658.4</v>
      </c>
      <c r="AA37" s="1475">
        <v>11151.5</v>
      </c>
      <c r="AB37" s="1475">
        <v>10961.6</v>
      </c>
      <c r="AC37" s="1475">
        <v>11683.3</v>
      </c>
      <c r="AD37" s="1475">
        <v>12793.2</v>
      </c>
      <c r="AE37" s="1474">
        <v>12886.6</v>
      </c>
      <c r="AF37" s="1605"/>
      <c r="AG37" s="1605"/>
      <c r="AH37" s="1605"/>
      <c r="AI37" s="1605"/>
      <c r="AJ37" s="1605"/>
      <c r="AK37" s="1605"/>
      <c r="AL37" s="1605"/>
      <c r="AM37" s="1605"/>
      <c r="AN37" s="1605"/>
      <c r="AO37" s="1606"/>
      <c r="XDW37" s="1457"/>
      <c r="XDX37" s="1591">
        <v>826</v>
      </c>
      <c r="XDY37" s="1593">
        <v>706</v>
      </c>
      <c r="XDZ37" s="1476">
        <v>474.2</v>
      </c>
      <c r="XEA37" s="1476">
        <v>587</v>
      </c>
      <c r="XEB37" s="1476">
        <v>741</v>
      </c>
      <c r="XEC37" s="1476">
        <v>884</v>
      </c>
      <c r="XED37" s="1476">
        <v>1115</v>
      </c>
      <c r="XEE37" s="1476">
        <v>1625.7</v>
      </c>
      <c r="XEF37" s="1476">
        <v>2140</v>
      </c>
      <c r="XEG37" s="1476">
        <v>2623.2</v>
      </c>
      <c r="XEH37" s="1476">
        <v>3159.32</v>
      </c>
      <c r="XEI37" s="1476">
        <v>3566</v>
      </c>
      <c r="XEJ37" s="1476">
        <v>4160</v>
      </c>
      <c r="XEK37" s="1475">
        <v>4541</v>
      </c>
      <c r="XEL37" s="1475">
        <v>5232</v>
      </c>
      <c r="XEM37" s="1475">
        <v>5649</v>
      </c>
      <c r="XEN37" s="1475">
        <v>6751</v>
      </c>
      <c r="XEO37" s="1590">
        <v>9160</v>
      </c>
      <c r="XEP37" s="1590">
        <v>10284</v>
      </c>
      <c r="XEQ37" s="1590">
        <v>9900.6022300000004</v>
      </c>
      <c r="XER37" s="1590">
        <v>9589</v>
      </c>
      <c r="XES37" s="1590">
        <v>9606</v>
      </c>
      <c r="XET37" s="1590">
        <v>9474.8099914400027</v>
      </c>
      <c r="XEU37" s="1475">
        <v>11019.635981260008</v>
      </c>
      <c r="XEV37" s="1475">
        <v>10658.4</v>
      </c>
      <c r="XEW37" s="1475">
        <v>11151.5</v>
      </c>
      <c r="XEX37" s="1475">
        <v>10961.6</v>
      </c>
      <c r="XEY37" s="1475">
        <v>11683.3</v>
      </c>
      <c r="XEZ37" s="1475">
        <v>12793.2</v>
      </c>
      <c r="XFA37" s="1474">
        <v>12886.6</v>
      </c>
      <c r="XFB37" s="1605"/>
      <c r="XFC37" s="1605"/>
      <c r="XFD37" s="1605"/>
    </row>
    <row r="38" spans="1:41 16351:16384" ht="25.5">
      <c r="A38" s="1457"/>
      <c r="B38" s="1609" t="str">
        <f>INDEX(tblTrans[[English]:[Polski]],MATCH(XDX38,tblTrans[ID],0),LangSelID)</f>
        <v>value of mortgage loans 
(balance-sheet growth)</v>
      </c>
      <c r="C38" s="1593" t="str">
        <f>INDEX(tblTrans[[English]:[Polski]],MATCH(XDY38,tblTrans[ID],0),LangSelID)</f>
        <v>PLN M</v>
      </c>
      <c r="D38" s="1476">
        <v>105.6</v>
      </c>
      <c r="E38" s="1476">
        <v>112.8</v>
      </c>
      <c r="F38" s="1476">
        <v>154</v>
      </c>
      <c r="G38" s="1476">
        <v>143</v>
      </c>
      <c r="H38" s="1476">
        <v>231</v>
      </c>
      <c r="I38" s="1476">
        <v>511</v>
      </c>
      <c r="J38" s="1476">
        <v>514</v>
      </c>
      <c r="K38" s="1476">
        <v>483.7</v>
      </c>
      <c r="L38" s="1476">
        <v>536.1</v>
      </c>
      <c r="M38" s="1476">
        <v>407</v>
      </c>
      <c r="N38" s="1476">
        <v>594</v>
      </c>
      <c r="O38" s="1475">
        <v>380</v>
      </c>
      <c r="P38" s="1475">
        <v>691</v>
      </c>
      <c r="Q38" s="1475">
        <v>417</v>
      </c>
      <c r="R38" s="1475">
        <v>1102</v>
      </c>
      <c r="S38" s="1590">
        <v>2409</v>
      </c>
      <c r="T38" s="1590">
        <v>1124</v>
      </c>
      <c r="U38" s="1590">
        <v>-383.39776999999958</v>
      </c>
      <c r="V38" s="1590">
        <v>-312</v>
      </c>
      <c r="W38" s="1590">
        <f t="shared" ref="W38:AB38" si="2">W37-V37</f>
        <v>17</v>
      </c>
      <c r="X38" s="1590">
        <f t="shared" si="2"/>
        <v>-131.1900085599973</v>
      </c>
      <c r="Y38" s="1475">
        <f t="shared" si="2"/>
        <v>1544.8259898200049</v>
      </c>
      <c r="Z38" s="1475">
        <f t="shared" si="2"/>
        <v>-361.23598126000797</v>
      </c>
      <c r="AA38" s="1475">
        <f t="shared" si="2"/>
        <v>493.10000000000036</v>
      </c>
      <c r="AB38" s="1475">
        <f t="shared" si="2"/>
        <v>-189.89999999999964</v>
      </c>
      <c r="AC38" s="1475">
        <v>721.7</v>
      </c>
      <c r="AD38" s="1475">
        <f>AD37-AC37</f>
        <v>1109.9000000000015</v>
      </c>
      <c r="AE38" s="1474">
        <f>AE37-AD37</f>
        <v>93.399999999999636</v>
      </c>
      <c r="AF38" s="1605"/>
      <c r="AG38" s="1605"/>
      <c r="AH38" s="1605"/>
      <c r="AI38" s="1605"/>
      <c r="AJ38" s="1605"/>
      <c r="AK38" s="1605"/>
      <c r="AL38" s="1605"/>
      <c r="AM38" s="1605"/>
      <c r="AN38" s="1605"/>
      <c r="AO38" s="1606"/>
      <c r="XDW38" s="1457"/>
      <c r="XDX38" s="1591">
        <v>827</v>
      </c>
      <c r="XDY38" s="1593">
        <v>706</v>
      </c>
      <c r="XDZ38" s="1476">
        <v>105.6</v>
      </c>
      <c r="XEA38" s="1476">
        <v>112.8</v>
      </c>
      <c r="XEB38" s="1476">
        <v>154</v>
      </c>
      <c r="XEC38" s="1476">
        <v>143</v>
      </c>
      <c r="XED38" s="1476">
        <v>231</v>
      </c>
      <c r="XEE38" s="1476">
        <v>511</v>
      </c>
      <c r="XEF38" s="1476">
        <v>514</v>
      </c>
      <c r="XEG38" s="1476">
        <v>483.7</v>
      </c>
      <c r="XEH38" s="1476">
        <v>536.1</v>
      </c>
      <c r="XEI38" s="1476">
        <v>407</v>
      </c>
      <c r="XEJ38" s="1476">
        <v>594</v>
      </c>
      <c r="XEK38" s="1475">
        <v>380</v>
      </c>
      <c r="XEL38" s="1475">
        <v>691</v>
      </c>
      <c r="XEM38" s="1475">
        <v>417</v>
      </c>
      <c r="XEN38" s="1475">
        <v>1102</v>
      </c>
      <c r="XEO38" s="1590">
        <v>2409</v>
      </c>
      <c r="XEP38" s="1590">
        <v>1124</v>
      </c>
      <c r="XEQ38" s="1590">
        <v>-383.39776999999958</v>
      </c>
      <c r="XER38" s="1590">
        <v>-312</v>
      </c>
      <c r="XES38" s="1590">
        <f t="shared" ref="XES38" si="3">XES37-XER37</f>
        <v>17</v>
      </c>
      <c r="XET38" s="1590">
        <f t="shared" ref="XET38" si="4">XET37-XES37</f>
        <v>-131.1900085599973</v>
      </c>
      <c r="XEU38" s="1475">
        <f t="shared" ref="XEU38" si="5">XEU37-XET37</f>
        <v>1544.8259898200049</v>
      </c>
      <c r="XEV38" s="1475">
        <f t="shared" ref="XEV38" si="6">XEV37-XEU37</f>
        <v>-361.23598126000797</v>
      </c>
      <c r="XEW38" s="1475">
        <f t="shared" ref="XEW38" si="7">XEW37-XEV37</f>
        <v>493.10000000000036</v>
      </c>
      <c r="XEX38" s="1475">
        <f t="shared" ref="XEX38" si="8">XEX37-XEW37</f>
        <v>-189.89999999999964</v>
      </c>
      <c r="XEY38" s="1475">
        <v>721.7</v>
      </c>
      <c r="XEZ38" s="1475">
        <f>XEZ37-XEY37</f>
        <v>1109.9000000000015</v>
      </c>
      <c r="XFA38" s="1474">
        <f>XFA37-XEZ37</f>
        <v>93.399999999999636</v>
      </c>
      <c r="XFB38" s="1605"/>
      <c r="XFC38" s="1605"/>
      <c r="XFD38" s="1605"/>
    </row>
    <row r="39" spans="1:41 16351:16384" ht="25.5">
      <c r="A39" s="1457"/>
      <c r="B39" s="1609" t="str">
        <f>INDEX(tblTrans[[English]:[Polski]],MATCH(XDX39,tblTrans[ID],0),LangSelID)</f>
        <v>value of mortgage loans - individuals
(quarterly sales)</v>
      </c>
      <c r="C39" s="1593" t="str">
        <f>INDEX(tblTrans[[English]:[Polski]],MATCH(XDY39,tblTrans[ID],0),LangSelID)</f>
        <v>PLN M</v>
      </c>
      <c r="D39" s="1476">
        <v>118</v>
      </c>
      <c r="E39" s="1476">
        <v>147</v>
      </c>
      <c r="F39" s="1476">
        <v>202</v>
      </c>
      <c r="G39" s="1476">
        <v>167</v>
      </c>
      <c r="H39" s="1476">
        <v>304</v>
      </c>
      <c r="I39" s="1476">
        <v>587</v>
      </c>
      <c r="J39" s="1476">
        <v>687</v>
      </c>
      <c r="K39" s="1476">
        <v>707.7</v>
      </c>
      <c r="L39" s="1476">
        <v>598</v>
      </c>
      <c r="M39" s="1475">
        <v>602</v>
      </c>
      <c r="N39" s="1476">
        <v>677</v>
      </c>
      <c r="O39" s="1457">
        <v>627</v>
      </c>
      <c r="P39" s="1475">
        <v>653</v>
      </c>
      <c r="Q39" s="1475">
        <v>867</v>
      </c>
      <c r="R39" s="1475">
        <v>1011</v>
      </c>
      <c r="S39" s="1590">
        <v>614</v>
      </c>
      <c r="T39" s="1590">
        <v>239</v>
      </c>
      <c r="U39" s="1590">
        <v>157.80000000000001</v>
      </c>
      <c r="V39" s="1590">
        <v>151</v>
      </c>
      <c r="W39" s="1590">
        <v>188</v>
      </c>
      <c r="X39" s="1590">
        <v>189</v>
      </c>
      <c r="Y39" s="1590">
        <v>290</v>
      </c>
      <c r="Z39" s="1590">
        <v>219.2</v>
      </c>
      <c r="AA39" s="1590">
        <v>126.7</v>
      </c>
      <c r="AB39" s="1590">
        <v>268</v>
      </c>
      <c r="AC39" s="1590">
        <v>280</v>
      </c>
      <c r="AD39" s="1590">
        <v>230</v>
      </c>
      <c r="AE39" s="1610">
        <v>217</v>
      </c>
      <c r="AF39" s="1605"/>
      <c r="AG39" s="1605"/>
      <c r="AH39" s="1605"/>
      <c r="AI39" s="1605"/>
      <c r="AJ39" s="1605"/>
      <c r="AK39" s="1605"/>
      <c r="AL39" s="1605"/>
      <c r="AM39" s="1605"/>
      <c r="AN39" s="1605"/>
      <c r="AO39" s="1606"/>
      <c r="XDW39" s="1457"/>
      <c r="XDX39" s="1591">
        <v>828</v>
      </c>
      <c r="XDY39" s="1593">
        <v>706</v>
      </c>
      <c r="XDZ39" s="1476">
        <v>118</v>
      </c>
      <c r="XEA39" s="1476">
        <v>147</v>
      </c>
      <c r="XEB39" s="1476">
        <v>202</v>
      </c>
      <c r="XEC39" s="1476">
        <v>167</v>
      </c>
      <c r="XED39" s="1476">
        <v>304</v>
      </c>
      <c r="XEE39" s="1476">
        <v>587</v>
      </c>
      <c r="XEF39" s="1476">
        <v>687</v>
      </c>
      <c r="XEG39" s="1476">
        <v>707.7</v>
      </c>
      <c r="XEH39" s="1476">
        <v>598</v>
      </c>
      <c r="XEI39" s="1475">
        <v>602</v>
      </c>
      <c r="XEJ39" s="1476">
        <v>677</v>
      </c>
      <c r="XEK39" s="1457">
        <v>627</v>
      </c>
      <c r="XEL39" s="1475">
        <v>653</v>
      </c>
      <c r="XEM39" s="1475">
        <v>867</v>
      </c>
      <c r="XEN39" s="1475">
        <v>1011</v>
      </c>
      <c r="XEO39" s="1590">
        <v>614</v>
      </c>
      <c r="XEP39" s="1590">
        <v>239</v>
      </c>
      <c r="XEQ39" s="1590">
        <v>157.80000000000001</v>
      </c>
      <c r="XER39" s="1590">
        <v>151</v>
      </c>
      <c r="XES39" s="1590">
        <v>188</v>
      </c>
      <c r="XET39" s="1590">
        <v>189</v>
      </c>
      <c r="XEU39" s="1590">
        <v>290</v>
      </c>
      <c r="XEV39" s="1590">
        <v>219.2</v>
      </c>
      <c r="XEW39" s="1590">
        <v>126.7</v>
      </c>
      <c r="XEX39" s="1590">
        <v>268</v>
      </c>
      <c r="XEY39" s="1590">
        <v>280</v>
      </c>
      <c r="XEZ39" s="1590">
        <v>230</v>
      </c>
      <c r="XFA39" s="1610">
        <v>217</v>
      </c>
      <c r="XFB39" s="1605"/>
      <c r="XFC39" s="1605"/>
      <c r="XFD39" s="1605"/>
    </row>
    <row r="40" spans="1:41 16351:16384" ht="25.5">
      <c r="A40" s="1457"/>
      <c r="B40" s="1609" t="str">
        <f>INDEX(tblTrans[[English]:[Polski]],MATCH(XDX40,tblTrans[ID],0),LangSelID)</f>
        <v>Mutual Funds Supermarket (SFI)
(AuM - cumulative)</v>
      </c>
      <c r="C40" s="1593" t="str">
        <f>INDEX(tblTrans[[English]:[Polski]],MATCH(XDY40,tblTrans[ID],0),LangSelID)</f>
        <v>PLN M</v>
      </c>
      <c r="D40" s="1463">
        <v>390</v>
      </c>
      <c r="E40" s="1463">
        <v>418.7</v>
      </c>
      <c r="F40" s="1463">
        <v>500.4</v>
      </c>
      <c r="G40" s="1476">
        <v>581</v>
      </c>
      <c r="H40" s="1476">
        <v>770</v>
      </c>
      <c r="I40" s="1476">
        <v>831.2</v>
      </c>
      <c r="J40" s="1457">
        <v>956</v>
      </c>
      <c r="K40" s="1463">
        <v>1215.2</v>
      </c>
      <c r="L40" s="1476">
        <v>1528.7</v>
      </c>
      <c r="M40" s="1476">
        <v>2191</v>
      </c>
      <c r="N40" s="1476">
        <v>2058</v>
      </c>
      <c r="O40" s="1457">
        <v>1856</v>
      </c>
      <c r="P40" s="1590">
        <v>1420</v>
      </c>
      <c r="Q40" s="1590">
        <v>1212</v>
      </c>
      <c r="R40" s="1590">
        <v>1061</v>
      </c>
      <c r="S40" s="1590">
        <v>819</v>
      </c>
      <c r="T40" s="1590">
        <v>811</v>
      </c>
      <c r="U40" s="1590">
        <v>979.20192999999995</v>
      </c>
      <c r="V40" s="1590">
        <v>1199.5</v>
      </c>
      <c r="W40" s="1590">
        <v>1299</v>
      </c>
      <c r="X40" s="1457">
        <v>1452</v>
      </c>
      <c r="Y40" s="1475">
        <v>1462.14650908</v>
      </c>
      <c r="Z40" s="1475">
        <v>1570.5</v>
      </c>
      <c r="AA40" s="1475">
        <v>1685</v>
      </c>
      <c r="AB40" s="1475">
        <v>1695.6</v>
      </c>
      <c r="AC40" s="1475">
        <v>1658.5</v>
      </c>
      <c r="AD40" s="1475">
        <v>1329.5</v>
      </c>
      <c r="AE40" s="1474">
        <v>1260.5</v>
      </c>
      <c r="AF40" s="1605"/>
      <c r="AG40" s="1605"/>
      <c r="AH40" s="1605"/>
      <c r="AI40" s="1605"/>
      <c r="AJ40" s="1605"/>
      <c r="AK40" s="1605"/>
      <c r="AL40" s="1605"/>
      <c r="AM40" s="1605"/>
      <c r="AN40" s="1605"/>
      <c r="AO40" s="1606"/>
      <c r="XDW40" s="1457"/>
      <c r="XDX40" s="1591">
        <v>829</v>
      </c>
      <c r="XDY40" s="1593">
        <v>706</v>
      </c>
      <c r="XDZ40" s="1463">
        <v>390</v>
      </c>
      <c r="XEA40" s="1463">
        <v>418.7</v>
      </c>
      <c r="XEB40" s="1463">
        <v>500.4</v>
      </c>
      <c r="XEC40" s="1476">
        <v>581</v>
      </c>
      <c r="XED40" s="1476">
        <v>770</v>
      </c>
      <c r="XEE40" s="1476">
        <v>831.2</v>
      </c>
      <c r="XEF40" s="1457">
        <v>956</v>
      </c>
      <c r="XEG40" s="1463">
        <v>1215.2</v>
      </c>
      <c r="XEH40" s="1476">
        <v>1528.7</v>
      </c>
      <c r="XEI40" s="1476">
        <v>2191</v>
      </c>
      <c r="XEJ40" s="1476">
        <v>2058</v>
      </c>
      <c r="XEK40" s="1457">
        <v>1856</v>
      </c>
      <c r="XEL40" s="1590">
        <v>1420</v>
      </c>
      <c r="XEM40" s="1590">
        <v>1212</v>
      </c>
      <c r="XEN40" s="1590">
        <v>1061</v>
      </c>
      <c r="XEO40" s="1590">
        <v>819</v>
      </c>
      <c r="XEP40" s="1590">
        <v>811</v>
      </c>
      <c r="XEQ40" s="1590">
        <v>979.20192999999995</v>
      </c>
      <c r="XER40" s="1590">
        <v>1199.5</v>
      </c>
      <c r="XES40" s="1590">
        <v>1299</v>
      </c>
      <c r="XET40" s="1457">
        <v>1452</v>
      </c>
      <c r="XEU40" s="1475">
        <v>1462.14650908</v>
      </c>
      <c r="XEV40" s="1475">
        <v>1570.5</v>
      </c>
      <c r="XEW40" s="1475">
        <v>1685</v>
      </c>
      <c r="XEX40" s="1475">
        <v>1695.6</v>
      </c>
      <c r="XEY40" s="1475">
        <v>1658.5</v>
      </c>
      <c r="XEZ40" s="1475">
        <v>1329.5</v>
      </c>
      <c r="XFA40" s="1474">
        <v>1260.5</v>
      </c>
      <c r="XFB40" s="1605"/>
      <c r="XFC40" s="1605"/>
      <c r="XFD40" s="1605"/>
    </row>
    <row r="41" spans="1:41 16351:16384" ht="25.5">
      <c r="A41" s="1457"/>
      <c r="B41" s="1609" t="str">
        <f>INDEX(tblTrans[[English]:[Polski]],MATCH(XDX41,tblTrans[ID],0),LangSelID)</f>
        <v>SFI 
(quarterly gross sales)</v>
      </c>
      <c r="C41" s="1593" t="str">
        <f>INDEX(tblTrans[[English]:[Polski]],MATCH(XDY41,tblTrans[ID],0),LangSelID)</f>
        <v>PLN M</v>
      </c>
      <c r="D41" s="1476">
        <v>154.9</v>
      </c>
      <c r="E41" s="1476">
        <v>118.3</v>
      </c>
      <c r="F41" s="1476">
        <v>217.2</v>
      </c>
      <c r="G41" s="1476">
        <v>223.7</v>
      </c>
      <c r="H41" s="1476">
        <v>386.8</v>
      </c>
      <c r="I41" s="1476">
        <v>400</v>
      </c>
      <c r="J41" s="1476">
        <v>295</v>
      </c>
      <c r="K41" s="1476">
        <v>521.4</v>
      </c>
      <c r="L41" s="1476">
        <v>645</v>
      </c>
      <c r="M41" s="1475">
        <v>901</v>
      </c>
      <c r="N41" s="1476">
        <v>768</v>
      </c>
      <c r="O41" s="1475">
        <v>391</v>
      </c>
      <c r="P41" s="1475">
        <v>190</v>
      </c>
      <c r="Q41" s="1475">
        <v>98</v>
      </c>
      <c r="R41" s="1475">
        <v>114</v>
      </c>
      <c r="S41" s="1590">
        <v>124</v>
      </c>
      <c r="T41" s="1590">
        <v>117</v>
      </c>
      <c r="U41" s="1590">
        <v>187.9</v>
      </c>
      <c r="V41" s="1590">
        <v>270</v>
      </c>
      <c r="W41" s="1590">
        <v>250</v>
      </c>
      <c r="X41" s="1590">
        <v>275</v>
      </c>
      <c r="Y41" s="1475">
        <v>303</v>
      </c>
      <c r="Z41" s="1475">
        <v>425</v>
      </c>
      <c r="AA41" s="1475">
        <v>305.7</v>
      </c>
      <c r="AB41" s="1475">
        <v>745.8</v>
      </c>
      <c r="AC41" s="1475">
        <v>501.4</v>
      </c>
      <c r="AD41" s="1475">
        <v>614</v>
      </c>
      <c r="AE41" s="1474">
        <v>378.9</v>
      </c>
      <c r="AF41" s="1605"/>
      <c r="AG41" s="1605"/>
      <c r="AH41" s="1605"/>
      <c r="AI41" s="1605"/>
      <c r="AJ41" s="1605"/>
      <c r="AK41" s="1605"/>
      <c r="AL41" s="1605"/>
      <c r="AM41" s="1605"/>
      <c r="AN41" s="1605"/>
      <c r="AO41" s="1606"/>
      <c r="XDW41" s="1457"/>
      <c r="XDX41" s="1591">
        <v>830</v>
      </c>
      <c r="XDY41" s="1593">
        <v>706</v>
      </c>
      <c r="XDZ41" s="1476">
        <v>154.9</v>
      </c>
      <c r="XEA41" s="1476">
        <v>118.3</v>
      </c>
      <c r="XEB41" s="1476">
        <v>217.2</v>
      </c>
      <c r="XEC41" s="1476">
        <v>223.7</v>
      </c>
      <c r="XED41" s="1476">
        <v>386.8</v>
      </c>
      <c r="XEE41" s="1476">
        <v>400</v>
      </c>
      <c r="XEF41" s="1476">
        <v>295</v>
      </c>
      <c r="XEG41" s="1476">
        <v>521.4</v>
      </c>
      <c r="XEH41" s="1476">
        <v>645</v>
      </c>
      <c r="XEI41" s="1475">
        <v>901</v>
      </c>
      <c r="XEJ41" s="1476">
        <v>768</v>
      </c>
      <c r="XEK41" s="1475">
        <v>391</v>
      </c>
      <c r="XEL41" s="1475">
        <v>190</v>
      </c>
      <c r="XEM41" s="1475">
        <v>98</v>
      </c>
      <c r="XEN41" s="1475">
        <v>114</v>
      </c>
      <c r="XEO41" s="1590">
        <v>124</v>
      </c>
      <c r="XEP41" s="1590">
        <v>117</v>
      </c>
      <c r="XEQ41" s="1590">
        <v>187.9</v>
      </c>
      <c r="XER41" s="1590">
        <v>270</v>
      </c>
      <c r="XES41" s="1590">
        <v>250</v>
      </c>
      <c r="XET41" s="1590">
        <v>275</v>
      </c>
      <c r="XEU41" s="1475">
        <v>303</v>
      </c>
      <c r="XEV41" s="1475">
        <v>425</v>
      </c>
      <c r="XEW41" s="1475">
        <v>305.7</v>
      </c>
      <c r="XEX41" s="1475">
        <v>745.8</v>
      </c>
      <c r="XEY41" s="1475">
        <v>501.4</v>
      </c>
      <c r="XEZ41" s="1475">
        <v>614</v>
      </c>
      <c r="XFA41" s="1474">
        <v>378.9</v>
      </c>
      <c r="XFB41" s="1605"/>
      <c r="XFC41" s="1605"/>
      <c r="XFD41" s="1605"/>
    </row>
    <row r="42" spans="1:41 16351:16384" ht="25.5">
      <c r="A42" s="1457"/>
      <c r="B42" s="1609" t="str">
        <f>INDEX(tblTrans[[English]:[Polski]],MATCH(XDX42,tblTrans[ID],0),LangSelID)</f>
        <v>number of eMakler accounts 
(brokerage accounts)</v>
      </c>
      <c r="C42" s="1466" t="str">
        <f>INDEX(tblTrans[[English]:[Polski]],MATCH(XDY42,tblTrans[ID],0),LangSelID)</f>
        <v>pcs.</v>
      </c>
      <c r="D42" s="2058" t="str">
        <f>INDEX(tblTrans[[English]:[Polski]],MATCH(XDZ42,tblTrans[ID],0),LangSelID)</f>
        <v>the service offered since 25.07.2005</v>
      </c>
      <c r="E42" s="2059" t="e">
        <f>INDEX(tblTrans[[English]:[Polski]],MATCH(XEA42,tblTrans[ID],0),LangSelID)</f>
        <v>#N/A</v>
      </c>
      <c r="F42" s="1476">
        <v>8421</v>
      </c>
      <c r="G42" s="1476">
        <v>12384</v>
      </c>
      <c r="H42" s="1476">
        <v>17250</v>
      </c>
      <c r="I42" s="1476">
        <v>23600</v>
      </c>
      <c r="J42" s="1476">
        <v>28086</v>
      </c>
      <c r="K42" s="1476">
        <v>34227</v>
      </c>
      <c r="L42" s="1476">
        <v>46140</v>
      </c>
      <c r="M42" s="1476">
        <v>62348</v>
      </c>
      <c r="N42" s="1476">
        <v>73675</v>
      </c>
      <c r="O42" s="1457">
        <v>82959</v>
      </c>
      <c r="P42" s="1590">
        <v>89971</v>
      </c>
      <c r="Q42" s="1590">
        <v>95501</v>
      </c>
      <c r="R42" s="1590">
        <v>104004</v>
      </c>
      <c r="S42" s="1590">
        <v>114837</v>
      </c>
      <c r="T42" s="1590">
        <v>122914</v>
      </c>
      <c r="U42" s="1590">
        <v>130750</v>
      </c>
      <c r="V42" s="1590">
        <v>137305</v>
      </c>
      <c r="W42" s="1590">
        <v>144879</v>
      </c>
      <c r="X42" s="1457">
        <v>151096</v>
      </c>
      <c r="Y42" s="1475">
        <v>174270</v>
      </c>
      <c r="Z42" s="1475">
        <v>177644</v>
      </c>
      <c r="AA42" s="1475">
        <v>189112</v>
      </c>
      <c r="AB42" s="1475">
        <v>192439</v>
      </c>
      <c r="AC42" s="1475">
        <v>197794</v>
      </c>
      <c r="AD42" s="1475">
        <v>199789</v>
      </c>
      <c r="AE42" s="1474">
        <v>200650</v>
      </c>
      <c r="AF42" s="1605"/>
      <c r="AG42" s="1605"/>
      <c r="AH42" s="1605"/>
      <c r="AI42" s="1605"/>
      <c r="AJ42" s="1605"/>
      <c r="AK42" s="1605"/>
      <c r="AL42" s="1605"/>
      <c r="AM42" s="1605"/>
      <c r="AN42" s="1605"/>
      <c r="AO42" s="1606"/>
      <c r="XDW42" s="1457"/>
      <c r="XDX42" s="1591">
        <v>831</v>
      </c>
      <c r="XDY42" s="1466">
        <v>708</v>
      </c>
      <c r="XDZ42" s="2058">
        <v>874</v>
      </c>
      <c r="XEA42" s="2059"/>
      <c r="XEB42" s="1476">
        <v>8421</v>
      </c>
      <c r="XEC42" s="1476">
        <v>12384</v>
      </c>
      <c r="XED42" s="1476">
        <v>17250</v>
      </c>
      <c r="XEE42" s="1476">
        <v>23600</v>
      </c>
      <c r="XEF42" s="1476">
        <v>28086</v>
      </c>
      <c r="XEG42" s="1476">
        <v>34227</v>
      </c>
      <c r="XEH42" s="1476">
        <v>46140</v>
      </c>
      <c r="XEI42" s="1476">
        <v>62348</v>
      </c>
      <c r="XEJ42" s="1476">
        <v>73675</v>
      </c>
      <c r="XEK42" s="1457">
        <v>82959</v>
      </c>
      <c r="XEL42" s="1590">
        <v>89971</v>
      </c>
      <c r="XEM42" s="1590">
        <v>95501</v>
      </c>
      <c r="XEN42" s="1590">
        <v>104004</v>
      </c>
      <c r="XEO42" s="1590">
        <v>114837</v>
      </c>
      <c r="XEP42" s="1590">
        <v>122914</v>
      </c>
      <c r="XEQ42" s="1590">
        <v>130750</v>
      </c>
      <c r="XER42" s="1590">
        <v>137305</v>
      </c>
      <c r="XES42" s="1590">
        <v>144879</v>
      </c>
      <c r="XET42" s="1457">
        <v>151096</v>
      </c>
      <c r="XEU42" s="1475">
        <v>174270</v>
      </c>
      <c r="XEV42" s="1475">
        <v>177644</v>
      </c>
      <c r="XEW42" s="1475">
        <v>189112</v>
      </c>
      <c r="XEX42" s="1475">
        <v>192439</v>
      </c>
      <c r="XEY42" s="1475">
        <v>197794</v>
      </c>
      <c r="XEZ42" s="1475">
        <v>199789</v>
      </c>
      <c r="XFA42" s="1474">
        <v>200650</v>
      </c>
      <c r="XFB42" s="1605"/>
      <c r="XFC42" s="1605"/>
      <c r="XFD42" s="1605"/>
    </row>
    <row r="43" spans="1:41 16351:16384">
      <c r="A43" s="1457"/>
      <c r="B43" s="1591" t="str">
        <f>INDEX(tblTrans[[English]:[Polski]],MATCH(XDX43,tblTrans[ID],0),LangSelID)</f>
        <v>number of mKiosks</v>
      </c>
      <c r="C43" s="1607" t="str">
        <f>INDEX(tblTrans[[English]:[Polski]],MATCH(XDY43,tblTrans[ID],0),LangSelID)</f>
        <v>pcs.</v>
      </c>
      <c r="D43" s="1476">
        <v>21</v>
      </c>
      <c r="E43" s="1476">
        <v>22</v>
      </c>
      <c r="F43" s="1476">
        <v>28</v>
      </c>
      <c r="G43" s="1476">
        <v>40</v>
      </c>
      <c r="H43" s="1476">
        <v>42</v>
      </c>
      <c r="I43" s="1476">
        <v>46</v>
      </c>
      <c r="J43" s="1476">
        <v>47</v>
      </c>
      <c r="K43" s="1476">
        <v>50</v>
      </c>
      <c r="L43" s="1476">
        <v>52</v>
      </c>
      <c r="M43" s="1476">
        <v>56</v>
      </c>
      <c r="N43" s="1476">
        <v>58</v>
      </c>
      <c r="O43" s="1475">
        <v>61</v>
      </c>
      <c r="P43" s="1590">
        <v>61</v>
      </c>
      <c r="Q43" s="1590">
        <v>64</v>
      </c>
      <c r="R43" s="1590">
        <v>65</v>
      </c>
      <c r="S43" s="1590">
        <v>68</v>
      </c>
      <c r="T43" s="1590">
        <v>68</v>
      </c>
      <c r="U43" s="1590">
        <v>67</v>
      </c>
      <c r="V43" s="1590">
        <v>66</v>
      </c>
      <c r="W43" s="1590">
        <v>65</v>
      </c>
      <c r="X43" s="1590">
        <v>65</v>
      </c>
      <c r="Y43" s="1475">
        <v>65</v>
      </c>
      <c r="Z43" s="1475">
        <v>65</v>
      </c>
      <c r="AA43" s="1475">
        <v>65</v>
      </c>
      <c r="AB43" s="1475">
        <v>65</v>
      </c>
      <c r="AC43" s="1475">
        <v>63</v>
      </c>
      <c r="AD43" s="1475">
        <v>62</v>
      </c>
      <c r="AE43" s="1474">
        <v>62</v>
      </c>
      <c r="AF43" s="1605"/>
      <c r="AG43" s="1605"/>
      <c r="AH43" s="1605"/>
      <c r="AI43" s="1605"/>
      <c r="AJ43" s="1605"/>
      <c r="AK43" s="1605"/>
      <c r="AL43" s="1605"/>
      <c r="AM43" s="1605"/>
      <c r="AN43" s="1605"/>
      <c r="AO43" s="1606"/>
      <c r="XDW43" s="1457"/>
      <c r="XDX43" s="1591">
        <v>832</v>
      </c>
      <c r="XDY43" s="1607">
        <v>708</v>
      </c>
      <c r="XDZ43" s="1476">
        <v>21</v>
      </c>
      <c r="XEA43" s="1476">
        <v>22</v>
      </c>
      <c r="XEB43" s="1476">
        <v>28</v>
      </c>
      <c r="XEC43" s="1476">
        <v>40</v>
      </c>
      <c r="XED43" s="1476">
        <v>42</v>
      </c>
      <c r="XEE43" s="1476">
        <v>46</v>
      </c>
      <c r="XEF43" s="1476">
        <v>47</v>
      </c>
      <c r="XEG43" s="1476">
        <v>50</v>
      </c>
      <c r="XEH43" s="1476">
        <v>52</v>
      </c>
      <c r="XEI43" s="1476">
        <v>56</v>
      </c>
      <c r="XEJ43" s="1476">
        <v>58</v>
      </c>
      <c r="XEK43" s="1475">
        <v>61</v>
      </c>
      <c r="XEL43" s="1590">
        <v>61</v>
      </c>
      <c r="XEM43" s="1590">
        <v>64</v>
      </c>
      <c r="XEN43" s="1590">
        <v>65</v>
      </c>
      <c r="XEO43" s="1590">
        <v>68</v>
      </c>
      <c r="XEP43" s="1590">
        <v>68</v>
      </c>
      <c r="XEQ43" s="1590">
        <v>67</v>
      </c>
      <c r="XER43" s="1590">
        <v>66</v>
      </c>
      <c r="XES43" s="1590">
        <v>65</v>
      </c>
      <c r="XET43" s="1590">
        <v>65</v>
      </c>
      <c r="XEU43" s="1475">
        <v>65</v>
      </c>
      <c r="XEV43" s="1475">
        <v>65</v>
      </c>
      <c r="XEW43" s="1475">
        <v>65</v>
      </c>
      <c r="XEX43" s="1475">
        <v>65</v>
      </c>
      <c r="XEY43" s="1475">
        <v>63</v>
      </c>
      <c r="XEZ43" s="1475">
        <v>62</v>
      </c>
      <c r="XFA43" s="1474">
        <v>62</v>
      </c>
      <c r="XFB43" s="1605"/>
      <c r="XFC43" s="1605"/>
      <c r="XFD43" s="1605"/>
    </row>
    <row r="44" spans="1:41 16351:16384">
      <c r="A44" s="1457"/>
      <c r="B44" s="1591" t="str">
        <f>INDEX(tblTrans[[English]:[Polski]],MATCH(XDX44,tblTrans[ID],0),LangSelID)</f>
        <v>number of CFs (Financial Centers)</v>
      </c>
      <c r="C44" s="1466" t="str">
        <f>INDEX(tblTrans[[English]:[Polski]],MATCH(XDY44,tblTrans[ID],0),LangSelID)</f>
        <v>pcs.</v>
      </c>
      <c r="D44" s="1463">
        <v>13</v>
      </c>
      <c r="E44" s="1457">
        <v>15</v>
      </c>
      <c r="F44" s="1457">
        <v>14</v>
      </c>
      <c r="G44" s="1457">
        <v>14</v>
      </c>
      <c r="H44" s="1457">
        <v>14</v>
      </c>
      <c r="I44" s="1475">
        <v>15</v>
      </c>
      <c r="J44" s="1457">
        <v>15</v>
      </c>
      <c r="K44" s="1457">
        <v>15</v>
      </c>
      <c r="L44" s="1476">
        <v>15</v>
      </c>
      <c r="M44" s="1476">
        <v>15</v>
      </c>
      <c r="N44" s="1476">
        <v>15</v>
      </c>
      <c r="O44" s="1457">
        <v>15</v>
      </c>
      <c r="P44" s="1476">
        <v>15</v>
      </c>
      <c r="Q44" s="1476">
        <v>16</v>
      </c>
      <c r="R44" s="1476">
        <v>16</v>
      </c>
      <c r="S44" s="1590">
        <v>16</v>
      </c>
      <c r="T44" s="1590">
        <v>21</v>
      </c>
      <c r="U44" s="1590">
        <v>21</v>
      </c>
      <c r="V44" s="1590">
        <v>21</v>
      </c>
      <c r="W44" s="1590">
        <v>23</v>
      </c>
      <c r="X44" s="1457">
        <v>23</v>
      </c>
      <c r="Y44" s="1475">
        <v>23</v>
      </c>
      <c r="Z44" s="1475">
        <v>24</v>
      </c>
      <c r="AA44" s="1475">
        <v>24</v>
      </c>
      <c r="AB44" s="1475">
        <v>25</v>
      </c>
      <c r="AC44" s="1475">
        <v>25</v>
      </c>
      <c r="AD44" s="1475">
        <v>25</v>
      </c>
      <c r="AE44" s="1474">
        <v>25</v>
      </c>
      <c r="AF44" s="1605"/>
      <c r="AG44" s="1605"/>
      <c r="AH44" s="1605"/>
      <c r="AI44" s="1605"/>
      <c r="AJ44" s="1605"/>
      <c r="AK44" s="1605"/>
      <c r="AL44" s="1605"/>
      <c r="AM44" s="1605"/>
      <c r="AN44" s="1605"/>
      <c r="AO44" s="1606"/>
      <c r="XDW44" s="1457"/>
      <c r="XDX44" s="1591">
        <v>833</v>
      </c>
      <c r="XDY44" s="1466">
        <v>708</v>
      </c>
      <c r="XDZ44" s="1463">
        <v>13</v>
      </c>
      <c r="XEA44" s="1457">
        <v>15</v>
      </c>
      <c r="XEB44" s="1457">
        <v>14</v>
      </c>
      <c r="XEC44" s="1457">
        <v>14</v>
      </c>
      <c r="XED44" s="1457">
        <v>14</v>
      </c>
      <c r="XEE44" s="1475">
        <v>15</v>
      </c>
      <c r="XEF44" s="1457">
        <v>15</v>
      </c>
      <c r="XEG44" s="1457">
        <v>15</v>
      </c>
      <c r="XEH44" s="1476">
        <v>15</v>
      </c>
      <c r="XEI44" s="1476">
        <v>15</v>
      </c>
      <c r="XEJ44" s="1476">
        <v>15</v>
      </c>
      <c r="XEK44" s="1457">
        <v>15</v>
      </c>
      <c r="XEL44" s="1476">
        <v>15</v>
      </c>
      <c r="XEM44" s="1476">
        <v>16</v>
      </c>
      <c r="XEN44" s="1476">
        <v>16</v>
      </c>
      <c r="XEO44" s="1590">
        <v>16</v>
      </c>
      <c r="XEP44" s="1590">
        <v>21</v>
      </c>
      <c r="XEQ44" s="1590">
        <v>21</v>
      </c>
      <c r="XER44" s="1590">
        <v>21</v>
      </c>
      <c r="XES44" s="1590">
        <v>23</v>
      </c>
      <c r="XET44" s="1457">
        <v>23</v>
      </c>
      <c r="XEU44" s="1475">
        <v>23</v>
      </c>
      <c r="XEV44" s="1475">
        <v>24</v>
      </c>
      <c r="XEW44" s="1475">
        <v>24</v>
      </c>
      <c r="XEX44" s="1475">
        <v>25</v>
      </c>
      <c r="XEY44" s="1475">
        <v>25</v>
      </c>
      <c r="XEZ44" s="1475">
        <v>25</v>
      </c>
      <c r="XFA44" s="1474">
        <v>25</v>
      </c>
      <c r="XFB44" s="1605"/>
      <c r="XFC44" s="1605"/>
      <c r="XFD44" s="1605"/>
    </row>
    <row r="45" spans="1:41 16351:16384">
      <c r="A45" s="1457"/>
      <c r="B45" s="1591" t="str">
        <f>INDEX(tblTrans[[English]:[Polski]],MATCH(XDX45,tblTrans[ID],0),LangSelID)</f>
        <v>number of Partner mKiosk</v>
      </c>
      <c r="C45" s="1466" t="str">
        <f>INDEX(tblTrans[[English]:[Polski]],MATCH(XDY45,tblTrans[ID],0),LangSelID)</f>
        <v>pcs.</v>
      </c>
      <c r="D45" s="1617" t="str">
        <f>INDEX(tblTrans[[English]:[Polski]],MATCH(XDZ45,tblTrans[ID],0),LangSelID)</f>
        <v>the service offered since June 2007</v>
      </c>
      <c r="E45" s="1617"/>
      <c r="F45" s="1617"/>
      <c r="G45" s="1617"/>
      <c r="H45" s="1617"/>
      <c r="I45" s="1616"/>
      <c r="J45" s="1617"/>
      <c r="K45" s="1617"/>
      <c r="L45" s="1616"/>
      <c r="M45" s="1476">
        <v>4</v>
      </c>
      <c r="N45" s="1476">
        <v>10</v>
      </c>
      <c r="O45" s="1457">
        <v>27</v>
      </c>
      <c r="P45" s="1476">
        <v>41</v>
      </c>
      <c r="Q45" s="1476">
        <v>56</v>
      </c>
      <c r="R45" s="1476">
        <v>63</v>
      </c>
      <c r="S45" s="1590">
        <v>77</v>
      </c>
      <c r="T45" s="1590">
        <v>81</v>
      </c>
      <c r="U45" s="1590">
        <v>82</v>
      </c>
      <c r="V45" s="1590">
        <v>63</v>
      </c>
      <c r="W45" s="1590">
        <v>54</v>
      </c>
      <c r="X45" s="1457">
        <v>46</v>
      </c>
      <c r="Y45" s="1475">
        <v>42</v>
      </c>
      <c r="Z45" s="1475">
        <v>33</v>
      </c>
      <c r="AA45" s="1475">
        <v>26</v>
      </c>
      <c r="AB45" s="1475">
        <v>21</v>
      </c>
      <c r="AC45" s="1475">
        <v>18</v>
      </c>
      <c r="AD45" s="1475">
        <v>13</v>
      </c>
      <c r="AE45" s="1474">
        <v>10</v>
      </c>
      <c r="AF45" s="1605"/>
      <c r="AG45" s="1605"/>
      <c r="AH45" s="1605"/>
      <c r="AI45" s="1605"/>
      <c r="AJ45" s="1605"/>
      <c r="AK45" s="1605"/>
      <c r="AL45" s="1605"/>
      <c r="AM45" s="1605"/>
      <c r="AN45" s="1605"/>
      <c r="AO45" s="1606"/>
      <c r="XDW45" s="1457"/>
      <c r="XDX45" s="1591">
        <v>834</v>
      </c>
      <c r="XDY45" s="1466">
        <v>708</v>
      </c>
      <c r="XDZ45" s="1617">
        <v>875</v>
      </c>
      <c r="XEA45" s="1617"/>
      <c r="XEB45" s="1617"/>
      <c r="XEC45" s="1617"/>
      <c r="XED45" s="1617"/>
      <c r="XEE45" s="1616"/>
      <c r="XEF45" s="1617"/>
      <c r="XEG45" s="1617"/>
      <c r="XEH45" s="1616"/>
      <c r="XEI45" s="1476">
        <v>4</v>
      </c>
      <c r="XEJ45" s="1476">
        <v>10</v>
      </c>
      <c r="XEK45" s="1457">
        <v>27</v>
      </c>
      <c r="XEL45" s="1476">
        <v>41</v>
      </c>
      <c r="XEM45" s="1476">
        <v>56</v>
      </c>
      <c r="XEN45" s="1476">
        <v>63</v>
      </c>
      <c r="XEO45" s="1590">
        <v>77</v>
      </c>
      <c r="XEP45" s="1590">
        <v>81</v>
      </c>
      <c r="XEQ45" s="1590">
        <v>82</v>
      </c>
      <c r="XER45" s="1590">
        <v>63</v>
      </c>
      <c r="XES45" s="1590">
        <v>54</v>
      </c>
      <c r="XET45" s="1457">
        <v>46</v>
      </c>
      <c r="XEU45" s="1475">
        <v>42</v>
      </c>
      <c r="XEV45" s="1475">
        <v>33</v>
      </c>
      <c r="XEW45" s="1475">
        <v>26</v>
      </c>
      <c r="XEX45" s="1475">
        <v>21</v>
      </c>
      <c r="XEY45" s="1475">
        <v>18</v>
      </c>
      <c r="XEZ45" s="1475">
        <v>13</v>
      </c>
      <c r="XFA45" s="1474">
        <v>10</v>
      </c>
      <c r="XFB45" s="1605"/>
      <c r="XFC45" s="1605"/>
      <c r="XFD45" s="1605"/>
    </row>
    <row r="46" spans="1:41 16351:16384">
      <c r="A46" s="1457"/>
      <c r="B46" s="1591"/>
      <c r="C46" s="1607"/>
      <c r="D46" s="1615"/>
      <c r="E46" s="1615"/>
      <c r="F46" s="1615"/>
      <c r="G46" s="1463"/>
      <c r="H46" s="1463"/>
      <c r="I46" s="1463"/>
      <c r="J46" s="1463"/>
      <c r="K46" s="1463"/>
      <c r="L46" s="1463"/>
      <c r="M46" s="1457"/>
      <c r="N46" s="1476"/>
      <c r="O46" s="1457"/>
      <c r="P46" s="1457"/>
      <c r="Q46" s="1457"/>
      <c r="R46" s="1457"/>
      <c r="S46" s="1590"/>
      <c r="T46" s="1590"/>
      <c r="U46" s="1590"/>
      <c r="V46" s="1590"/>
      <c r="W46" s="1590"/>
      <c r="X46" s="1457"/>
      <c r="Y46" s="1475"/>
      <c r="Z46" s="1475"/>
      <c r="AA46" s="1475"/>
      <c r="AB46" s="1475"/>
      <c r="AC46" s="1475"/>
      <c r="AD46" s="1475"/>
      <c r="AE46" s="1474"/>
      <c r="AF46" s="1605"/>
      <c r="AG46" s="1605"/>
      <c r="AH46" s="1605"/>
      <c r="AI46" s="1605"/>
      <c r="AJ46" s="1605"/>
      <c r="AK46" s="1605"/>
      <c r="AL46" s="1605"/>
      <c r="AM46" s="1605"/>
      <c r="AN46" s="1605"/>
      <c r="AO46" s="1604"/>
      <c r="XDW46" s="1457"/>
      <c r="XDX46" s="1591"/>
      <c r="XDY46" s="1607"/>
      <c r="XDZ46" s="1615"/>
      <c r="XEA46" s="1615"/>
      <c r="XEB46" s="1615"/>
      <c r="XEC46" s="1463"/>
      <c r="XED46" s="1463"/>
      <c r="XEE46" s="1463"/>
      <c r="XEF46" s="1463"/>
      <c r="XEG46" s="1463"/>
      <c r="XEH46" s="1463"/>
      <c r="XEI46" s="1457"/>
      <c r="XEJ46" s="1476"/>
      <c r="XEK46" s="1457"/>
      <c r="XEL46" s="1457"/>
      <c r="XEM46" s="1457"/>
      <c r="XEN46" s="1457"/>
      <c r="XEO46" s="1590"/>
      <c r="XEP46" s="1590"/>
      <c r="XEQ46" s="1590"/>
      <c r="XER46" s="1590"/>
      <c r="XES46" s="1590"/>
      <c r="XET46" s="1457"/>
      <c r="XEU46" s="1475"/>
      <c r="XEV46" s="1475"/>
      <c r="XEW46" s="1475"/>
      <c r="XEX46" s="1475"/>
      <c r="XEY46" s="1475"/>
      <c r="XEZ46" s="1475"/>
      <c r="XFA46" s="1474"/>
      <c r="XFB46" s="1605"/>
      <c r="XFC46" s="1605"/>
      <c r="XFD46" s="1605"/>
    </row>
    <row r="47" spans="1:41 16351:16384">
      <c r="A47" s="2060" t="str">
        <f>INDEX(tblTrans[[English]:[Polski]],MATCH(XDW47,tblTrans[ID],0),LangSelID)</f>
        <v>MultiBank</v>
      </c>
      <c r="B47" s="2060" t="e">
        <f>INDEX(tblTrans[[English]:[Polski]],MATCH(XDX47,tblTrans[ID],0),LangSelID)</f>
        <v>#N/A</v>
      </c>
      <c r="C47" s="2060"/>
      <c r="D47" s="2060"/>
      <c r="E47" s="2060"/>
      <c r="F47" s="2060"/>
      <c r="G47" s="2060"/>
      <c r="H47" s="2060"/>
      <c r="I47" s="2060"/>
      <c r="J47" s="2060"/>
      <c r="K47" s="2060"/>
      <c r="L47" s="2060"/>
      <c r="M47" s="2060"/>
      <c r="N47" s="2060"/>
      <c r="O47" s="2060"/>
      <c r="P47" s="2060"/>
      <c r="Q47" s="2060"/>
      <c r="R47" s="2060"/>
      <c r="S47" s="2060"/>
      <c r="T47" s="2060"/>
      <c r="U47" s="2060"/>
      <c r="V47" s="2060"/>
      <c r="W47" s="2060"/>
      <c r="X47" s="2060"/>
      <c r="Y47" s="2060"/>
      <c r="Z47" s="2060"/>
      <c r="AA47" s="2060"/>
      <c r="AB47" s="2060"/>
      <c r="AC47" s="2060"/>
      <c r="AD47" s="2060"/>
      <c r="AE47" s="2060"/>
      <c r="AF47" s="2060"/>
      <c r="AG47" s="1465"/>
      <c r="AH47" s="1605"/>
      <c r="AI47" s="1605"/>
      <c r="AJ47" s="1605"/>
      <c r="AK47" s="1605"/>
      <c r="AL47" s="1605"/>
      <c r="AM47" s="1605"/>
      <c r="AN47" s="1605"/>
      <c r="AO47" s="1604"/>
      <c r="XDW47" s="2060">
        <v>835</v>
      </c>
      <c r="XDX47" s="2060"/>
      <c r="XDY47" s="2060"/>
      <c r="XDZ47" s="2060"/>
      <c r="XEA47" s="2060"/>
      <c r="XEB47" s="2060"/>
      <c r="XEC47" s="2060"/>
      <c r="XED47" s="2060"/>
      <c r="XEE47" s="2060"/>
      <c r="XEF47" s="2060"/>
      <c r="XEG47" s="2060"/>
      <c r="XEH47" s="2060"/>
      <c r="XEI47" s="2060"/>
      <c r="XEJ47" s="2060"/>
      <c r="XEK47" s="2060"/>
      <c r="XEL47" s="2060"/>
      <c r="XEM47" s="2060"/>
      <c r="XEN47" s="2060"/>
      <c r="XEO47" s="2060"/>
      <c r="XEP47" s="2060"/>
      <c r="XEQ47" s="2060"/>
      <c r="XER47" s="2060"/>
      <c r="XES47" s="2060"/>
      <c r="XET47" s="2060"/>
      <c r="XEU47" s="2060"/>
      <c r="XEV47" s="2060"/>
      <c r="XEW47" s="2060"/>
      <c r="XEX47" s="2060"/>
      <c r="XEY47" s="2060"/>
      <c r="XEZ47" s="2060"/>
      <c r="XFA47" s="2060"/>
      <c r="XFB47" s="2060"/>
      <c r="XFC47" s="1698"/>
      <c r="XFD47" s="1605"/>
    </row>
    <row r="48" spans="1:41 16351:16384">
      <c r="A48" s="1614"/>
      <c r="B48" s="1614" t="str">
        <f>INDEX(tblTrans[[English]:[Polski]],MATCH(XDX48,tblTrans[ID],0),LangSelID)</f>
        <v>number of accounts</v>
      </c>
      <c r="C48" s="1607" t="str">
        <f>INDEX(tblTrans[[English]:[Polski]],MATCH(XDY48,tblTrans[ID],0),LangSelID)</f>
        <v>thou.</v>
      </c>
      <c r="D48" s="1486">
        <v>130</v>
      </c>
      <c r="E48" s="1486">
        <v>139.6</v>
      </c>
      <c r="F48" s="1486">
        <v>149.6</v>
      </c>
      <c r="G48" s="1486">
        <v>161.5</v>
      </c>
      <c r="H48" s="1486">
        <v>175</v>
      </c>
      <c r="I48" s="1486">
        <v>185.6</v>
      </c>
      <c r="J48" s="1486">
        <v>198.6</v>
      </c>
      <c r="K48" s="1486">
        <v>210.9</v>
      </c>
      <c r="L48" s="1486">
        <v>222.2</v>
      </c>
      <c r="M48" s="1486">
        <v>232</v>
      </c>
      <c r="N48" s="1486">
        <v>242</v>
      </c>
      <c r="O48" s="1486">
        <v>253</v>
      </c>
      <c r="P48" s="1486">
        <v>264</v>
      </c>
      <c r="Q48" s="1486">
        <v>276</v>
      </c>
      <c r="R48" s="1486">
        <v>292</v>
      </c>
      <c r="S48" s="1486">
        <v>315</v>
      </c>
      <c r="T48" s="1486">
        <v>329</v>
      </c>
      <c r="U48" s="1486">
        <v>344.31200000000001</v>
      </c>
      <c r="V48" s="1486">
        <v>358</v>
      </c>
      <c r="W48" s="1486">
        <v>373</v>
      </c>
      <c r="X48" s="1486">
        <v>387</v>
      </c>
      <c r="Y48" s="1486">
        <v>397.57799999999997</v>
      </c>
      <c r="Z48" s="1486">
        <v>391.7</v>
      </c>
      <c r="AA48" s="1486">
        <v>386.1</v>
      </c>
      <c r="AB48" s="1486">
        <v>384.6</v>
      </c>
      <c r="AC48" s="1486">
        <v>385.3</v>
      </c>
      <c r="AD48" s="1486">
        <v>387</v>
      </c>
      <c r="AE48" s="1486">
        <v>388.6</v>
      </c>
      <c r="AF48" s="1605"/>
      <c r="AG48" s="1605"/>
      <c r="AH48" s="1605"/>
      <c r="AI48" s="1605"/>
      <c r="AJ48" s="1605"/>
      <c r="AK48" s="1605"/>
      <c r="AL48" s="1605"/>
      <c r="AM48" s="1605"/>
      <c r="AN48" s="1605"/>
      <c r="AO48" s="1606"/>
      <c r="XDW48" s="1614"/>
      <c r="XDX48" s="1614">
        <v>836</v>
      </c>
      <c r="XDY48" s="1607">
        <v>705</v>
      </c>
      <c r="XDZ48" s="1486">
        <v>130</v>
      </c>
      <c r="XEA48" s="1486">
        <v>139.6</v>
      </c>
      <c r="XEB48" s="1486">
        <v>149.6</v>
      </c>
      <c r="XEC48" s="1486">
        <v>161.5</v>
      </c>
      <c r="XED48" s="1486">
        <v>175</v>
      </c>
      <c r="XEE48" s="1486">
        <v>185.6</v>
      </c>
      <c r="XEF48" s="1486">
        <v>198.6</v>
      </c>
      <c r="XEG48" s="1486">
        <v>210.9</v>
      </c>
      <c r="XEH48" s="1486">
        <v>222.2</v>
      </c>
      <c r="XEI48" s="1486">
        <v>232</v>
      </c>
      <c r="XEJ48" s="1486">
        <v>242</v>
      </c>
      <c r="XEK48" s="1486">
        <v>253</v>
      </c>
      <c r="XEL48" s="1486">
        <v>264</v>
      </c>
      <c r="XEM48" s="1486">
        <v>276</v>
      </c>
      <c r="XEN48" s="1486">
        <v>292</v>
      </c>
      <c r="XEO48" s="1486">
        <v>315</v>
      </c>
      <c r="XEP48" s="1486">
        <v>329</v>
      </c>
      <c r="XEQ48" s="1486">
        <v>344.31200000000001</v>
      </c>
      <c r="XER48" s="1486">
        <v>358</v>
      </c>
      <c r="XES48" s="1486">
        <v>373</v>
      </c>
      <c r="XET48" s="1486">
        <v>387</v>
      </c>
      <c r="XEU48" s="1486">
        <v>397.57799999999997</v>
      </c>
      <c r="XEV48" s="1486">
        <v>391.7</v>
      </c>
      <c r="XEW48" s="1486">
        <v>386.1</v>
      </c>
      <c r="XEX48" s="1486">
        <v>384.6</v>
      </c>
      <c r="XEY48" s="1486">
        <v>385.3</v>
      </c>
      <c r="XEZ48" s="1486">
        <v>387</v>
      </c>
      <c r="XFA48" s="1486">
        <v>388.6</v>
      </c>
      <c r="XFB48" s="1605"/>
      <c r="XFC48" s="1605"/>
      <c r="XFD48" s="1605"/>
    </row>
    <row r="49" spans="1:41 16351:16384">
      <c r="A49" s="1457"/>
      <c r="B49" s="1591" t="str">
        <f>INDEX(tblTrans[[English]:[Polski]],MATCH(XDX49,tblTrans[ID],0),LangSelID)</f>
        <v>number of customers</v>
      </c>
      <c r="C49" s="1466" t="str">
        <f>INDEX(tblTrans[[English]:[Polski]],MATCH(XDY49,tblTrans[ID],0),LangSelID)</f>
        <v>thou.</v>
      </c>
      <c r="D49" s="1485">
        <v>208.4</v>
      </c>
      <c r="E49" s="1485">
        <v>224.6</v>
      </c>
      <c r="F49" s="1485">
        <v>240.7</v>
      </c>
      <c r="G49" s="1479">
        <v>262.7</v>
      </c>
      <c r="H49" s="1479">
        <v>283.2</v>
      </c>
      <c r="I49" s="1479">
        <v>300.89999999999998</v>
      </c>
      <c r="J49" s="1485">
        <v>317.89999999999998</v>
      </c>
      <c r="K49" s="1485">
        <v>336.6</v>
      </c>
      <c r="L49" s="1476">
        <v>353.9</v>
      </c>
      <c r="M49" s="1479">
        <v>371</v>
      </c>
      <c r="N49" s="1479">
        <v>391</v>
      </c>
      <c r="O49" s="1457">
        <v>409</v>
      </c>
      <c r="P49" s="1479">
        <v>427</v>
      </c>
      <c r="Q49" s="1479">
        <v>448</v>
      </c>
      <c r="R49" s="1479">
        <v>463</v>
      </c>
      <c r="S49" s="1590">
        <v>493</v>
      </c>
      <c r="T49" s="1590">
        <v>512</v>
      </c>
      <c r="U49" s="1590">
        <v>530.91999999999996</v>
      </c>
      <c r="V49" s="1590">
        <v>550</v>
      </c>
      <c r="W49" s="1590">
        <v>570</v>
      </c>
      <c r="X49" s="1457">
        <v>588</v>
      </c>
      <c r="Y49" s="1613">
        <v>603.15300000000002</v>
      </c>
      <c r="Z49" s="1483">
        <v>592.4</v>
      </c>
      <c r="AA49" s="1483">
        <v>592</v>
      </c>
      <c r="AB49" s="1483">
        <v>594.5</v>
      </c>
      <c r="AC49" s="1483">
        <v>599.6</v>
      </c>
      <c r="AD49" s="1483">
        <v>603.29999999999995</v>
      </c>
      <c r="AE49" s="1608">
        <v>609.70000000000005</v>
      </c>
      <c r="AF49" s="1605"/>
      <c r="AG49" s="1605"/>
      <c r="AH49" s="1605"/>
      <c r="AI49" s="1605"/>
      <c r="AJ49" s="1605"/>
      <c r="AK49" s="1605"/>
      <c r="AL49" s="1605"/>
      <c r="AM49" s="1605"/>
      <c r="AN49" s="1605"/>
      <c r="AO49" s="1606"/>
      <c r="XDW49" s="1457"/>
      <c r="XDX49" s="1591">
        <v>837</v>
      </c>
      <c r="XDY49" s="1466">
        <v>705</v>
      </c>
      <c r="XDZ49" s="1485">
        <v>208.4</v>
      </c>
      <c r="XEA49" s="1485">
        <v>224.6</v>
      </c>
      <c r="XEB49" s="1485">
        <v>240.7</v>
      </c>
      <c r="XEC49" s="1479">
        <v>262.7</v>
      </c>
      <c r="XED49" s="1479">
        <v>283.2</v>
      </c>
      <c r="XEE49" s="1479">
        <v>300.89999999999998</v>
      </c>
      <c r="XEF49" s="1485">
        <v>317.89999999999998</v>
      </c>
      <c r="XEG49" s="1485">
        <v>336.6</v>
      </c>
      <c r="XEH49" s="1476">
        <v>353.9</v>
      </c>
      <c r="XEI49" s="1479">
        <v>371</v>
      </c>
      <c r="XEJ49" s="1479">
        <v>391</v>
      </c>
      <c r="XEK49" s="1457">
        <v>409</v>
      </c>
      <c r="XEL49" s="1479">
        <v>427</v>
      </c>
      <c r="XEM49" s="1479">
        <v>448</v>
      </c>
      <c r="XEN49" s="1479">
        <v>463</v>
      </c>
      <c r="XEO49" s="1590">
        <v>493</v>
      </c>
      <c r="XEP49" s="1590">
        <v>512</v>
      </c>
      <c r="XEQ49" s="1590">
        <v>530.91999999999996</v>
      </c>
      <c r="XER49" s="1590">
        <v>550</v>
      </c>
      <c r="XES49" s="1590">
        <v>570</v>
      </c>
      <c r="XET49" s="1457">
        <v>588</v>
      </c>
      <c r="XEU49" s="1613">
        <v>603.15300000000002</v>
      </c>
      <c r="XEV49" s="1483">
        <v>592.4</v>
      </c>
      <c r="XEW49" s="1483">
        <v>592</v>
      </c>
      <c r="XEX49" s="1483">
        <v>594.5</v>
      </c>
      <c r="XEY49" s="1483">
        <v>599.6</v>
      </c>
      <c r="XEZ49" s="1483">
        <v>603.29999999999995</v>
      </c>
      <c r="XFA49" s="1608">
        <v>609.70000000000005</v>
      </c>
      <c r="XFB49" s="1605"/>
      <c r="XFC49" s="1605"/>
      <c r="XFD49" s="1605"/>
    </row>
    <row r="50" spans="1:41 16351:16384">
      <c r="A50" s="1457"/>
      <c r="B50" s="1591" t="str">
        <f>INDEX(tblTrans[[English]:[Polski]],MATCH(XDX50,tblTrans[ID],0),LangSelID)</f>
        <v>therein: microfirms</v>
      </c>
      <c r="C50" s="1466" t="str">
        <f>INDEX(tblTrans[[English]:[Polski]],MATCH(XDY50,tblTrans[ID],0),LangSelID)</f>
        <v>thou.</v>
      </c>
      <c r="D50" s="1476">
        <v>31</v>
      </c>
      <c r="E50" s="1476">
        <v>34</v>
      </c>
      <c r="F50" s="1476">
        <v>36</v>
      </c>
      <c r="G50" s="1476">
        <v>39</v>
      </c>
      <c r="H50" s="1476">
        <v>43</v>
      </c>
      <c r="I50" s="1476">
        <v>46</v>
      </c>
      <c r="J50" s="1476">
        <v>48</v>
      </c>
      <c r="K50" s="1475">
        <v>50.8</v>
      </c>
      <c r="L50" s="1475">
        <v>53</v>
      </c>
      <c r="M50" s="1475">
        <v>55</v>
      </c>
      <c r="N50" s="1475">
        <v>59</v>
      </c>
      <c r="O50" s="1457">
        <v>62</v>
      </c>
      <c r="P50" s="1475">
        <v>65</v>
      </c>
      <c r="Q50" s="1475">
        <v>68</v>
      </c>
      <c r="R50" s="1475">
        <v>71</v>
      </c>
      <c r="S50" s="1590">
        <v>74</v>
      </c>
      <c r="T50" s="1590">
        <v>78</v>
      </c>
      <c r="U50" s="1590">
        <v>81.989000000000004</v>
      </c>
      <c r="V50" s="1590">
        <v>86</v>
      </c>
      <c r="W50" s="1590">
        <v>91</v>
      </c>
      <c r="X50" s="1457">
        <v>94</v>
      </c>
      <c r="Y50" s="1475">
        <v>96.265000000000001</v>
      </c>
      <c r="Z50" s="1483">
        <v>96.8</v>
      </c>
      <c r="AA50" s="1483">
        <v>97.6</v>
      </c>
      <c r="AB50" s="1483">
        <v>98</v>
      </c>
      <c r="AC50" s="1483">
        <v>98.8</v>
      </c>
      <c r="AD50" s="1483">
        <v>99.7</v>
      </c>
      <c r="AE50" s="1608">
        <v>100.7</v>
      </c>
      <c r="AF50" s="1605"/>
      <c r="AG50" s="1605"/>
      <c r="AH50" s="1605"/>
      <c r="AI50" s="1605"/>
      <c r="AJ50" s="1605"/>
      <c r="AK50" s="1605"/>
      <c r="AL50" s="1605"/>
      <c r="AM50" s="1605"/>
      <c r="AN50" s="1605"/>
      <c r="AO50" s="1606"/>
      <c r="XDW50" s="1457"/>
      <c r="XDX50" s="1591">
        <v>838</v>
      </c>
      <c r="XDY50" s="1466">
        <v>705</v>
      </c>
      <c r="XDZ50" s="1476">
        <v>31</v>
      </c>
      <c r="XEA50" s="1476">
        <v>34</v>
      </c>
      <c r="XEB50" s="1476">
        <v>36</v>
      </c>
      <c r="XEC50" s="1476">
        <v>39</v>
      </c>
      <c r="XED50" s="1476">
        <v>43</v>
      </c>
      <c r="XEE50" s="1476">
        <v>46</v>
      </c>
      <c r="XEF50" s="1476">
        <v>48</v>
      </c>
      <c r="XEG50" s="1475">
        <v>50.8</v>
      </c>
      <c r="XEH50" s="1475">
        <v>53</v>
      </c>
      <c r="XEI50" s="1475">
        <v>55</v>
      </c>
      <c r="XEJ50" s="1475">
        <v>59</v>
      </c>
      <c r="XEK50" s="1457">
        <v>62</v>
      </c>
      <c r="XEL50" s="1475">
        <v>65</v>
      </c>
      <c r="XEM50" s="1475">
        <v>68</v>
      </c>
      <c r="XEN50" s="1475">
        <v>71</v>
      </c>
      <c r="XEO50" s="1590">
        <v>74</v>
      </c>
      <c r="XEP50" s="1590">
        <v>78</v>
      </c>
      <c r="XEQ50" s="1590">
        <v>81.989000000000004</v>
      </c>
      <c r="XER50" s="1590">
        <v>86</v>
      </c>
      <c r="XES50" s="1590">
        <v>91</v>
      </c>
      <c r="XET50" s="1457">
        <v>94</v>
      </c>
      <c r="XEU50" s="1475">
        <v>96.265000000000001</v>
      </c>
      <c r="XEV50" s="1483">
        <v>96.8</v>
      </c>
      <c r="XEW50" s="1483">
        <v>97.6</v>
      </c>
      <c r="XEX50" s="1483">
        <v>98</v>
      </c>
      <c r="XEY50" s="1483">
        <v>98.8</v>
      </c>
      <c r="XEZ50" s="1483">
        <v>99.7</v>
      </c>
      <c r="XFA50" s="1608">
        <v>100.7</v>
      </c>
      <c r="XFB50" s="1605"/>
      <c r="XFC50" s="1605"/>
      <c r="XFD50" s="1605"/>
    </row>
    <row r="51" spans="1:41 16351:16384">
      <c r="A51" s="1584"/>
      <c r="B51" s="1588" t="str">
        <f>INDEX(tblTrans[[English]:[Polski]],MATCH(XDX51,tblTrans[ID],0),LangSelID)</f>
        <v>total number of cards</v>
      </c>
      <c r="C51" s="1466" t="str">
        <f>INDEX(tblTrans[[English]:[Polski]],MATCH(XDY51,tblTrans[ID],0),LangSelID)</f>
        <v>pcs. '000</v>
      </c>
      <c r="D51" s="1584">
        <f t="shared" ref="D51:K51" si="9">D52+D53</f>
        <v>133.80000000000001</v>
      </c>
      <c r="E51" s="1584">
        <f t="shared" si="9"/>
        <v>146.9</v>
      </c>
      <c r="F51" s="1584">
        <f t="shared" si="9"/>
        <v>158.30000000000001</v>
      </c>
      <c r="G51" s="1584">
        <f t="shared" si="9"/>
        <v>168.5</v>
      </c>
      <c r="H51" s="1584">
        <f t="shared" si="9"/>
        <v>181.20000000000002</v>
      </c>
      <c r="I51" s="1584">
        <f t="shared" si="9"/>
        <v>277.3</v>
      </c>
      <c r="J51" s="1584">
        <f t="shared" si="9"/>
        <v>302.8</v>
      </c>
      <c r="K51" s="1585">
        <f t="shared" si="9"/>
        <v>324.29999999999995</v>
      </c>
      <c r="L51" s="1584">
        <v>351</v>
      </c>
      <c r="M51" s="1595">
        <v>376</v>
      </c>
      <c r="N51" s="1595">
        <v>405</v>
      </c>
      <c r="O51" s="1584">
        <v>433</v>
      </c>
      <c r="P51" s="1584">
        <v>466</v>
      </c>
      <c r="Q51" s="1584">
        <v>502</v>
      </c>
      <c r="R51" s="1584">
        <v>542</v>
      </c>
      <c r="S51" s="1600">
        <v>575</v>
      </c>
      <c r="T51" s="1600">
        <v>609</v>
      </c>
      <c r="U51" s="1600">
        <f>U52+U53</f>
        <v>638.99099999999999</v>
      </c>
      <c r="V51" s="1600">
        <v>666</v>
      </c>
      <c r="W51" s="1600">
        <f>W52+W53</f>
        <v>698</v>
      </c>
      <c r="X51" s="1584">
        <v>728.43200000000002</v>
      </c>
      <c r="Y51" s="1595">
        <f>SUM(Y52:Y53)</f>
        <v>756.63799999999992</v>
      </c>
      <c r="Z51" s="1585">
        <v>794.3</v>
      </c>
      <c r="AA51" s="1585">
        <v>831.8</v>
      </c>
      <c r="AB51" s="1585">
        <v>873</v>
      </c>
      <c r="AC51" s="1585">
        <v>914.1</v>
      </c>
      <c r="AD51" s="1585">
        <f>SUM(AD52:AD53)</f>
        <v>987.30000000000007</v>
      </c>
      <c r="AE51" s="1612">
        <f>SUM(AE52:AE53)</f>
        <v>1045.8</v>
      </c>
      <c r="AF51" s="1605"/>
      <c r="AG51" s="1605"/>
      <c r="AH51" s="1605"/>
      <c r="AI51" s="1605"/>
      <c r="AJ51" s="1605"/>
      <c r="AK51" s="1605"/>
      <c r="AL51" s="1605"/>
      <c r="AM51" s="1605"/>
      <c r="AN51" s="1605"/>
      <c r="AO51" s="1606"/>
      <c r="XDW51" s="1584"/>
      <c r="XDX51" s="1588">
        <v>839</v>
      </c>
      <c r="XDY51" s="1466">
        <v>880</v>
      </c>
      <c r="XDZ51" s="1584">
        <f t="shared" ref="XDZ51:XEG51" si="10">XDZ52+XDZ53</f>
        <v>133.80000000000001</v>
      </c>
      <c r="XEA51" s="1584">
        <f t="shared" si="10"/>
        <v>146.9</v>
      </c>
      <c r="XEB51" s="1584">
        <f t="shared" si="10"/>
        <v>158.30000000000001</v>
      </c>
      <c r="XEC51" s="1584">
        <f t="shared" si="10"/>
        <v>168.5</v>
      </c>
      <c r="XED51" s="1584">
        <f t="shared" si="10"/>
        <v>181.20000000000002</v>
      </c>
      <c r="XEE51" s="1584">
        <f t="shared" si="10"/>
        <v>277.3</v>
      </c>
      <c r="XEF51" s="1584">
        <f t="shared" si="10"/>
        <v>302.8</v>
      </c>
      <c r="XEG51" s="1585">
        <f t="shared" si="10"/>
        <v>324.29999999999995</v>
      </c>
      <c r="XEH51" s="1584">
        <v>351</v>
      </c>
      <c r="XEI51" s="1595">
        <v>376</v>
      </c>
      <c r="XEJ51" s="1595">
        <v>405</v>
      </c>
      <c r="XEK51" s="1584">
        <v>433</v>
      </c>
      <c r="XEL51" s="1584">
        <v>466</v>
      </c>
      <c r="XEM51" s="1584">
        <v>502</v>
      </c>
      <c r="XEN51" s="1584">
        <v>542</v>
      </c>
      <c r="XEO51" s="1600">
        <v>575</v>
      </c>
      <c r="XEP51" s="1600">
        <v>609</v>
      </c>
      <c r="XEQ51" s="1600">
        <f>XEQ52+XEQ53</f>
        <v>638.99099999999999</v>
      </c>
      <c r="XER51" s="1600">
        <v>666</v>
      </c>
      <c r="XES51" s="1600">
        <f>XES52+XES53</f>
        <v>698</v>
      </c>
      <c r="XET51" s="1584">
        <v>728.43200000000002</v>
      </c>
      <c r="XEU51" s="1595">
        <f>SUM(XEU52:XEU53)</f>
        <v>756.63799999999992</v>
      </c>
      <c r="XEV51" s="1585">
        <v>794.3</v>
      </c>
      <c r="XEW51" s="1585">
        <v>831.8</v>
      </c>
      <c r="XEX51" s="1585">
        <v>873</v>
      </c>
      <c r="XEY51" s="1585">
        <v>914.1</v>
      </c>
      <c r="XEZ51" s="1585">
        <f>SUM(XEZ52:XEZ53)</f>
        <v>987.30000000000007</v>
      </c>
      <c r="XFA51" s="1612">
        <f>SUM(XFA52:XFA53)</f>
        <v>1045.8</v>
      </c>
      <c r="XFB51" s="1605"/>
      <c r="XFC51" s="1605"/>
      <c r="XFD51" s="1605"/>
    </row>
    <row r="52" spans="1:41 16351:16384">
      <c r="A52" s="1457"/>
      <c r="B52" s="1591" t="str">
        <f>INDEX(tblTrans[[English]:[Polski]],MATCH(XDX52,tblTrans[ID],0),LangSelID)</f>
        <v>number of debit cards</v>
      </c>
      <c r="C52" s="1466" t="str">
        <f>INDEX(tblTrans[[English]:[Polski]],MATCH(XDY52,tblTrans[ID],0),LangSelID)</f>
        <v>pcs. '000</v>
      </c>
      <c r="D52" s="1476">
        <v>111.2</v>
      </c>
      <c r="E52" s="1476">
        <v>120.8</v>
      </c>
      <c r="F52" s="1476">
        <v>129.80000000000001</v>
      </c>
      <c r="G52" s="1476">
        <v>137.30000000000001</v>
      </c>
      <c r="H52" s="1476">
        <v>148.80000000000001</v>
      </c>
      <c r="I52" s="1476">
        <v>224.2</v>
      </c>
      <c r="J52" s="1476">
        <v>245.9</v>
      </c>
      <c r="K52" s="1476">
        <v>263.89999999999998</v>
      </c>
      <c r="L52" s="1457">
        <v>284.60000000000002</v>
      </c>
      <c r="M52" s="1476">
        <v>303</v>
      </c>
      <c r="N52" s="1476">
        <v>324</v>
      </c>
      <c r="O52" s="1457">
        <v>345</v>
      </c>
      <c r="P52" s="1476">
        <v>369</v>
      </c>
      <c r="Q52" s="1476">
        <v>394</v>
      </c>
      <c r="R52" s="1476">
        <v>422</v>
      </c>
      <c r="S52" s="1475">
        <v>443</v>
      </c>
      <c r="T52" s="1475">
        <v>468</v>
      </c>
      <c r="U52" s="1475">
        <v>492.38099999999997</v>
      </c>
      <c r="V52" s="1475">
        <v>515</v>
      </c>
      <c r="W52" s="1476">
        <v>541</v>
      </c>
      <c r="X52" s="1476">
        <v>566.51499999999999</v>
      </c>
      <c r="Y52" s="1475">
        <v>590.28599999999994</v>
      </c>
      <c r="Z52" s="1476">
        <v>622.4</v>
      </c>
      <c r="AA52" s="1476">
        <v>655.7</v>
      </c>
      <c r="AB52" s="1476">
        <v>692.6</v>
      </c>
      <c r="AC52" s="1476">
        <v>729.3</v>
      </c>
      <c r="AD52" s="1476">
        <v>798.2</v>
      </c>
      <c r="AE52" s="1478">
        <v>852.7</v>
      </c>
      <c r="AF52" s="1605"/>
      <c r="AG52" s="1605"/>
      <c r="AH52" s="1605"/>
      <c r="AI52" s="1605"/>
      <c r="AJ52" s="1605"/>
      <c r="AK52" s="1605"/>
      <c r="AL52" s="1605"/>
      <c r="AM52" s="1605"/>
      <c r="AN52" s="1605"/>
      <c r="AO52" s="1606"/>
      <c r="XDW52" s="1457"/>
      <c r="XDX52" s="1591">
        <v>840</v>
      </c>
      <c r="XDY52" s="1466">
        <v>880</v>
      </c>
      <c r="XDZ52" s="1476">
        <v>111.2</v>
      </c>
      <c r="XEA52" s="1476">
        <v>120.8</v>
      </c>
      <c r="XEB52" s="1476">
        <v>129.80000000000001</v>
      </c>
      <c r="XEC52" s="1476">
        <v>137.30000000000001</v>
      </c>
      <c r="XED52" s="1476">
        <v>148.80000000000001</v>
      </c>
      <c r="XEE52" s="1476">
        <v>224.2</v>
      </c>
      <c r="XEF52" s="1476">
        <v>245.9</v>
      </c>
      <c r="XEG52" s="1476">
        <v>263.89999999999998</v>
      </c>
      <c r="XEH52" s="1457">
        <v>284.60000000000002</v>
      </c>
      <c r="XEI52" s="1476">
        <v>303</v>
      </c>
      <c r="XEJ52" s="1476">
        <v>324</v>
      </c>
      <c r="XEK52" s="1457">
        <v>345</v>
      </c>
      <c r="XEL52" s="1476">
        <v>369</v>
      </c>
      <c r="XEM52" s="1476">
        <v>394</v>
      </c>
      <c r="XEN52" s="1476">
        <v>422</v>
      </c>
      <c r="XEO52" s="1475">
        <v>443</v>
      </c>
      <c r="XEP52" s="1475">
        <v>468</v>
      </c>
      <c r="XEQ52" s="1475">
        <v>492.38099999999997</v>
      </c>
      <c r="XER52" s="1475">
        <v>515</v>
      </c>
      <c r="XES52" s="1476">
        <v>541</v>
      </c>
      <c r="XET52" s="1476">
        <v>566.51499999999999</v>
      </c>
      <c r="XEU52" s="1475">
        <v>590.28599999999994</v>
      </c>
      <c r="XEV52" s="1476">
        <v>622.4</v>
      </c>
      <c r="XEW52" s="1476">
        <v>655.7</v>
      </c>
      <c r="XEX52" s="1476">
        <v>692.6</v>
      </c>
      <c r="XEY52" s="1476">
        <v>729.3</v>
      </c>
      <c r="XEZ52" s="1476">
        <v>798.2</v>
      </c>
      <c r="XFA52" s="1478">
        <v>852.7</v>
      </c>
      <c r="XFB52" s="1605"/>
      <c r="XFC52" s="1605"/>
      <c r="XFD52" s="1605"/>
    </row>
    <row r="53" spans="1:41 16351:16384">
      <c r="A53" s="1584"/>
      <c r="B53" s="1588" t="str">
        <f>INDEX(tblTrans[[English]:[Polski]],MATCH(XDX53,tblTrans[ID],0),LangSelID)</f>
        <v>number of credit cards</v>
      </c>
      <c r="C53" s="1466" t="str">
        <f>INDEX(tblTrans[[English]:[Polski]],MATCH(XDY53,tblTrans[ID],0),LangSelID)</f>
        <v>pcs. '000</v>
      </c>
      <c r="D53" s="1592">
        <v>22.6</v>
      </c>
      <c r="E53" s="1592">
        <v>26.1</v>
      </c>
      <c r="F53" s="1592">
        <v>28.5</v>
      </c>
      <c r="G53" s="1592">
        <v>31.2</v>
      </c>
      <c r="H53" s="1592">
        <v>32.4</v>
      </c>
      <c r="I53" s="1592">
        <v>53.1</v>
      </c>
      <c r="J53" s="1592">
        <v>56.9</v>
      </c>
      <c r="K53" s="1592">
        <v>60.4</v>
      </c>
      <c r="L53" s="1592">
        <v>65.900000000000006</v>
      </c>
      <c r="M53" s="1592">
        <v>73</v>
      </c>
      <c r="N53" s="1592">
        <v>81</v>
      </c>
      <c r="O53" s="1584">
        <v>89</v>
      </c>
      <c r="P53" s="1592">
        <v>97</v>
      </c>
      <c r="Q53" s="1592">
        <v>108</v>
      </c>
      <c r="R53" s="1592">
        <v>120</v>
      </c>
      <c r="S53" s="1600">
        <v>132</v>
      </c>
      <c r="T53" s="1600">
        <v>141</v>
      </c>
      <c r="U53" s="1600">
        <v>146.61000000000001</v>
      </c>
      <c r="V53" s="1600">
        <v>151</v>
      </c>
      <c r="W53" s="1600">
        <v>157</v>
      </c>
      <c r="X53" s="1600">
        <v>161.917</v>
      </c>
      <c r="Y53" s="1595">
        <v>166.352</v>
      </c>
      <c r="Z53" s="1600">
        <v>171.9</v>
      </c>
      <c r="AA53" s="1600">
        <v>176.1</v>
      </c>
      <c r="AB53" s="1600">
        <v>180.1</v>
      </c>
      <c r="AC53" s="1600">
        <v>184.8</v>
      </c>
      <c r="AD53" s="1600">
        <v>189.1</v>
      </c>
      <c r="AE53" s="1611">
        <v>193.1</v>
      </c>
      <c r="AF53" s="1605"/>
      <c r="AG53" s="1605"/>
      <c r="AH53" s="1605"/>
      <c r="AI53" s="1605"/>
      <c r="AJ53" s="1605"/>
      <c r="AK53" s="1605"/>
      <c r="AL53" s="1605"/>
      <c r="AM53" s="1605"/>
      <c r="AN53" s="1605"/>
      <c r="AO53" s="1606"/>
      <c r="XDW53" s="1584"/>
      <c r="XDX53" s="1588">
        <v>841</v>
      </c>
      <c r="XDY53" s="1466">
        <v>880</v>
      </c>
      <c r="XDZ53" s="1592">
        <v>22.6</v>
      </c>
      <c r="XEA53" s="1592">
        <v>26.1</v>
      </c>
      <c r="XEB53" s="1592">
        <v>28.5</v>
      </c>
      <c r="XEC53" s="1592">
        <v>31.2</v>
      </c>
      <c r="XED53" s="1592">
        <v>32.4</v>
      </c>
      <c r="XEE53" s="1592">
        <v>53.1</v>
      </c>
      <c r="XEF53" s="1592">
        <v>56.9</v>
      </c>
      <c r="XEG53" s="1592">
        <v>60.4</v>
      </c>
      <c r="XEH53" s="1592">
        <v>65.900000000000006</v>
      </c>
      <c r="XEI53" s="1592">
        <v>73</v>
      </c>
      <c r="XEJ53" s="1592">
        <v>81</v>
      </c>
      <c r="XEK53" s="1584">
        <v>89</v>
      </c>
      <c r="XEL53" s="1592">
        <v>97</v>
      </c>
      <c r="XEM53" s="1592">
        <v>108</v>
      </c>
      <c r="XEN53" s="1592">
        <v>120</v>
      </c>
      <c r="XEO53" s="1600">
        <v>132</v>
      </c>
      <c r="XEP53" s="1600">
        <v>141</v>
      </c>
      <c r="XEQ53" s="1600">
        <v>146.61000000000001</v>
      </c>
      <c r="XER53" s="1600">
        <v>151</v>
      </c>
      <c r="XES53" s="1600">
        <v>157</v>
      </c>
      <c r="XET53" s="1600">
        <v>161.917</v>
      </c>
      <c r="XEU53" s="1595">
        <v>166.352</v>
      </c>
      <c r="XEV53" s="1600">
        <v>171.9</v>
      </c>
      <c r="XEW53" s="1600">
        <v>176.1</v>
      </c>
      <c r="XEX53" s="1600">
        <v>180.1</v>
      </c>
      <c r="XEY53" s="1600">
        <v>184.8</v>
      </c>
      <c r="XEZ53" s="1600">
        <v>189.1</v>
      </c>
      <c r="XFA53" s="1611">
        <v>193.1</v>
      </c>
      <c r="XFB53" s="1605"/>
      <c r="XFC53" s="1605"/>
      <c r="XFD53" s="1605"/>
    </row>
    <row r="54" spans="1:41 16351:16384">
      <c r="A54" s="1584"/>
      <c r="B54" s="1588" t="str">
        <f>INDEX(tblTrans[[English]:[Polski]],MATCH(XDX54,tblTrans[ID],0),LangSelID)</f>
        <v>total deposits</v>
      </c>
      <c r="C54" s="1593" t="str">
        <f>INDEX(tblTrans[[English]:[Polski]],MATCH(XDY54,tblTrans[ID],0),LangSelID)</f>
        <v>PLN M</v>
      </c>
      <c r="D54" s="1592">
        <v>761</v>
      </c>
      <c r="E54" s="1592">
        <v>846</v>
      </c>
      <c r="F54" s="1592">
        <v>929</v>
      </c>
      <c r="G54" s="1592">
        <v>1099</v>
      </c>
      <c r="H54" s="1592">
        <v>1210.5</v>
      </c>
      <c r="I54" s="1592">
        <v>1373.6</v>
      </c>
      <c r="J54" s="1592">
        <v>1532</v>
      </c>
      <c r="K54" s="1592">
        <v>1754</v>
      </c>
      <c r="L54" s="1592">
        <v>1982.7</v>
      </c>
      <c r="M54" s="1592">
        <v>2038</v>
      </c>
      <c r="N54" s="1592">
        <v>2379</v>
      </c>
      <c r="O54" s="1584">
        <v>2733</v>
      </c>
      <c r="P54" s="1592">
        <v>3131</v>
      </c>
      <c r="Q54" s="1592">
        <v>3364</v>
      </c>
      <c r="R54" s="1592">
        <v>3661</v>
      </c>
      <c r="S54" s="1600">
        <v>4434</v>
      </c>
      <c r="T54" s="1600">
        <v>3824</v>
      </c>
      <c r="U54" s="1600">
        <v>4001.6884498300001</v>
      </c>
      <c r="V54" s="1600">
        <v>4482</v>
      </c>
      <c r="W54" s="1600">
        <v>5249</v>
      </c>
      <c r="X54" s="1600">
        <v>5679</v>
      </c>
      <c r="Y54" s="1595">
        <v>5508.1521407399996</v>
      </c>
      <c r="Z54" s="1600">
        <v>5165.8</v>
      </c>
      <c r="AA54" s="1600">
        <v>5093.3</v>
      </c>
      <c r="AB54" s="1600">
        <v>5008.8</v>
      </c>
      <c r="AC54" s="1476">
        <v>4747.5</v>
      </c>
      <c r="AD54" s="1600">
        <v>5089.5</v>
      </c>
      <c r="AE54" s="1611">
        <v>5958.9</v>
      </c>
      <c r="AF54" s="1605"/>
      <c r="AG54" s="1605"/>
      <c r="AH54" s="1605"/>
      <c r="AI54" s="1605"/>
      <c r="AJ54" s="1605"/>
      <c r="AK54" s="1605"/>
      <c r="AL54" s="1605"/>
      <c r="AM54" s="1605"/>
      <c r="AN54" s="1605"/>
      <c r="AO54" s="1606"/>
      <c r="XDW54" s="1584"/>
      <c r="XDX54" s="1588">
        <v>842</v>
      </c>
      <c r="XDY54" s="1593">
        <v>706</v>
      </c>
      <c r="XDZ54" s="1592">
        <v>761</v>
      </c>
      <c r="XEA54" s="1592">
        <v>846</v>
      </c>
      <c r="XEB54" s="1592">
        <v>929</v>
      </c>
      <c r="XEC54" s="1592">
        <v>1099</v>
      </c>
      <c r="XED54" s="1592">
        <v>1210.5</v>
      </c>
      <c r="XEE54" s="1592">
        <v>1373.6</v>
      </c>
      <c r="XEF54" s="1592">
        <v>1532</v>
      </c>
      <c r="XEG54" s="1592">
        <v>1754</v>
      </c>
      <c r="XEH54" s="1592">
        <v>1982.7</v>
      </c>
      <c r="XEI54" s="1592">
        <v>2038</v>
      </c>
      <c r="XEJ54" s="1592">
        <v>2379</v>
      </c>
      <c r="XEK54" s="1584">
        <v>2733</v>
      </c>
      <c r="XEL54" s="1592">
        <v>3131</v>
      </c>
      <c r="XEM54" s="1592">
        <v>3364</v>
      </c>
      <c r="XEN54" s="1592">
        <v>3661</v>
      </c>
      <c r="XEO54" s="1600">
        <v>4434</v>
      </c>
      <c r="XEP54" s="1600">
        <v>3824</v>
      </c>
      <c r="XEQ54" s="1600">
        <v>4001.6884498300001</v>
      </c>
      <c r="XER54" s="1600">
        <v>4482</v>
      </c>
      <c r="XES54" s="1600">
        <v>5249</v>
      </c>
      <c r="XET54" s="1600">
        <v>5679</v>
      </c>
      <c r="XEU54" s="1595">
        <v>5508.1521407399996</v>
      </c>
      <c r="XEV54" s="1600">
        <v>5165.8</v>
      </c>
      <c r="XEW54" s="1600">
        <v>5093.3</v>
      </c>
      <c r="XEX54" s="1600">
        <v>5008.8</v>
      </c>
      <c r="XEY54" s="1476">
        <v>4747.5</v>
      </c>
      <c r="XEZ54" s="1600">
        <v>5089.5</v>
      </c>
      <c r="XFA54" s="1611">
        <v>5958.9</v>
      </c>
      <c r="XFB54" s="1605"/>
      <c r="XFC54" s="1605"/>
      <c r="XFD54" s="1605"/>
    </row>
    <row r="55" spans="1:41 16351:16384">
      <c r="A55" s="1457"/>
      <c r="B55" s="1591" t="str">
        <f>INDEX(tblTrans[[English]:[Polski]],MATCH(XDX55,tblTrans[ID],0),LangSelID)</f>
        <v>total loans</v>
      </c>
      <c r="C55" s="1593" t="str">
        <f>INDEX(tblTrans[[English]:[Polski]],MATCH(XDY55,tblTrans[ID],0),LangSelID)</f>
        <v>PLN M</v>
      </c>
      <c r="D55" s="1476">
        <v>2001.6</v>
      </c>
      <c r="E55" s="1476">
        <v>2292</v>
      </c>
      <c r="F55" s="1476">
        <v>2570</v>
      </c>
      <c r="G55" s="1476">
        <v>2886.7</v>
      </c>
      <c r="H55" s="1476">
        <v>3257.9</v>
      </c>
      <c r="I55" s="1476">
        <v>3946.8</v>
      </c>
      <c r="J55" s="1476">
        <v>4589.3999999999996</v>
      </c>
      <c r="K55" s="1476">
        <v>5187.75</v>
      </c>
      <c r="L55" s="1476">
        <v>5927.6</v>
      </c>
      <c r="M55" s="1476">
        <v>6503</v>
      </c>
      <c r="N55" s="1476">
        <v>7280</v>
      </c>
      <c r="O55" s="1475">
        <v>7739</v>
      </c>
      <c r="P55" s="1475">
        <v>8712</v>
      </c>
      <c r="Q55" s="1475">
        <v>9461</v>
      </c>
      <c r="R55" s="1475">
        <v>10849</v>
      </c>
      <c r="S55" s="1590">
        <v>14094</v>
      </c>
      <c r="T55" s="1590">
        <v>15712</v>
      </c>
      <c r="U55" s="1590">
        <v>15351.800999999999</v>
      </c>
      <c r="V55" s="1590">
        <v>15021</v>
      </c>
      <c r="W55" s="1590">
        <v>15023</v>
      </c>
      <c r="X55" s="1590">
        <v>14916</v>
      </c>
      <c r="Y55" s="1475">
        <v>17054.425438909999</v>
      </c>
      <c r="Z55" s="1590">
        <v>16730.3</v>
      </c>
      <c r="AA55" s="1590">
        <v>17396.8</v>
      </c>
      <c r="AB55" s="1590">
        <v>17282.7</v>
      </c>
      <c r="AC55" s="1590">
        <v>18432.900000000001</v>
      </c>
      <c r="AD55" s="1590">
        <v>20018.099999999999</v>
      </c>
      <c r="AE55" s="1610">
        <v>20308.400000000001</v>
      </c>
      <c r="AF55" s="1605"/>
      <c r="AG55" s="1605"/>
      <c r="AH55" s="1605"/>
      <c r="AI55" s="1605"/>
      <c r="AJ55" s="1605"/>
      <c r="AK55" s="1605"/>
      <c r="AL55" s="1605"/>
      <c r="AM55" s="1605"/>
      <c r="AN55" s="1605"/>
      <c r="AO55" s="1606"/>
      <c r="XDW55" s="1457"/>
      <c r="XDX55" s="1591">
        <v>843</v>
      </c>
      <c r="XDY55" s="1593">
        <v>706</v>
      </c>
      <c r="XDZ55" s="1476">
        <v>2001.6</v>
      </c>
      <c r="XEA55" s="1476">
        <v>2292</v>
      </c>
      <c r="XEB55" s="1476">
        <v>2570</v>
      </c>
      <c r="XEC55" s="1476">
        <v>2886.7</v>
      </c>
      <c r="XED55" s="1476">
        <v>3257.9</v>
      </c>
      <c r="XEE55" s="1476">
        <v>3946.8</v>
      </c>
      <c r="XEF55" s="1476">
        <v>4589.3999999999996</v>
      </c>
      <c r="XEG55" s="1476">
        <v>5187.75</v>
      </c>
      <c r="XEH55" s="1476">
        <v>5927.6</v>
      </c>
      <c r="XEI55" s="1476">
        <v>6503</v>
      </c>
      <c r="XEJ55" s="1476">
        <v>7280</v>
      </c>
      <c r="XEK55" s="1475">
        <v>7739</v>
      </c>
      <c r="XEL55" s="1475">
        <v>8712</v>
      </c>
      <c r="XEM55" s="1475">
        <v>9461</v>
      </c>
      <c r="XEN55" s="1475">
        <v>10849</v>
      </c>
      <c r="XEO55" s="1590">
        <v>14094</v>
      </c>
      <c r="XEP55" s="1590">
        <v>15712</v>
      </c>
      <c r="XEQ55" s="1590">
        <v>15351.800999999999</v>
      </c>
      <c r="XER55" s="1590">
        <v>15021</v>
      </c>
      <c r="XES55" s="1590">
        <v>15023</v>
      </c>
      <c r="XET55" s="1590">
        <v>14916</v>
      </c>
      <c r="XEU55" s="1475">
        <v>17054.425438909999</v>
      </c>
      <c r="XEV55" s="1590">
        <v>16730.3</v>
      </c>
      <c r="XEW55" s="1590">
        <v>17396.8</v>
      </c>
      <c r="XEX55" s="1590">
        <v>17282.7</v>
      </c>
      <c r="XEY55" s="1590">
        <v>18432.900000000001</v>
      </c>
      <c r="XEZ55" s="1590">
        <v>20018.099999999999</v>
      </c>
      <c r="XFA55" s="1610">
        <v>20308.400000000001</v>
      </c>
      <c r="XFB55" s="1605"/>
      <c r="XFC55" s="1605"/>
      <c r="XFD55" s="1605"/>
    </row>
    <row r="56" spans="1:41 16351:16384">
      <c r="A56" s="1457"/>
      <c r="B56" s="1591" t="str">
        <f>INDEX(tblTrans[[English]:[Polski]],MATCH(XDX56,tblTrans[ID],0),LangSelID)</f>
        <v>value of mortgage loans
(cumulative)</v>
      </c>
      <c r="C56" s="1593" t="str">
        <f>INDEX(tblTrans[[English]:[Polski]],MATCH(XDY56,tblTrans[ID],0),LangSelID)</f>
        <v>PLN M</v>
      </c>
      <c r="D56" s="1476">
        <v>1654.2</v>
      </c>
      <c r="E56" s="1476">
        <v>1880</v>
      </c>
      <c r="F56" s="1476">
        <v>2121</v>
      </c>
      <c r="G56" s="1476">
        <v>2391.6999999999998</v>
      </c>
      <c r="H56" s="1476">
        <v>2717.6</v>
      </c>
      <c r="I56" s="1476">
        <v>3334.7</v>
      </c>
      <c r="J56" s="1476">
        <v>3909</v>
      </c>
      <c r="K56" s="1476">
        <v>4411.7</v>
      </c>
      <c r="L56" s="1476">
        <v>5069.2</v>
      </c>
      <c r="M56" s="1476">
        <v>5522</v>
      </c>
      <c r="N56" s="1476">
        <v>6193</v>
      </c>
      <c r="O56" s="1475">
        <v>6560</v>
      </c>
      <c r="P56" s="1475">
        <v>7405</v>
      </c>
      <c r="Q56" s="1475">
        <v>7979</v>
      </c>
      <c r="R56" s="1475">
        <v>9198</v>
      </c>
      <c r="S56" s="1590">
        <v>12187</v>
      </c>
      <c r="T56" s="1590">
        <v>13530</v>
      </c>
      <c r="U56" s="1590">
        <v>13022.387161000001</v>
      </c>
      <c r="V56" s="1590">
        <v>12587</v>
      </c>
      <c r="W56" s="1590">
        <v>12528</v>
      </c>
      <c r="X56" s="1590">
        <v>13163.7</v>
      </c>
      <c r="Y56" s="1475">
        <v>15204.5</v>
      </c>
      <c r="Z56" s="1590">
        <v>14740.8</v>
      </c>
      <c r="AA56" s="1590">
        <v>15332.7</v>
      </c>
      <c r="AB56" s="1590">
        <v>15155.1</v>
      </c>
      <c r="AC56" s="1590">
        <v>16252.4</v>
      </c>
      <c r="AD56" s="1590">
        <v>17761.900000000001</v>
      </c>
      <c r="AE56" s="1610">
        <v>18001.7</v>
      </c>
      <c r="AF56" s="1605"/>
      <c r="AG56" s="1605"/>
      <c r="AH56" s="1605"/>
      <c r="AI56" s="1605"/>
      <c r="AJ56" s="1605"/>
      <c r="AK56" s="1605"/>
      <c r="AL56" s="1605"/>
      <c r="AM56" s="1605"/>
      <c r="AN56" s="1605"/>
      <c r="AO56" s="1606"/>
      <c r="XDW56" s="1457"/>
      <c r="XDX56" s="1591">
        <v>844</v>
      </c>
      <c r="XDY56" s="1593">
        <v>706</v>
      </c>
      <c r="XDZ56" s="1476">
        <v>1654.2</v>
      </c>
      <c r="XEA56" s="1476">
        <v>1880</v>
      </c>
      <c r="XEB56" s="1476">
        <v>2121</v>
      </c>
      <c r="XEC56" s="1476">
        <v>2391.6999999999998</v>
      </c>
      <c r="XED56" s="1476">
        <v>2717.6</v>
      </c>
      <c r="XEE56" s="1476">
        <v>3334.7</v>
      </c>
      <c r="XEF56" s="1476">
        <v>3909</v>
      </c>
      <c r="XEG56" s="1476">
        <v>4411.7</v>
      </c>
      <c r="XEH56" s="1476">
        <v>5069.2</v>
      </c>
      <c r="XEI56" s="1476">
        <v>5522</v>
      </c>
      <c r="XEJ56" s="1476">
        <v>6193</v>
      </c>
      <c r="XEK56" s="1475">
        <v>6560</v>
      </c>
      <c r="XEL56" s="1475">
        <v>7405</v>
      </c>
      <c r="XEM56" s="1475">
        <v>7979</v>
      </c>
      <c r="XEN56" s="1475">
        <v>9198</v>
      </c>
      <c r="XEO56" s="1590">
        <v>12187</v>
      </c>
      <c r="XEP56" s="1590">
        <v>13530</v>
      </c>
      <c r="XEQ56" s="1590">
        <v>13022.387161000001</v>
      </c>
      <c r="XER56" s="1590">
        <v>12587</v>
      </c>
      <c r="XES56" s="1590">
        <v>12528</v>
      </c>
      <c r="XET56" s="1590">
        <v>13163.7</v>
      </c>
      <c r="XEU56" s="1475">
        <v>15204.5</v>
      </c>
      <c r="XEV56" s="1590">
        <v>14740.8</v>
      </c>
      <c r="XEW56" s="1590">
        <v>15332.7</v>
      </c>
      <c r="XEX56" s="1590">
        <v>15155.1</v>
      </c>
      <c r="XEY56" s="1590">
        <v>16252.4</v>
      </c>
      <c r="XEZ56" s="1590">
        <v>17761.900000000001</v>
      </c>
      <c r="XFA56" s="1610">
        <v>18001.7</v>
      </c>
      <c r="XFB56" s="1605"/>
      <c r="XFC56" s="1605"/>
      <c r="XFD56" s="1605"/>
    </row>
    <row r="57" spans="1:41 16351:16384" ht="25.5">
      <c r="A57" s="1457"/>
      <c r="B57" s="1609" t="str">
        <f>INDEX(tblTrans[[English]:[Polski]],MATCH(XDX57,tblTrans[ID],0),LangSelID)</f>
        <v>value of mortgage loans 
(balance-sheet growth)</v>
      </c>
      <c r="C57" s="1593" t="str">
        <f>INDEX(tblTrans[[English]:[Polski]],MATCH(XDY57,tblTrans[ID],0),LangSelID)</f>
        <v>PLN M</v>
      </c>
      <c r="D57" s="1476">
        <v>189.3</v>
      </c>
      <c r="E57" s="1476">
        <v>226</v>
      </c>
      <c r="F57" s="1476">
        <v>241</v>
      </c>
      <c r="G57" s="1476">
        <v>271</v>
      </c>
      <c r="H57" s="1476">
        <v>325.89999999999998</v>
      </c>
      <c r="I57" s="1476">
        <v>617.1</v>
      </c>
      <c r="J57" s="1476">
        <v>574.29999999999995</v>
      </c>
      <c r="K57" s="1476">
        <v>502.7</v>
      </c>
      <c r="L57" s="1476">
        <v>657.5</v>
      </c>
      <c r="M57" s="1476">
        <v>453</v>
      </c>
      <c r="N57" s="1476">
        <v>670</v>
      </c>
      <c r="O57" s="1475">
        <v>368</v>
      </c>
      <c r="P57" s="1475">
        <v>845</v>
      </c>
      <c r="Q57" s="1475">
        <v>574</v>
      </c>
      <c r="R57" s="1475">
        <v>1219</v>
      </c>
      <c r="S57" s="1590">
        <v>2989</v>
      </c>
      <c r="T57" s="1590">
        <v>1343</v>
      </c>
      <c r="U57" s="1590">
        <v>-507.91283899999871</v>
      </c>
      <c r="V57" s="1590">
        <v>-435</v>
      </c>
      <c r="W57" s="1590">
        <f t="shared" ref="W57:AB57" si="11">W56-V56</f>
        <v>-59</v>
      </c>
      <c r="X57" s="1590">
        <f t="shared" si="11"/>
        <v>635.70000000000073</v>
      </c>
      <c r="Y57" s="1475">
        <f t="shared" si="11"/>
        <v>2040.7999999999993</v>
      </c>
      <c r="Z57" s="1590">
        <f t="shared" si="11"/>
        <v>-463.70000000000073</v>
      </c>
      <c r="AA57" s="1590">
        <f t="shared" si="11"/>
        <v>591.90000000000146</v>
      </c>
      <c r="AB57" s="1590">
        <f t="shared" si="11"/>
        <v>-177.60000000000036</v>
      </c>
      <c r="AC57" s="1590">
        <v>1097.3</v>
      </c>
      <c r="AD57" s="1590">
        <f>AD56-AC56</f>
        <v>1509.5000000000018</v>
      </c>
      <c r="AE57" s="1610">
        <f>AE56-AD56</f>
        <v>239.79999999999927</v>
      </c>
      <c r="AF57" s="1605"/>
      <c r="AG57" s="1605"/>
      <c r="AH57" s="1605"/>
      <c r="AI57" s="1605"/>
      <c r="AJ57" s="1605"/>
      <c r="AK57" s="1605"/>
      <c r="AL57" s="1605"/>
      <c r="AM57" s="1605"/>
      <c r="AN57" s="1605"/>
      <c r="AO57" s="1606"/>
      <c r="XDW57" s="1457"/>
      <c r="XDX57" s="1591">
        <v>845</v>
      </c>
      <c r="XDY57" s="1593">
        <v>706</v>
      </c>
      <c r="XDZ57" s="1476">
        <v>189.3</v>
      </c>
      <c r="XEA57" s="1476">
        <v>226</v>
      </c>
      <c r="XEB57" s="1476">
        <v>241</v>
      </c>
      <c r="XEC57" s="1476">
        <v>271</v>
      </c>
      <c r="XED57" s="1476">
        <v>325.89999999999998</v>
      </c>
      <c r="XEE57" s="1476">
        <v>617.1</v>
      </c>
      <c r="XEF57" s="1476">
        <v>574.29999999999995</v>
      </c>
      <c r="XEG57" s="1476">
        <v>502.7</v>
      </c>
      <c r="XEH57" s="1476">
        <v>657.5</v>
      </c>
      <c r="XEI57" s="1476">
        <v>453</v>
      </c>
      <c r="XEJ57" s="1476">
        <v>670</v>
      </c>
      <c r="XEK57" s="1475">
        <v>368</v>
      </c>
      <c r="XEL57" s="1475">
        <v>845</v>
      </c>
      <c r="XEM57" s="1475">
        <v>574</v>
      </c>
      <c r="XEN57" s="1475">
        <v>1219</v>
      </c>
      <c r="XEO57" s="1590">
        <v>2989</v>
      </c>
      <c r="XEP57" s="1590">
        <v>1343</v>
      </c>
      <c r="XEQ57" s="1590">
        <v>-507.91283899999871</v>
      </c>
      <c r="XER57" s="1590">
        <v>-435</v>
      </c>
      <c r="XES57" s="1590">
        <f t="shared" ref="XES57" si="12">XES56-XER56</f>
        <v>-59</v>
      </c>
      <c r="XET57" s="1590">
        <f t="shared" ref="XET57" si="13">XET56-XES56</f>
        <v>635.70000000000073</v>
      </c>
      <c r="XEU57" s="1475">
        <f t="shared" ref="XEU57" si="14">XEU56-XET56</f>
        <v>2040.7999999999993</v>
      </c>
      <c r="XEV57" s="1590">
        <f t="shared" ref="XEV57" si="15">XEV56-XEU56</f>
        <v>-463.70000000000073</v>
      </c>
      <c r="XEW57" s="1590">
        <f t="shared" ref="XEW57" si="16">XEW56-XEV56</f>
        <v>591.90000000000146</v>
      </c>
      <c r="XEX57" s="1590">
        <f t="shared" ref="XEX57" si="17">XEX56-XEW56</f>
        <v>-177.60000000000036</v>
      </c>
      <c r="XEY57" s="1590">
        <v>1097.3</v>
      </c>
      <c r="XEZ57" s="1590">
        <f>XEZ56-XEY56</f>
        <v>1509.5000000000018</v>
      </c>
      <c r="XFA57" s="1610">
        <f>XFA56-XEZ56</f>
        <v>239.79999999999927</v>
      </c>
      <c r="XFB57" s="1605"/>
      <c r="XFC57" s="1605"/>
      <c r="XFD57" s="1605"/>
    </row>
    <row r="58" spans="1:41 16351:16384" ht="25.5">
      <c r="A58" s="1457"/>
      <c r="B58" s="1609" t="str">
        <f>INDEX(tblTrans[[English]:[Polski]],MATCH(XDX58,tblTrans[ID],0),LangSelID)</f>
        <v>value of mortgage loans - individuals
(quarterly sales)</v>
      </c>
      <c r="C58" s="1593" t="str">
        <f>INDEX(tblTrans[[English]:[Polski]],MATCH(XDY58,tblTrans[ID],0),LangSelID)</f>
        <v>PLN M</v>
      </c>
      <c r="D58" s="1476">
        <v>195.52</v>
      </c>
      <c r="E58" s="1475">
        <v>268.64999999999998</v>
      </c>
      <c r="F58" s="1475">
        <v>307.60000000000002</v>
      </c>
      <c r="G58" s="1476">
        <v>316.17</v>
      </c>
      <c r="H58" s="1476">
        <v>354.05</v>
      </c>
      <c r="I58" s="1476">
        <v>549.97</v>
      </c>
      <c r="J58" s="1476">
        <v>694.74</v>
      </c>
      <c r="K58" s="1476">
        <v>710</v>
      </c>
      <c r="L58" s="1476">
        <v>738.6</v>
      </c>
      <c r="M58" s="1476">
        <v>759</v>
      </c>
      <c r="N58" s="1476">
        <v>805</v>
      </c>
      <c r="O58" s="1457">
        <v>741</v>
      </c>
      <c r="P58" s="1475">
        <v>810</v>
      </c>
      <c r="Q58" s="1475">
        <v>1087</v>
      </c>
      <c r="R58" s="1475">
        <v>1136</v>
      </c>
      <c r="S58" s="1590">
        <v>854</v>
      </c>
      <c r="T58" s="1590">
        <v>373</v>
      </c>
      <c r="U58" s="1590">
        <v>284</v>
      </c>
      <c r="V58" s="1590">
        <v>157</v>
      </c>
      <c r="W58" s="1590">
        <v>232</v>
      </c>
      <c r="X58" s="1590">
        <v>270</v>
      </c>
      <c r="Y58" s="1590">
        <v>519</v>
      </c>
      <c r="Z58" s="1590">
        <v>386.4</v>
      </c>
      <c r="AA58" s="1590">
        <v>219.1</v>
      </c>
      <c r="AB58" s="1590">
        <v>358</v>
      </c>
      <c r="AC58" s="1590">
        <v>588</v>
      </c>
      <c r="AD58" s="1590">
        <v>390</v>
      </c>
      <c r="AE58" s="1610">
        <v>421</v>
      </c>
      <c r="AF58" s="1605"/>
      <c r="AG58" s="1605"/>
      <c r="AH58" s="1605"/>
      <c r="AI58" s="1605"/>
      <c r="AJ58" s="1605"/>
      <c r="AK58" s="1605"/>
      <c r="AL58" s="1605"/>
      <c r="AM58" s="1605"/>
      <c r="AN58" s="1605"/>
      <c r="AO58" s="1606"/>
      <c r="XDW58" s="1457"/>
      <c r="XDX58" s="1591">
        <v>846</v>
      </c>
      <c r="XDY58" s="1593">
        <v>706</v>
      </c>
      <c r="XDZ58" s="1476">
        <v>195.52</v>
      </c>
      <c r="XEA58" s="1475">
        <v>268.64999999999998</v>
      </c>
      <c r="XEB58" s="1475">
        <v>307.60000000000002</v>
      </c>
      <c r="XEC58" s="1476">
        <v>316.17</v>
      </c>
      <c r="XED58" s="1476">
        <v>354.05</v>
      </c>
      <c r="XEE58" s="1476">
        <v>549.97</v>
      </c>
      <c r="XEF58" s="1476">
        <v>694.74</v>
      </c>
      <c r="XEG58" s="1476">
        <v>710</v>
      </c>
      <c r="XEH58" s="1476">
        <v>738.6</v>
      </c>
      <c r="XEI58" s="1476">
        <v>759</v>
      </c>
      <c r="XEJ58" s="1476">
        <v>805</v>
      </c>
      <c r="XEK58" s="1457">
        <v>741</v>
      </c>
      <c r="XEL58" s="1475">
        <v>810</v>
      </c>
      <c r="XEM58" s="1475">
        <v>1087</v>
      </c>
      <c r="XEN58" s="1475">
        <v>1136</v>
      </c>
      <c r="XEO58" s="1590">
        <v>854</v>
      </c>
      <c r="XEP58" s="1590">
        <v>373</v>
      </c>
      <c r="XEQ58" s="1590">
        <v>284</v>
      </c>
      <c r="XER58" s="1590">
        <v>157</v>
      </c>
      <c r="XES58" s="1590">
        <v>232</v>
      </c>
      <c r="XET58" s="1590">
        <v>270</v>
      </c>
      <c r="XEU58" s="1590">
        <v>519</v>
      </c>
      <c r="XEV58" s="1590">
        <v>386.4</v>
      </c>
      <c r="XEW58" s="1590">
        <v>219.1</v>
      </c>
      <c r="XEX58" s="1590">
        <v>358</v>
      </c>
      <c r="XEY58" s="1590">
        <v>588</v>
      </c>
      <c r="XEZ58" s="1590">
        <v>390</v>
      </c>
      <c r="XFA58" s="1610">
        <v>421</v>
      </c>
      <c r="XFB58" s="1605"/>
      <c r="XFC58" s="1605"/>
      <c r="XFD58" s="1605"/>
    </row>
    <row r="59" spans="1:41 16351:16384" ht="38.25">
      <c r="A59" s="1457"/>
      <c r="B59" s="1609" t="str">
        <f>INDEX(tblTrans[[English]:[Polski]],MATCH(XDX59,tblTrans[ID],0),LangSelID)</f>
        <v>Saving Center - Investment Funds Supermarket
(AuM - cumulative)</v>
      </c>
      <c r="C59" s="1593" t="str">
        <f>INDEX(tblTrans[[English]:[Polski]],MATCH(XDY59,tblTrans[ID],0),LangSelID)</f>
        <v>PLN M</v>
      </c>
      <c r="D59" s="1486">
        <v>89.8</v>
      </c>
      <c r="E59" s="1483">
        <v>97.3</v>
      </c>
      <c r="F59" s="1483">
        <v>128.69999999999999</v>
      </c>
      <c r="G59" s="1486">
        <v>167.3</v>
      </c>
      <c r="H59" s="1483">
        <v>224.5</v>
      </c>
      <c r="I59" s="1486">
        <v>246.2</v>
      </c>
      <c r="J59" s="1486">
        <v>289</v>
      </c>
      <c r="K59" s="1463">
        <v>372.6</v>
      </c>
      <c r="L59" s="1476">
        <v>473</v>
      </c>
      <c r="M59" s="1476">
        <v>713</v>
      </c>
      <c r="N59" s="1476">
        <v>661</v>
      </c>
      <c r="O59" s="1457">
        <v>578</v>
      </c>
      <c r="P59" s="1590">
        <v>399</v>
      </c>
      <c r="Q59" s="1590">
        <v>324</v>
      </c>
      <c r="R59" s="1590">
        <v>277</v>
      </c>
      <c r="S59" s="1590">
        <v>205</v>
      </c>
      <c r="T59" s="1590">
        <v>206</v>
      </c>
      <c r="U59" s="1590">
        <v>252.9</v>
      </c>
      <c r="V59" s="1590">
        <v>312</v>
      </c>
      <c r="W59" s="1590">
        <v>342</v>
      </c>
      <c r="X59" s="1457">
        <v>389</v>
      </c>
      <c r="Y59" s="1475">
        <v>411.6</v>
      </c>
      <c r="Z59" s="1483">
        <v>488.9</v>
      </c>
      <c r="AA59" s="1483">
        <v>534</v>
      </c>
      <c r="AB59" s="1483">
        <v>534.34752094999999</v>
      </c>
      <c r="AC59" s="1483">
        <v>517.6</v>
      </c>
      <c r="AD59" s="1483">
        <v>411.8</v>
      </c>
      <c r="AE59" s="1608">
        <v>368.7</v>
      </c>
      <c r="AF59" s="1605"/>
      <c r="AG59" s="1605"/>
      <c r="AH59" s="1605"/>
      <c r="AI59" s="1605"/>
      <c r="AJ59" s="1605"/>
      <c r="AK59" s="1605"/>
      <c r="AL59" s="1605"/>
      <c r="AM59" s="1605"/>
      <c r="AN59" s="1605"/>
      <c r="AO59" s="1606"/>
      <c r="XDW59" s="1457"/>
      <c r="XDX59" s="1591">
        <v>847</v>
      </c>
      <c r="XDY59" s="1593">
        <v>706</v>
      </c>
      <c r="XDZ59" s="1486">
        <v>89.8</v>
      </c>
      <c r="XEA59" s="1483">
        <v>97.3</v>
      </c>
      <c r="XEB59" s="1483">
        <v>128.69999999999999</v>
      </c>
      <c r="XEC59" s="1486">
        <v>167.3</v>
      </c>
      <c r="XED59" s="1483">
        <v>224.5</v>
      </c>
      <c r="XEE59" s="1486">
        <v>246.2</v>
      </c>
      <c r="XEF59" s="1486">
        <v>289</v>
      </c>
      <c r="XEG59" s="1463">
        <v>372.6</v>
      </c>
      <c r="XEH59" s="1476">
        <v>473</v>
      </c>
      <c r="XEI59" s="1476">
        <v>713</v>
      </c>
      <c r="XEJ59" s="1476">
        <v>661</v>
      </c>
      <c r="XEK59" s="1457">
        <v>578</v>
      </c>
      <c r="XEL59" s="1590">
        <v>399</v>
      </c>
      <c r="XEM59" s="1590">
        <v>324</v>
      </c>
      <c r="XEN59" s="1590">
        <v>277</v>
      </c>
      <c r="XEO59" s="1590">
        <v>205</v>
      </c>
      <c r="XEP59" s="1590">
        <v>206</v>
      </c>
      <c r="XEQ59" s="1590">
        <v>252.9</v>
      </c>
      <c r="XER59" s="1590">
        <v>312</v>
      </c>
      <c r="XES59" s="1590">
        <v>342</v>
      </c>
      <c r="XET59" s="1457">
        <v>389</v>
      </c>
      <c r="XEU59" s="1475">
        <v>411.6</v>
      </c>
      <c r="XEV59" s="1483">
        <v>488.9</v>
      </c>
      <c r="XEW59" s="1483">
        <v>534</v>
      </c>
      <c r="XEX59" s="1483">
        <v>534.34752094999999</v>
      </c>
      <c r="XEY59" s="1483">
        <v>517.6</v>
      </c>
      <c r="XEZ59" s="1483">
        <v>411.8</v>
      </c>
      <c r="XFA59" s="1608">
        <v>368.7</v>
      </c>
      <c r="XFB59" s="1605"/>
      <c r="XFC59" s="1605"/>
      <c r="XFD59" s="1605"/>
    </row>
    <row r="60" spans="1:41 16351:16384" ht="25.5">
      <c r="A60" s="1457"/>
      <c r="B60" s="1609" t="str">
        <f>INDEX(tblTrans[[English]:[Polski]],MATCH(XDX60,tblTrans[ID],0),LangSelID)</f>
        <v>Saving Center
(quarterly gross sales)</v>
      </c>
      <c r="C60" s="1593" t="str">
        <f>INDEX(tblTrans[[English]:[Polski]],MATCH(XDY60,tblTrans[ID],0),LangSelID)</f>
        <v>PLN M</v>
      </c>
      <c r="D60" s="1479">
        <v>32.5</v>
      </c>
      <c r="E60" s="1476">
        <v>27.4</v>
      </c>
      <c r="F60" s="1476">
        <v>57.8</v>
      </c>
      <c r="G60" s="1476">
        <v>77.7</v>
      </c>
      <c r="H60" s="1476">
        <v>120</v>
      </c>
      <c r="I60" s="1476">
        <v>126.8</v>
      </c>
      <c r="J60" s="1476">
        <v>94.9</v>
      </c>
      <c r="K60" s="1476">
        <v>183</v>
      </c>
      <c r="L60" s="1476">
        <v>211</v>
      </c>
      <c r="M60" s="1476">
        <v>329</v>
      </c>
      <c r="N60" s="1476">
        <v>268</v>
      </c>
      <c r="O60" s="1457">
        <v>137</v>
      </c>
      <c r="P60" s="1475">
        <v>54</v>
      </c>
      <c r="Q60" s="1475">
        <v>22.631</v>
      </c>
      <c r="R60" s="1475">
        <v>21.52</v>
      </c>
      <c r="S60" s="1590">
        <v>29.004000000000001</v>
      </c>
      <c r="T60" s="1590">
        <v>44</v>
      </c>
      <c r="U60" s="1590">
        <v>54.9</v>
      </c>
      <c r="V60" s="1590">
        <v>78</v>
      </c>
      <c r="W60" s="1590">
        <v>86</v>
      </c>
      <c r="X60" s="1457">
        <v>95</v>
      </c>
      <c r="Y60" s="1475">
        <v>107</v>
      </c>
      <c r="Z60" s="1483">
        <v>121</v>
      </c>
      <c r="AA60" s="1483">
        <v>128</v>
      </c>
      <c r="AB60" s="1483">
        <v>101.9</v>
      </c>
      <c r="AC60" s="1483">
        <v>68.099999999999994</v>
      </c>
      <c r="AD60" s="1483">
        <v>60.6</v>
      </c>
      <c r="AE60" s="1608">
        <v>37</v>
      </c>
      <c r="AF60" s="1605"/>
      <c r="AG60" s="1605"/>
      <c r="AH60" s="1605"/>
      <c r="AI60" s="1605"/>
      <c r="AJ60" s="1605"/>
      <c r="AK60" s="1605"/>
      <c r="AL60" s="1605"/>
      <c r="AM60" s="1605"/>
      <c r="AN60" s="1605"/>
      <c r="AO60" s="1606"/>
      <c r="XDW60" s="1457"/>
      <c r="XDX60" s="1591">
        <v>848</v>
      </c>
      <c r="XDY60" s="1593">
        <v>706</v>
      </c>
      <c r="XDZ60" s="1479">
        <v>32.5</v>
      </c>
      <c r="XEA60" s="1476">
        <v>27.4</v>
      </c>
      <c r="XEB60" s="1476">
        <v>57.8</v>
      </c>
      <c r="XEC60" s="1476">
        <v>77.7</v>
      </c>
      <c r="XED60" s="1476">
        <v>120</v>
      </c>
      <c r="XEE60" s="1476">
        <v>126.8</v>
      </c>
      <c r="XEF60" s="1476">
        <v>94.9</v>
      </c>
      <c r="XEG60" s="1476">
        <v>183</v>
      </c>
      <c r="XEH60" s="1476">
        <v>211</v>
      </c>
      <c r="XEI60" s="1476">
        <v>329</v>
      </c>
      <c r="XEJ60" s="1476">
        <v>268</v>
      </c>
      <c r="XEK60" s="1457">
        <v>137</v>
      </c>
      <c r="XEL60" s="1475">
        <v>54</v>
      </c>
      <c r="XEM60" s="1475">
        <v>22.631</v>
      </c>
      <c r="XEN60" s="1475">
        <v>21.52</v>
      </c>
      <c r="XEO60" s="1590">
        <v>29.004000000000001</v>
      </c>
      <c r="XEP60" s="1590">
        <v>44</v>
      </c>
      <c r="XEQ60" s="1590">
        <v>54.9</v>
      </c>
      <c r="XER60" s="1590">
        <v>78</v>
      </c>
      <c r="XES60" s="1590">
        <v>86</v>
      </c>
      <c r="XET60" s="1457">
        <v>95</v>
      </c>
      <c r="XEU60" s="1475">
        <v>107</v>
      </c>
      <c r="XEV60" s="1483">
        <v>121</v>
      </c>
      <c r="XEW60" s="1483">
        <v>128</v>
      </c>
      <c r="XEX60" s="1483">
        <v>101.9</v>
      </c>
      <c r="XEY60" s="1483">
        <v>68.099999999999994</v>
      </c>
      <c r="XEZ60" s="1483">
        <v>60.6</v>
      </c>
      <c r="XFA60" s="1608">
        <v>37</v>
      </c>
      <c r="XFB60" s="1605"/>
      <c r="XFC60" s="1605"/>
      <c r="XFD60" s="1605"/>
    </row>
    <row r="61" spans="1:41 16351:16384">
      <c r="A61" s="1457"/>
      <c r="B61" s="1609" t="str">
        <f>INDEX(tblTrans[[English]:[Polski]],MATCH(XDX61,tblTrans[ID],0),LangSelID)</f>
        <v>number of brokerage accounts</v>
      </c>
      <c r="C61" s="1466" t="str">
        <f>INDEX(tblTrans[[English]:[Polski]],MATCH(XDY61,tblTrans[ID],0),LangSelID)</f>
        <v>pcs.</v>
      </c>
      <c r="D61" s="2063" t="str">
        <f>INDEX(tblTrans[[English]:[Polski]],MATCH(XDZ61,tblTrans[ID],0),LangSelID)</f>
        <v>the service offered since April 2006</v>
      </c>
      <c r="E61" s="2064" t="e">
        <f>INDEX(tblTrans[[English]:[Polski]],MATCH(XEA61,tblTrans[ID],0),LangSelID)</f>
        <v>#N/A</v>
      </c>
      <c r="F61" s="2064" t="e">
        <f>INDEX(tblTrans[[English]:[Polski]],MATCH(XEB61,tblTrans[ID],0),LangSelID)</f>
        <v>#N/A</v>
      </c>
      <c r="G61" s="2064" t="e">
        <f>INDEX(tblTrans[[English]:[Polski]],MATCH(XEC61,tblTrans[ID],0),LangSelID)</f>
        <v>#N/A</v>
      </c>
      <c r="H61" s="2065" t="e">
        <f>INDEX(tblTrans[[English]:[Polski]],MATCH(XED61,tblTrans[ID],0),LangSelID)</f>
        <v>#N/A</v>
      </c>
      <c r="I61" s="1476">
        <v>1575</v>
      </c>
      <c r="J61" s="1476">
        <v>2676</v>
      </c>
      <c r="K61" s="1476">
        <v>4417</v>
      </c>
      <c r="L61" s="1476">
        <v>6735</v>
      </c>
      <c r="M61" s="1476">
        <v>9408</v>
      </c>
      <c r="N61" s="1476">
        <v>10900</v>
      </c>
      <c r="O61" s="1457">
        <v>12400</v>
      </c>
      <c r="P61" s="1590">
        <v>13800</v>
      </c>
      <c r="Q61" s="1590">
        <v>15000</v>
      </c>
      <c r="R61" s="1590">
        <v>15668</v>
      </c>
      <c r="S61" s="1590">
        <v>17130</v>
      </c>
      <c r="T61" s="1590">
        <v>17850</v>
      </c>
      <c r="U61" s="1590">
        <v>18550</v>
      </c>
      <c r="V61" s="1590">
        <v>19055</v>
      </c>
      <c r="W61" s="1590">
        <v>20146</v>
      </c>
      <c r="X61" s="1457">
        <v>20514</v>
      </c>
      <c r="Y61" s="1475">
        <v>29294</v>
      </c>
      <c r="Z61" s="1463">
        <v>28873</v>
      </c>
      <c r="AA61" s="1463">
        <v>31373</v>
      </c>
      <c r="AB61" s="1483">
        <v>31231</v>
      </c>
      <c r="AC61" s="1483">
        <v>32591</v>
      </c>
      <c r="AD61" s="1483">
        <v>32725</v>
      </c>
      <c r="AE61" s="1608">
        <v>32799</v>
      </c>
      <c r="AF61" s="1605"/>
      <c r="AG61" s="1605"/>
      <c r="AH61" s="1605"/>
      <c r="AI61" s="1605"/>
      <c r="AJ61" s="1605"/>
      <c r="AK61" s="1605"/>
      <c r="AL61" s="1605"/>
      <c r="AM61" s="1605"/>
      <c r="AN61" s="1605"/>
      <c r="AO61" s="1606"/>
      <c r="XDW61" s="1457"/>
      <c r="XDX61" s="1591">
        <v>849</v>
      </c>
      <c r="XDY61" s="1466">
        <v>708</v>
      </c>
      <c r="XDZ61" s="2063">
        <v>876</v>
      </c>
      <c r="XEA61" s="2064"/>
      <c r="XEB61" s="2064"/>
      <c r="XEC61" s="2064"/>
      <c r="XED61" s="2065"/>
      <c r="XEE61" s="1476">
        <v>1575</v>
      </c>
      <c r="XEF61" s="1476">
        <v>2676</v>
      </c>
      <c r="XEG61" s="1476">
        <v>4417</v>
      </c>
      <c r="XEH61" s="1476">
        <v>6735</v>
      </c>
      <c r="XEI61" s="1476">
        <v>9408</v>
      </c>
      <c r="XEJ61" s="1476">
        <v>10900</v>
      </c>
      <c r="XEK61" s="1457">
        <v>12400</v>
      </c>
      <c r="XEL61" s="1590">
        <v>13800</v>
      </c>
      <c r="XEM61" s="1590">
        <v>15000</v>
      </c>
      <c r="XEN61" s="1590">
        <v>15668</v>
      </c>
      <c r="XEO61" s="1590">
        <v>17130</v>
      </c>
      <c r="XEP61" s="1590">
        <v>17850</v>
      </c>
      <c r="XEQ61" s="1590">
        <v>18550</v>
      </c>
      <c r="XER61" s="1590">
        <v>19055</v>
      </c>
      <c r="XES61" s="1590">
        <v>20146</v>
      </c>
      <c r="XET61" s="1457">
        <v>20514</v>
      </c>
      <c r="XEU61" s="1475">
        <v>29294</v>
      </c>
      <c r="XEV61" s="1463">
        <v>28873</v>
      </c>
      <c r="XEW61" s="1463">
        <v>31373</v>
      </c>
      <c r="XEX61" s="1483">
        <v>31231</v>
      </c>
      <c r="XEY61" s="1483">
        <v>32591</v>
      </c>
      <c r="XEZ61" s="1483">
        <v>32725</v>
      </c>
      <c r="XFA61" s="1608">
        <v>32799</v>
      </c>
      <c r="XFB61" s="1605"/>
      <c r="XFC61" s="1605"/>
      <c r="XFD61" s="1605"/>
    </row>
    <row r="62" spans="1:41 16351:16384">
      <c r="A62" s="1457"/>
      <c r="B62" s="1591" t="str">
        <f>INDEX(tblTrans[[English]:[Polski]],MATCH(XDX62,tblTrans[ID],0),LangSelID)</f>
        <v>number of CUFs (Financial Services Centers)</v>
      </c>
      <c r="C62" s="1607" t="str">
        <f>INDEX(tblTrans[[English]:[Polski]],MATCH(XDY62,tblTrans[ID],0),LangSelID)</f>
        <v>pcs.</v>
      </c>
      <c r="D62" s="1475">
        <v>35</v>
      </c>
      <c r="E62" s="1475">
        <v>34</v>
      </c>
      <c r="F62" s="1475">
        <v>34</v>
      </c>
      <c r="G62" s="1475">
        <v>38</v>
      </c>
      <c r="H62" s="1475">
        <v>44</v>
      </c>
      <c r="I62" s="1475">
        <v>45</v>
      </c>
      <c r="J62" s="1475">
        <v>46</v>
      </c>
      <c r="K62" s="1476">
        <v>46</v>
      </c>
      <c r="L62" s="1476">
        <v>52</v>
      </c>
      <c r="M62" s="1476">
        <v>57</v>
      </c>
      <c r="N62" s="1476">
        <v>57</v>
      </c>
      <c r="O62" s="1475">
        <v>65</v>
      </c>
      <c r="P62" s="1590">
        <v>67</v>
      </c>
      <c r="Q62" s="1590">
        <v>73</v>
      </c>
      <c r="R62" s="1590">
        <v>79</v>
      </c>
      <c r="S62" s="1590">
        <v>79</v>
      </c>
      <c r="T62" s="1590">
        <v>81</v>
      </c>
      <c r="U62" s="1590">
        <v>83</v>
      </c>
      <c r="V62" s="1590">
        <v>76</v>
      </c>
      <c r="W62" s="1590">
        <v>76</v>
      </c>
      <c r="X62" s="1590">
        <v>75</v>
      </c>
      <c r="Y62" s="1475">
        <v>72</v>
      </c>
      <c r="Z62" s="1475">
        <v>72</v>
      </c>
      <c r="AA62" s="1475">
        <v>72</v>
      </c>
      <c r="AB62" s="1475">
        <v>72</v>
      </c>
      <c r="AC62" s="1475">
        <v>72</v>
      </c>
      <c r="AD62" s="1475">
        <v>72</v>
      </c>
      <c r="AE62" s="1474">
        <v>74</v>
      </c>
      <c r="AF62" s="1605"/>
      <c r="AG62" s="1605"/>
      <c r="AH62" s="1605"/>
      <c r="AI62" s="1605"/>
      <c r="AJ62" s="1605"/>
      <c r="AK62" s="1605"/>
      <c r="AL62" s="1605"/>
      <c r="AM62" s="1605"/>
      <c r="AN62" s="1605"/>
      <c r="AO62" s="1606"/>
      <c r="XDW62" s="1457"/>
      <c r="XDX62" s="1591">
        <v>850</v>
      </c>
      <c r="XDY62" s="1607">
        <v>708</v>
      </c>
      <c r="XDZ62" s="1475">
        <v>35</v>
      </c>
      <c r="XEA62" s="1475">
        <v>34</v>
      </c>
      <c r="XEB62" s="1475">
        <v>34</v>
      </c>
      <c r="XEC62" s="1475">
        <v>38</v>
      </c>
      <c r="XED62" s="1475">
        <v>44</v>
      </c>
      <c r="XEE62" s="1475">
        <v>45</v>
      </c>
      <c r="XEF62" s="1475">
        <v>46</v>
      </c>
      <c r="XEG62" s="1476">
        <v>46</v>
      </c>
      <c r="XEH62" s="1476">
        <v>52</v>
      </c>
      <c r="XEI62" s="1476">
        <v>57</v>
      </c>
      <c r="XEJ62" s="1476">
        <v>57</v>
      </c>
      <c r="XEK62" s="1475">
        <v>65</v>
      </c>
      <c r="XEL62" s="1590">
        <v>67</v>
      </c>
      <c r="XEM62" s="1590">
        <v>73</v>
      </c>
      <c r="XEN62" s="1590">
        <v>79</v>
      </c>
      <c r="XEO62" s="1590">
        <v>79</v>
      </c>
      <c r="XEP62" s="1590">
        <v>81</v>
      </c>
      <c r="XEQ62" s="1590">
        <v>83</v>
      </c>
      <c r="XER62" s="1590">
        <v>76</v>
      </c>
      <c r="XES62" s="1590">
        <v>76</v>
      </c>
      <c r="XET62" s="1590">
        <v>75</v>
      </c>
      <c r="XEU62" s="1475">
        <v>72</v>
      </c>
      <c r="XEV62" s="1475">
        <v>72</v>
      </c>
      <c r="XEW62" s="1475">
        <v>72</v>
      </c>
      <c r="XEX62" s="1475">
        <v>72</v>
      </c>
      <c r="XEY62" s="1475">
        <v>72</v>
      </c>
      <c r="XEZ62" s="1475">
        <v>72</v>
      </c>
      <c r="XFA62" s="1474">
        <v>74</v>
      </c>
      <c r="XFB62" s="1605"/>
      <c r="XFC62" s="1605"/>
      <c r="XFD62" s="1605"/>
    </row>
    <row r="63" spans="1:41 16351:16384">
      <c r="A63" s="1457"/>
      <c r="B63" s="1591" t="str">
        <f>INDEX(tblTrans[[English]:[Polski]],MATCH(XDX63,tblTrans[ID],0),LangSelID)</f>
        <v>number of partner outlets</v>
      </c>
      <c r="C63" s="1466" t="str">
        <f>INDEX(tblTrans[[English]:[Polski]],MATCH(XDY63,tblTrans[ID],0),LangSelID)</f>
        <v>pcs.</v>
      </c>
      <c r="D63" s="1463">
        <v>17</v>
      </c>
      <c r="E63" s="1457">
        <v>23</v>
      </c>
      <c r="F63" s="1457">
        <v>27</v>
      </c>
      <c r="G63" s="1463">
        <v>34</v>
      </c>
      <c r="H63" s="1463">
        <v>38</v>
      </c>
      <c r="I63" s="1475">
        <v>38</v>
      </c>
      <c r="J63" s="1475">
        <v>38</v>
      </c>
      <c r="K63" s="1476">
        <v>38</v>
      </c>
      <c r="L63" s="1476">
        <v>41</v>
      </c>
      <c r="M63" s="1476">
        <v>44</v>
      </c>
      <c r="N63" s="1476">
        <v>44</v>
      </c>
      <c r="O63" s="1457">
        <v>44</v>
      </c>
      <c r="P63" s="1476">
        <v>46</v>
      </c>
      <c r="Q63" s="1476">
        <v>49</v>
      </c>
      <c r="R63" s="1476">
        <v>51</v>
      </c>
      <c r="S63" s="1590">
        <v>52</v>
      </c>
      <c r="T63" s="1590">
        <v>51</v>
      </c>
      <c r="U63" s="1590">
        <v>51</v>
      </c>
      <c r="V63" s="1590">
        <v>58</v>
      </c>
      <c r="W63" s="1590">
        <v>58</v>
      </c>
      <c r="X63" s="1457">
        <v>59</v>
      </c>
      <c r="Y63" s="1457">
        <v>61</v>
      </c>
      <c r="Z63" s="1457">
        <v>61</v>
      </c>
      <c r="AA63" s="1457">
        <v>61</v>
      </c>
      <c r="AB63" s="1457">
        <v>62</v>
      </c>
      <c r="AC63" s="1457">
        <v>62</v>
      </c>
      <c r="AD63" s="1457">
        <v>62</v>
      </c>
      <c r="AE63" s="1459">
        <v>61</v>
      </c>
      <c r="AF63" s="1605"/>
      <c r="AG63" s="1605"/>
      <c r="AH63" s="1605"/>
      <c r="AI63" s="1605"/>
      <c r="AJ63" s="1605"/>
      <c r="AK63" s="1605"/>
      <c r="AL63" s="1605"/>
      <c r="AM63" s="1605"/>
      <c r="AN63" s="1605"/>
      <c r="AO63" s="1606"/>
      <c r="XDW63" s="1457"/>
      <c r="XDX63" s="1591">
        <v>851</v>
      </c>
      <c r="XDY63" s="1466">
        <v>708</v>
      </c>
      <c r="XDZ63" s="1463">
        <v>17</v>
      </c>
      <c r="XEA63" s="1457">
        <v>23</v>
      </c>
      <c r="XEB63" s="1457">
        <v>27</v>
      </c>
      <c r="XEC63" s="1463">
        <v>34</v>
      </c>
      <c r="XED63" s="1463">
        <v>38</v>
      </c>
      <c r="XEE63" s="1475">
        <v>38</v>
      </c>
      <c r="XEF63" s="1475">
        <v>38</v>
      </c>
      <c r="XEG63" s="1476">
        <v>38</v>
      </c>
      <c r="XEH63" s="1476">
        <v>41</v>
      </c>
      <c r="XEI63" s="1476">
        <v>44</v>
      </c>
      <c r="XEJ63" s="1476">
        <v>44</v>
      </c>
      <c r="XEK63" s="1457">
        <v>44</v>
      </c>
      <c r="XEL63" s="1476">
        <v>46</v>
      </c>
      <c r="XEM63" s="1476">
        <v>49</v>
      </c>
      <c r="XEN63" s="1476">
        <v>51</v>
      </c>
      <c r="XEO63" s="1590">
        <v>52</v>
      </c>
      <c r="XEP63" s="1590">
        <v>51</v>
      </c>
      <c r="XEQ63" s="1590">
        <v>51</v>
      </c>
      <c r="XER63" s="1590">
        <v>58</v>
      </c>
      <c r="XES63" s="1590">
        <v>58</v>
      </c>
      <c r="XET63" s="1457">
        <v>59</v>
      </c>
      <c r="XEU63" s="1457">
        <v>61</v>
      </c>
      <c r="XEV63" s="1457">
        <v>61</v>
      </c>
      <c r="XEW63" s="1457">
        <v>61</v>
      </c>
      <c r="XEX63" s="1457">
        <v>62</v>
      </c>
      <c r="XEY63" s="1457">
        <v>62</v>
      </c>
      <c r="XEZ63" s="1457">
        <v>62</v>
      </c>
      <c r="XFA63" s="1459">
        <v>61</v>
      </c>
      <c r="XFB63" s="1605"/>
      <c r="XFC63" s="1605"/>
      <c r="XFD63" s="1605"/>
    </row>
    <row r="64" spans="1:41 16351:16384">
      <c r="A64" s="1457"/>
      <c r="B64" s="1591"/>
      <c r="C64" s="1466"/>
      <c r="D64" s="1463"/>
      <c r="E64" s="1457"/>
      <c r="F64" s="1457"/>
      <c r="G64" s="1463"/>
      <c r="H64" s="1457"/>
      <c r="I64" s="1475"/>
      <c r="J64" s="1475"/>
      <c r="K64" s="1476"/>
      <c r="L64" s="1476"/>
      <c r="M64" s="1476"/>
      <c r="N64" s="1476"/>
      <c r="O64" s="1457"/>
      <c r="P64" s="1476"/>
      <c r="Q64" s="1476"/>
      <c r="R64" s="1476"/>
      <c r="S64" s="1590"/>
      <c r="T64" s="1590"/>
      <c r="U64" s="1590"/>
      <c r="V64" s="1590"/>
      <c r="W64" s="1590"/>
      <c r="X64" s="1457"/>
      <c r="Y64" s="1457"/>
      <c r="Z64" s="1457"/>
      <c r="AA64" s="1457"/>
      <c r="AB64" s="1457"/>
      <c r="AC64" s="1457"/>
      <c r="AD64" s="1457"/>
      <c r="AE64" s="1459"/>
      <c r="AF64" s="1605"/>
      <c r="AG64" s="1605"/>
      <c r="AH64" s="1605"/>
      <c r="AI64" s="1605"/>
      <c r="AJ64" s="1605"/>
      <c r="AK64" s="1605"/>
      <c r="AL64" s="1605"/>
      <c r="AM64" s="1605"/>
      <c r="AN64" s="1605"/>
      <c r="AO64" s="1604"/>
      <c r="XDW64" s="1457"/>
      <c r="XDX64" s="1591"/>
      <c r="XDY64" s="1466"/>
      <c r="XDZ64" s="1463"/>
      <c r="XEA64" s="1457"/>
      <c r="XEB64" s="1457"/>
      <c r="XEC64" s="1463"/>
      <c r="XED64" s="1457"/>
      <c r="XEE64" s="1475"/>
      <c r="XEF64" s="1475"/>
      <c r="XEG64" s="1476"/>
      <c r="XEH64" s="1476"/>
      <c r="XEI64" s="1476"/>
      <c r="XEJ64" s="1476"/>
      <c r="XEK64" s="1457"/>
      <c r="XEL64" s="1476"/>
      <c r="XEM64" s="1476"/>
      <c r="XEN64" s="1476"/>
      <c r="XEO64" s="1590"/>
      <c r="XEP64" s="1590"/>
      <c r="XEQ64" s="1590"/>
      <c r="XER64" s="1590"/>
      <c r="XES64" s="1590"/>
      <c r="XET64" s="1457"/>
      <c r="XEU64" s="1457"/>
      <c r="XEV64" s="1457"/>
      <c r="XEW64" s="1457"/>
      <c r="XEX64" s="1457"/>
      <c r="XEY64" s="1457"/>
      <c r="XEZ64" s="1457"/>
      <c r="XFA64" s="1459"/>
      <c r="XFB64" s="1605"/>
      <c r="XFC64" s="1605"/>
      <c r="XFD64" s="1605"/>
    </row>
    <row r="65" spans="1:41 16351:16384">
      <c r="A65" s="2060" t="str">
        <f>INDEX(tblTrans[[English]:[Polski]],MATCH(XDW65,tblTrans[ID],0),LangSelID)</f>
        <v>mBank - foreign expansion</v>
      </c>
      <c r="B65" s="2060" t="e">
        <f>INDEX(tblTrans[[English]:[Polski]],MATCH(XDX65,tblTrans[ID],0),LangSelID)</f>
        <v>#N/A</v>
      </c>
      <c r="C65" s="1602"/>
      <c r="D65" s="1586"/>
      <c r="E65" s="1586"/>
      <c r="F65" s="1586"/>
      <c r="G65" s="1586"/>
      <c r="H65" s="1586"/>
      <c r="I65" s="1586"/>
      <c r="J65" s="1586"/>
      <c r="K65" s="1586"/>
      <c r="L65" s="1586"/>
      <c r="M65" s="1586"/>
      <c r="N65" s="1586"/>
      <c r="O65" s="1586"/>
      <c r="P65" s="1586"/>
      <c r="Q65" s="1586"/>
      <c r="R65" s="1586"/>
      <c r="S65" s="1586"/>
      <c r="T65" s="1586"/>
      <c r="U65" s="1586"/>
      <c r="V65" s="1586"/>
      <c r="W65" s="1586"/>
      <c r="X65" s="1586"/>
      <c r="Y65" s="1586"/>
      <c r="Z65" s="1586"/>
      <c r="AA65" s="1586"/>
      <c r="AB65" s="1586"/>
      <c r="AC65" s="1586"/>
      <c r="AD65" s="1586"/>
      <c r="AE65" s="1586"/>
      <c r="AF65" s="1586"/>
      <c r="AG65" s="1586"/>
      <c r="AH65" s="1586"/>
      <c r="AI65" s="1586"/>
      <c r="AJ65" s="1586"/>
      <c r="AK65" s="1586"/>
      <c r="AL65" s="1586"/>
      <c r="AM65" s="1586"/>
      <c r="AN65" s="1586"/>
      <c r="AO65" s="1601"/>
      <c r="XDW65" s="2060">
        <v>852</v>
      </c>
      <c r="XDX65" s="2060"/>
      <c r="XDY65" s="1602"/>
      <c r="XDZ65" s="1586"/>
      <c r="XEA65" s="1586"/>
      <c r="XEB65" s="1586"/>
      <c r="XEC65" s="1586"/>
      <c r="XED65" s="1586"/>
      <c r="XEE65" s="1586"/>
      <c r="XEF65" s="1586"/>
      <c r="XEG65" s="1586"/>
      <c r="XEH65" s="1586"/>
      <c r="XEI65" s="1586"/>
      <c r="XEJ65" s="1586"/>
      <c r="XEK65" s="1586"/>
      <c r="XEL65" s="1586"/>
      <c r="XEM65" s="1586"/>
      <c r="XEN65" s="1586"/>
      <c r="XEO65" s="1586"/>
      <c r="XEP65" s="1586"/>
      <c r="XEQ65" s="1586"/>
      <c r="XER65" s="1586"/>
      <c r="XES65" s="1586"/>
      <c r="XET65" s="1586"/>
      <c r="XEU65" s="1586"/>
      <c r="XEV65" s="1586"/>
      <c r="XEW65" s="1586"/>
      <c r="XEX65" s="1586"/>
      <c r="XEY65" s="1586"/>
      <c r="XEZ65" s="1586"/>
      <c r="XFA65" s="1586"/>
      <c r="XFB65" s="1586"/>
      <c r="XFC65" s="1586"/>
      <c r="XFD65" s="1586"/>
    </row>
    <row r="66" spans="1:41 16351:16384">
      <c r="A66" s="1457"/>
      <c r="B66" s="1591" t="str">
        <f>INDEX(tblTrans[[English]:[Polski]],MATCH(XDX66,tblTrans[ID],0),LangSelID)</f>
        <v>number of accounts</v>
      </c>
      <c r="C66" s="1593" t="str">
        <f>INDEX(tblTrans[[English]:[Polski]],MATCH(XDY66,tblTrans[ID],0),LangSelID)</f>
        <v>thou.</v>
      </c>
      <c r="D66" s="1586"/>
      <c r="E66" s="1586"/>
      <c r="F66" s="1586"/>
      <c r="G66" s="1586"/>
      <c r="H66" s="1586"/>
      <c r="I66" s="1586"/>
      <c r="J66" s="1586"/>
      <c r="K66" s="1586"/>
      <c r="L66" s="1586"/>
      <c r="M66" s="1586"/>
      <c r="N66" s="1586"/>
      <c r="O66" s="1483">
        <v>36.4</v>
      </c>
      <c r="P66" s="1476">
        <v>127.8</v>
      </c>
      <c r="Q66" s="1476">
        <v>210.5</v>
      </c>
      <c r="R66" s="1476">
        <v>301.39999999999998</v>
      </c>
      <c r="S66" s="1590">
        <v>389.3</v>
      </c>
      <c r="T66" s="1590">
        <f>T67+T68</f>
        <v>526.5</v>
      </c>
      <c r="U66" s="1590">
        <f>U67+U68</f>
        <v>623.56700000000001</v>
      </c>
      <c r="V66" s="1590">
        <v>694</v>
      </c>
      <c r="W66" s="1590">
        <f>W67+W68</f>
        <v>775.1</v>
      </c>
      <c r="X66" s="1590">
        <v>846.4</v>
      </c>
      <c r="Y66" s="1590">
        <v>879</v>
      </c>
      <c r="Z66" s="1590">
        <v>901.8</v>
      </c>
      <c r="AA66" s="1590">
        <v>440</v>
      </c>
      <c r="AB66" s="1590">
        <v>454</v>
      </c>
      <c r="AC66" s="1590">
        <v>466</v>
      </c>
      <c r="AD66" s="1590">
        <v>479</v>
      </c>
      <c r="AE66" s="1590">
        <v>491</v>
      </c>
      <c r="AF66" s="1590">
        <v>504</v>
      </c>
      <c r="AG66" s="1590">
        <v>515</v>
      </c>
      <c r="AH66" s="1590">
        <v>525</v>
      </c>
      <c r="AI66" s="1590">
        <v>537</v>
      </c>
      <c r="AJ66" s="1590">
        <v>569.09999999999991</v>
      </c>
      <c r="AK66" s="1590">
        <v>581.09999999999991</v>
      </c>
      <c r="AL66" s="1590">
        <v>592</v>
      </c>
      <c r="AM66" s="1590">
        <v>603</v>
      </c>
      <c r="AN66" s="1590">
        <v>618.60500000000002</v>
      </c>
      <c r="AO66" s="1589">
        <f>AO67+AO68</f>
        <v>636.20000000000005</v>
      </c>
      <c r="XDW66" s="1457"/>
      <c r="XDX66" s="1591">
        <v>853</v>
      </c>
      <c r="XDY66" s="1593">
        <v>705</v>
      </c>
      <c r="XDZ66" s="1586"/>
      <c r="XEA66" s="1586"/>
      <c r="XEB66" s="1586"/>
      <c r="XEC66" s="1586"/>
      <c r="XED66" s="1586"/>
      <c r="XEE66" s="1586"/>
      <c r="XEF66" s="1586"/>
      <c r="XEG66" s="1586"/>
      <c r="XEH66" s="1586"/>
      <c r="XEI66" s="1586"/>
      <c r="XEJ66" s="1586"/>
      <c r="XEK66" s="1483">
        <v>36.4</v>
      </c>
      <c r="XEL66" s="1476">
        <v>127.8</v>
      </c>
      <c r="XEM66" s="1476">
        <v>210.5</v>
      </c>
      <c r="XEN66" s="1476">
        <v>301.39999999999998</v>
      </c>
      <c r="XEO66" s="1590">
        <v>389.3</v>
      </c>
      <c r="XEP66" s="1590">
        <f>XEP67+XEP68</f>
        <v>526.5</v>
      </c>
      <c r="XEQ66" s="1590">
        <f>XEQ67+XEQ68</f>
        <v>623.56700000000001</v>
      </c>
      <c r="XER66" s="1590">
        <v>694</v>
      </c>
      <c r="XES66" s="1590">
        <f>XES67+XES68</f>
        <v>775.1</v>
      </c>
      <c r="XET66" s="1590">
        <v>846.4</v>
      </c>
      <c r="XEU66" s="1590">
        <v>879</v>
      </c>
      <c r="XEV66" s="1590">
        <v>901.8</v>
      </c>
      <c r="XEW66" s="1590">
        <v>440</v>
      </c>
      <c r="XEX66" s="1590">
        <v>454</v>
      </c>
      <c r="XEY66" s="1590">
        <v>466</v>
      </c>
      <c r="XEZ66" s="1590">
        <v>479</v>
      </c>
      <c r="XFA66" s="1590">
        <v>491</v>
      </c>
      <c r="XFB66" s="1590">
        <v>504</v>
      </c>
      <c r="XFC66" s="1590">
        <v>515</v>
      </c>
      <c r="XFD66" s="1590">
        <v>525</v>
      </c>
    </row>
    <row r="67" spans="1:41 16351:16384">
      <c r="A67" s="1584"/>
      <c r="B67" s="1588" t="str">
        <f>INDEX(tblTrans[[English]:[Polski]],MATCH(XDX67,tblTrans[ID],0),LangSelID)</f>
        <v>therein: Czech Rep.</v>
      </c>
      <c r="C67" s="1593" t="str">
        <f>INDEX(tblTrans[[English]:[Polski]],MATCH(XDY67,tblTrans[ID],0),LangSelID)</f>
        <v>thou.</v>
      </c>
      <c r="D67" s="1586"/>
      <c r="E67" s="1586"/>
      <c r="F67" s="1586"/>
      <c r="G67" s="1586"/>
      <c r="H67" s="1586"/>
      <c r="I67" s="1586"/>
      <c r="J67" s="1586"/>
      <c r="K67" s="1586"/>
      <c r="L67" s="1586"/>
      <c r="M67" s="1586"/>
      <c r="N67" s="1586"/>
      <c r="O67" s="1585">
        <v>24.4</v>
      </c>
      <c r="P67" s="1592">
        <v>94.8</v>
      </c>
      <c r="Q67" s="1595">
        <v>49.2</v>
      </c>
      <c r="R67" s="1592">
        <v>231.6</v>
      </c>
      <c r="S67" s="1600">
        <v>299</v>
      </c>
      <c r="T67" s="1600">
        <v>417.9</v>
      </c>
      <c r="U67" s="1600">
        <v>487.43900000000002</v>
      </c>
      <c r="V67" s="1600">
        <v>536</v>
      </c>
      <c r="W67" s="1600">
        <v>584.5</v>
      </c>
      <c r="X67" s="1600">
        <v>628.9</v>
      </c>
      <c r="Y67" s="1584">
        <v>655</v>
      </c>
      <c r="Z67" s="1600">
        <v>671.6</v>
      </c>
      <c r="AA67" s="1600">
        <v>325</v>
      </c>
      <c r="AB67" s="1600">
        <v>336</v>
      </c>
      <c r="AC67" s="1600">
        <v>345</v>
      </c>
      <c r="AD67" s="1600">
        <v>354</v>
      </c>
      <c r="AE67" s="1600">
        <v>363</v>
      </c>
      <c r="AF67" s="1600">
        <v>373</v>
      </c>
      <c r="AG67" s="1600">
        <v>380</v>
      </c>
      <c r="AH67" s="1600">
        <v>387</v>
      </c>
      <c r="AI67" s="1600">
        <v>396</v>
      </c>
      <c r="AJ67" s="1600">
        <v>415.9</v>
      </c>
      <c r="AK67" s="1600">
        <v>424.4</v>
      </c>
      <c r="AL67" s="1584">
        <v>432</v>
      </c>
      <c r="AM67" s="1584">
        <v>439</v>
      </c>
      <c r="AN67" s="1595">
        <v>447.25900000000001</v>
      </c>
      <c r="AO67" s="1599">
        <v>457.80200000000002</v>
      </c>
      <c r="XDW67" s="1584"/>
      <c r="XDX67" s="1588">
        <v>854</v>
      </c>
      <c r="XDY67" s="1593">
        <v>705</v>
      </c>
      <c r="XDZ67" s="1586"/>
      <c r="XEA67" s="1586"/>
      <c r="XEB67" s="1586"/>
      <c r="XEC67" s="1586"/>
      <c r="XED67" s="1586"/>
      <c r="XEE67" s="1586"/>
      <c r="XEF67" s="1586"/>
      <c r="XEG67" s="1586"/>
      <c r="XEH67" s="1586"/>
      <c r="XEI67" s="1586"/>
      <c r="XEJ67" s="1586"/>
      <c r="XEK67" s="1585">
        <v>24.4</v>
      </c>
      <c r="XEL67" s="1592">
        <v>94.8</v>
      </c>
      <c r="XEM67" s="1595">
        <v>49.2</v>
      </c>
      <c r="XEN67" s="1592">
        <v>231.6</v>
      </c>
      <c r="XEO67" s="1600">
        <v>299</v>
      </c>
      <c r="XEP67" s="1600">
        <v>417.9</v>
      </c>
      <c r="XEQ67" s="1600">
        <v>487.43900000000002</v>
      </c>
      <c r="XER67" s="1600">
        <v>536</v>
      </c>
      <c r="XES67" s="1600">
        <v>584.5</v>
      </c>
      <c r="XET67" s="1600">
        <v>628.9</v>
      </c>
      <c r="XEU67" s="1584">
        <v>655</v>
      </c>
      <c r="XEV67" s="1600">
        <v>671.6</v>
      </c>
      <c r="XEW67" s="1600">
        <v>325</v>
      </c>
      <c r="XEX67" s="1600">
        <v>336</v>
      </c>
      <c r="XEY67" s="1600">
        <v>345</v>
      </c>
      <c r="XEZ67" s="1600">
        <v>354</v>
      </c>
      <c r="XFA67" s="1600">
        <v>363</v>
      </c>
      <c r="XFB67" s="1600">
        <v>373</v>
      </c>
      <c r="XFC67" s="1600">
        <v>380</v>
      </c>
      <c r="XFD67" s="1600">
        <v>387</v>
      </c>
    </row>
    <row r="68" spans="1:41 16351:16384">
      <c r="A68" s="1584"/>
      <c r="B68" s="1588" t="str">
        <f>INDEX(tblTrans[[English]:[Polski]],MATCH(XDX68,tblTrans[ID],0),LangSelID)</f>
        <v>therein: Slovakia.</v>
      </c>
      <c r="C68" s="1593" t="str">
        <f>INDEX(tblTrans[[English]:[Polski]],MATCH(XDY68,tblTrans[ID],0),LangSelID)</f>
        <v>thou.</v>
      </c>
      <c r="D68" s="1586"/>
      <c r="E68" s="1586"/>
      <c r="F68" s="1586"/>
      <c r="G68" s="1586"/>
      <c r="H68" s="1586"/>
      <c r="I68" s="1586"/>
      <c r="J68" s="1586"/>
      <c r="K68" s="1586"/>
      <c r="L68" s="1586"/>
      <c r="M68" s="1586"/>
      <c r="N68" s="1586"/>
      <c r="O68" s="1585">
        <v>12</v>
      </c>
      <c r="P68" s="1592">
        <v>33</v>
      </c>
      <c r="Q68" s="1595">
        <v>161.30000000000001</v>
      </c>
      <c r="R68" s="1592">
        <v>69.7</v>
      </c>
      <c r="S68" s="1600">
        <v>90.3</v>
      </c>
      <c r="T68" s="1600">
        <v>108.6</v>
      </c>
      <c r="U68" s="1600">
        <v>136.12799999999999</v>
      </c>
      <c r="V68" s="1600">
        <v>158</v>
      </c>
      <c r="W68" s="1600">
        <v>190.6</v>
      </c>
      <c r="X68" s="1600">
        <v>217.5</v>
      </c>
      <c r="Y68" s="1584">
        <v>224</v>
      </c>
      <c r="Z68" s="1600">
        <v>230.2</v>
      </c>
      <c r="AA68" s="1600">
        <v>115</v>
      </c>
      <c r="AB68" s="1600">
        <v>119</v>
      </c>
      <c r="AC68" s="1600">
        <v>122</v>
      </c>
      <c r="AD68" s="1600">
        <v>125</v>
      </c>
      <c r="AE68" s="1600">
        <v>128</v>
      </c>
      <c r="AF68" s="1600">
        <v>132</v>
      </c>
      <c r="AG68" s="1600">
        <v>135</v>
      </c>
      <c r="AH68" s="1600">
        <v>138</v>
      </c>
      <c r="AI68" s="1600">
        <v>141</v>
      </c>
      <c r="AJ68" s="1600">
        <v>153.19999999999999</v>
      </c>
      <c r="AK68" s="1600">
        <v>156.69999999999999</v>
      </c>
      <c r="AL68" s="1584">
        <v>161</v>
      </c>
      <c r="AM68" s="1584">
        <v>165</v>
      </c>
      <c r="AN68" s="1595">
        <v>171.346</v>
      </c>
      <c r="AO68" s="1599">
        <v>178.398</v>
      </c>
      <c r="XDW68" s="1584"/>
      <c r="XDX68" s="1588">
        <v>855</v>
      </c>
      <c r="XDY68" s="1593">
        <v>705</v>
      </c>
      <c r="XDZ68" s="1586"/>
      <c r="XEA68" s="1586"/>
      <c r="XEB68" s="1586"/>
      <c r="XEC68" s="1586"/>
      <c r="XED68" s="1586"/>
      <c r="XEE68" s="1586"/>
      <c r="XEF68" s="1586"/>
      <c r="XEG68" s="1586"/>
      <c r="XEH68" s="1586"/>
      <c r="XEI68" s="1586"/>
      <c r="XEJ68" s="1586"/>
      <c r="XEK68" s="1585">
        <v>12</v>
      </c>
      <c r="XEL68" s="1592">
        <v>33</v>
      </c>
      <c r="XEM68" s="1595">
        <v>161.30000000000001</v>
      </c>
      <c r="XEN68" s="1592">
        <v>69.7</v>
      </c>
      <c r="XEO68" s="1600">
        <v>90.3</v>
      </c>
      <c r="XEP68" s="1600">
        <v>108.6</v>
      </c>
      <c r="XEQ68" s="1600">
        <v>136.12799999999999</v>
      </c>
      <c r="XER68" s="1600">
        <v>158</v>
      </c>
      <c r="XES68" s="1600">
        <v>190.6</v>
      </c>
      <c r="XET68" s="1600">
        <v>217.5</v>
      </c>
      <c r="XEU68" s="1584">
        <v>224</v>
      </c>
      <c r="XEV68" s="1600">
        <v>230.2</v>
      </c>
      <c r="XEW68" s="1600">
        <v>115</v>
      </c>
      <c r="XEX68" s="1600">
        <v>119</v>
      </c>
      <c r="XEY68" s="1600">
        <v>122</v>
      </c>
      <c r="XEZ68" s="1600">
        <v>125</v>
      </c>
      <c r="XFA68" s="1600">
        <v>128</v>
      </c>
      <c r="XFB68" s="1600">
        <v>132</v>
      </c>
      <c r="XFC68" s="1600">
        <v>135</v>
      </c>
      <c r="XFD68" s="1600">
        <v>138</v>
      </c>
    </row>
    <row r="69" spans="1:41 16351:16384">
      <c r="A69" s="1457"/>
      <c r="B69" s="1591" t="str">
        <f>INDEX(tblTrans[[English]:[Polski]],MATCH(XDX69,tblTrans[ID],0),LangSelID)</f>
        <v>number of customers</v>
      </c>
      <c r="C69" s="1593" t="str">
        <f>INDEX(tblTrans[[English]:[Polski]],MATCH(XDY69,tblTrans[ID],0),LangSelID)</f>
        <v>thou.</v>
      </c>
      <c r="D69" s="1586"/>
      <c r="E69" s="1586"/>
      <c r="F69" s="1586"/>
      <c r="G69" s="1586"/>
      <c r="H69" s="1586"/>
      <c r="I69" s="1586"/>
      <c r="J69" s="1586"/>
      <c r="K69" s="1586"/>
      <c r="L69" s="1586"/>
      <c r="M69" s="1586"/>
      <c r="N69" s="1586"/>
      <c r="O69" s="1598">
        <f t="shared" ref="O69:AI69" si="18">SUM(O70:O71)</f>
        <v>25.7</v>
      </c>
      <c r="P69" s="1598">
        <f t="shared" si="18"/>
        <v>85.4</v>
      </c>
      <c r="Q69" s="1598">
        <f t="shared" si="18"/>
        <v>134.4</v>
      </c>
      <c r="R69" s="1598">
        <f t="shared" si="18"/>
        <v>190.9</v>
      </c>
      <c r="S69" s="1598">
        <f t="shared" si="18"/>
        <v>247.1</v>
      </c>
      <c r="T69" s="1598">
        <f t="shared" si="18"/>
        <v>301.7</v>
      </c>
      <c r="U69" s="1598">
        <f t="shared" si="18"/>
        <v>333.5</v>
      </c>
      <c r="V69" s="1598">
        <f t="shared" si="18"/>
        <v>367.2</v>
      </c>
      <c r="W69" s="1598">
        <f t="shared" si="18"/>
        <v>406.3</v>
      </c>
      <c r="X69" s="1598">
        <f t="shared" si="18"/>
        <v>444.40000000000003</v>
      </c>
      <c r="Y69" s="1598">
        <f t="shared" si="18"/>
        <v>469.8</v>
      </c>
      <c r="Z69" s="1598">
        <f t="shared" si="18"/>
        <v>488.6</v>
      </c>
      <c r="AA69" s="1598">
        <f t="shared" si="18"/>
        <v>504.4</v>
      </c>
      <c r="AB69" s="1598">
        <f t="shared" si="18"/>
        <v>520.29999999999995</v>
      </c>
      <c r="AC69" s="1598">
        <f t="shared" si="18"/>
        <v>533</v>
      </c>
      <c r="AD69" s="1598">
        <f t="shared" si="18"/>
        <v>546.20000000000005</v>
      </c>
      <c r="AE69" s="1598">
        <f t="shared" si="18"/>
        <v>558.9</v>
      </c>
      <c r="AF69" s="1598">
        <f t="shared" si="18"/>
        <v>572.4</v>
      </c>
      <c r="AG69" s="1598">
        <f t="shared" si="18"/>
        <v>548</v>
      </c>
      <c r="AH69" s="1598">
        <f t="shared" si="18"/>
        <v>593.29999999999995</v>
      </c>
      <c r="AI69" s="1598">
        <f t="shared" si="18"/>
        <v>605.79999999999995</v>
      </c>
      <c r="AJ69" s="1598">
        <v>639.1</v>
      </c>
      <c r="AK69" s="1598">
        <v>647.90700000000004</v>
      </c>
      <c r="AL69" s="1598">
        <v>663</v>
      </c>
      <c r="AM69" s="1598">
        <v>673</v>
      </c>
      <c r="AN69" s="1598">
        <f>SUM(AN70:AN71)</f>
        <v>688.42600000000004</v>
      </c>
      <c r="AO69" s="1597">
        <f>SUM(AO70:AO71)</f>
        <v>704.245</v>
      </c>
      <c r="XDW69" s="1457"/>
      <c r="XDX69" s="1591">
        <v>856</v>
      </c>
      <c r="XDY69" s="1593">
        <v>705</v>
      </c>
      <c r="XDZ69" s="1586"/>
      <c r="XEA69" s="1586"/>
      <c r="XEB69" s="1586"/>
      <c r="XEC69" s="1586"/>
      <c r="XED69" s="1586"/>
      <c r="XEE69" s="1586"/>
      <c r="XEF69" s="1586"/>
      <c r="XEG69" s="1586"/>
      <c r="XEH69" s="1586"/>
      <c r="XEI69" s="1586"/>
      <c r="XEJ69" s="1586"/>
      <c r="XEK69" s="1598">
        <f t="shared" ref="XEK69:XFD69" si="19">SUM(XEK70:XEK71)</f>
        <v>25.7</v>
      </c>
      <c r="XEL69" s="1598">
        <f t="shared" si="19"/>
        <v>85.4</v>
      </c>
      <c r="XEM69" s="1598">
        <f t="shared" si="19"/>
        <v>134.4</v>
      </c>
      <c r="XEN69" s="1598">
        <f t="shared" si="19"/>
        <v>190.9</v>
      </c>
      <c r="XEO69" s="1598">
        <f t="shared" si="19"/>
        <v>247.1</v>
      </c>
      <c r="XEP69" s="1598">
        <f t="shared" si="19"/>
        <v>301.7</v>
      </c>
      <c r="XEQ69" s="1598">
        <f t="shared" si="19"/>
        <v>333.5</v>
      </c>
      <c r="XER69" s="1598">
        <f t="shared" si="19"/>
        <v>367.2</v>
      </c>
      <c r="XES69" s="1598">
        <f t="shared" si="19"/>
        <v>406.3</v>
      </c>
      <c r="XET69" s="1598">
        <f t="shared" si="19"/>
        <v>444.40000000000003</v>
      </c>
      <c r="XEU69" s="1598">
        <f t="shared" si="19"/>
        <v>469.8</v>
      </c>
      <c r="XEV69" s="1598">
        <f t="shared" si="19"/>
        <v>488.6</v>
      </c>
      <c r="XEW69" s="1598">
        <f t="shared" si="19"/>
        <v>504.4</v>
      </c>
      <c r="XEX69" s="1598">
        <f t="shared" si="19"/>
        <v>520.29999999999995</v>
      </c>
      <c r="XEY69" s="1598">
        <f t="shared" si="19"/>
        <v>533</v>
      </c>
      <c r="XEZ69" s="1598">
        <f t="shared" si="19"/>
        <v>546.20000000000005</v>
      </c>
      <c r="XFA69" s="1598">
        <f t="shared" si="19"/>
        <v>558.9</v>
      </c>
      <c r="XFB69" s="1598">
        <f t="shared" si="19"/>
        <v>572.4</v>
      </c>
      <c r="XFC69" s="1598">
        <f t="shared" si="19"/>
        <v>548</v>
      </c>
      <c r="XFD69" s="1598">
        <f t="shared" si="19"/>
        <v>593.29999999999995</v>
      </c>
    </row>
    <row r="70" spans="1:41 16351:16384">
      <c r="A70" s="1584"/>
      <c r="B70" s="1588" t="str">
        <f>INDEX(tblTrans[[English]:[Polski]],MATCH(XDX70,tblTrans[ID],0),LangSelID)</f>
        <v>therein: Czech Rep.</v>
      </c>
      <c r="C70" s="1593" t="str">
        <f>INDEX(tblTrans[[English]:[Polski]],MATCH(XDY70,tblTrans[ID],0),LangSelID)</f>
        <v>thou.</v>
      </c>
      <c r="D70" s="1586"/>
      <c r="E70" s="1586"/>
      <c r="F70" s="1586"/>
      <c r="G70" s="1586"/>
      <c r="H70" s="1586"/>
      <c r="I70" s="1586"/>
      <c r="J70" s="2066" t="str">
        <f>INDEX(tblTrans[[English]:[Polski]],MATCH(XEF70,tblTrans[ID],0),LangSelID)</f>
        <v>Business in the Czech Republic  and Slovakia launched on 25.11.2007</v>
      </c>
      <c r="K70" s="2067" t="e">
        <f>INDEX(tblTrans[[English]:[Polski]],MATCH(XEG70,tblTrans[ID],0),LangSelID)</f>
        <v>#N/A</v>
      </c>
      <c r="L70" s="2067" t="e">
        <f>INDEX(tblTrans[[English]:[Polski]],MATCH(XEH70,tblTrans[ID],0),LangSelID)</f>
        <v>#N/A</v>
      </c>
      <c r="M70" s="2067" t="e">
        <f>INDEX(tblTrans[[English]:[Polski]],MATCH(XEI70,tblTrans[ID],0),LangSelID)</f>
        <v>#N/A</v>
      </c>
      <c r="N70" s="2068" t="e">
        <f>INDEX(tblTrans[[English]:[Polski]],MATCH(XEJ70,tblTrans[ID],0),LangSelID)</f>
        <v>#N/A</v>
      </c>
      <c r="O70" s="1585">
        <v>17.5</v>
      </c>
      <c r="P70" s="1596">
        <v>62.7</v>
      </c>
      <c r="Q70" s="1585">
        <v>102</v>
      </c>
      <c r="R70" s="1596">
        <v>145.4</v>
      </c>
      <c r="S70" s="1585">
        <v>187.5</v>
      </c>
      <c r="T70" s="1585">
        <v>229</v>
      </c>
      <c r="U70" s="1585">
        <v>252</v>
      </c>
      <c r="V70" s="1585">
        <v>275.7</v>
      </c>
      <c r="W70" s="1585">
        <v>300.8</v>
      </c>
      <c r="X70" s="1585">
        <v>327.60000000000002</v>
      </c>
      <c r="Y70" s="1585">
        <v>346.5</v>
      </c>
      <c r="Z70" s="1585">
        <v>359.2</v>
      </c>
      <c r="AA70" s="1585">
        <v>369.7</v>
      </c>
      <c r="AB70" s="1585">
        <v>381.3</v>
      </c>
      <c r="AC70" s="1585">
        <v>390.8</v>
      </c>
      <c r="AD70" s="1585">
        <v>400.5</v>
      </c>
      <c r="AE70" s="1585">
        <v>409.9</v>
      </c>
      <c r="AF70" s="1585">
        <v>419.7</v>
      </c>
      <c r="AG70" s="1585">
        <v>401.2</v>
      </c>
      <c r="AH70" s="1585">
        <v>434.2</v>
      </c>
      <c r="AI70" s="1585">
        <v>443.2</v>
      </c>
      <c r="AJ70" s="1585">
        <v>464.2</v>
      </c>
      <c r="AK70" s="1585">
        <v>470.33300000000003</v>
      </c>
      <c r="AL70" s="1584">
        <v>480</v>
      </c>
      <c r="AM70" s="1584">
        <v>486</v>
      </c>
      <c r="AN70" s="1585">
        <v>494.54300000000001</v>
      </c>
      <c r="AO70" s="1594">
        <v>503.375</v>
      </c>
      <c r="XDW70" s="1584"/>
      <c r="XDX70" s="1588">
        <v>857</v>
      </c>
      <c r="XDY70" s="1593">
        <v>705</v>
      </c>
      <c r="XDZ70" s="1586"/>
      <c r="XEA70" s="1586"/>
      <c r="XEB70" s="1586"/>
      <c r="XEC70" s="1586"/>
      <c r="XED70" s="1586"/>
      <c r="XEE70" s="1586"/>
      <c r="XEF70" s="2066">
        <v>877</v>
      </c>
      <c r="XEG70" s="2067"/>
      <c r="XEH70" s="2067"/>
      <c r="XEI70" s="2067"/>
      <c r="XEJ70" s="2068"/>
      <c r="XEK70" s="1585">
        <v>17.5</v>
      </c>
      <c r="XEL70" s="1596">
        <v>62.7</v>
      </c>
      <c r="XEM70" s="1585">
        <v>102</v>
      </c>
      <c r="XEN70" s="1596">
        <v>145.4</v>
      </c>
      <c r="XEO70" s="1585">
        <v>187.5</v>
      </c>
      <c r="XEP70" s="1585">
        <v>229</v>
      </c>
      <c r="XEQ70" s="1585">
        <v>252</v>
      </c>
      <c r="XER70" s="1585">
        <v>275.7</v>
      </c>
      <c r="XES70" s="1585">
        <v>300.8</v>
      </c>
      <c r="XET70" s="1585">
        <v>327.60000000000002</v>
      </c>
      <c r="XEU70" s="1585">
        <v>346.5</v>
      </c>
      <c r="XEV70" s="1585">
        <v>359.2</v>
      </c>
      <c r="XEW70" s="1585">
        <v>369.7</v>
      </c>
      <c r="XEX70" s="1585">
        <v>381.3</v>
      </c>
      <c r="XEY70" s="1585">
        <v>390.8</v>
      </c>
      <c r="XEZ70" s="1585">
        <v>400.5</v>
      </c>
      <c r="XFA70" s="1585">
        <v>409.9</v>
      </c>
      <c r="XFB70" s="1585">
        <v>419.7</v>
      </c>
      <c r="XFC70" s="1585">
        <v>401.2</v>
      </c>
      <c r="XFD70" s="1585">
        <v>434.2</v>
      </c>
    </row>
    <row r="71" spans="1:41 16351:16384">
      <c r="A71" s="1584"/>
      <c r="B71" s="1588" t="str">
        <f>INDEX(tblTrans[[English]:[Polski]],MATCH(XDX71,tblTrans[ID],0),LangSelID)</f>
        <v>therein: Slovakia.</v>
      </c>
      <c r="C71" s="1593" t="str">
        <f>INDEX(tblTrans[[English]:[Polski]],MATCH(XDY71,tblTrans[ID],0),LangSelID)</f>
        <v>thou.</v>
      </c>
      <c r="D71" s="1586"/>
      <c r="E71" s="1586"/>
      <c r="F71" s="1586"/>
      <c r="G71" s="1586"/>
      <c r="H71" s="1586"/>
      <c r="I71" s="1586"/>
      <c r="J71" s="2069" t="e">
        <f>INDEX(tblTrans[[English]:[Polski]],MATCH(XEF71,tblTrans[ID],0),LangSelID)</f>
        <v>#N/A</v>
      </c>
      <c r="K71" s="2070" t="e">
        <f>INDEX(tblTrans[[English]:[Polski]],MATCH(XEG71,tblTrans[ID],0),LangSelID)</f>
        <v>#N/A</v>
      </c>
      <c r="L71" s="2070" t="e">
        <f>INDEX(tblTrans[[English]:[Polski]],MATCH(XEH71,tblTrans[ID],0),LangSelID)</f>
        <v>#N/A</v>
      </c>
      <c r="M71" s="2070" t="e">
        <f>INDEX(tblTrans[[English]:[Polski]],MATCH(XEI71,tblTrans[ID],0),LangSelID)</f>
        <v>#N/A</v>
      </c>
      <c r="N71" s="2071" t="e">
        <f>INDEX(tblTrans[[English]:[Polski]],MATCH(XEJ71,tblTrans[ID],0),LangSelID)</f>
        <v>#N/A</v>
      </c>
      <c r="O71" s="1585">
        <v>8.1999999999999993</v>
      </c>
      <c r="P71" s="1596">
        <v>22.7</v>
      </c>
      <c r="Q71" s="1585">
        <v>32.4</v>
      </c>
      <c r="R71" s="1596">
        <v>45.5</v>
      </c>
      <c r="S71" s="1585">
        <v>59.6</v>
      </c>
      <c r="T71" s="1585">
        <v>72.7</v>
      </c>
      <c r="U71" s="1585">
        <v>81.5</v>
      </c>
      <c r="V71" s="1585">
        <v>91.5</v>
      </c>
      <c r="W71" s="1585">
        <v>105.5</v>
      </c>
      <c r="X71" s="1585">
        <v>116.8</v>
      </c>
      <c r="Y71" s="1585">
        <v>123.3</v>
      </c>
      <c r="Z71" s="1585">
        <v>129.4</v>
      </c>
      <c r="AA71" s="1585">
        <v>134.69999999999999</v>
      </c>
      <c r="AB71" s="1585">
        <v>139</v>
      </c>
      <c r="AC71" s="1585">
        <v>142.19999999999999</v>
      </c>
      <c r="AD71" s="1585">
        <v>145.69999999999999</v>
      </c>
      <c r="AE71" s="1585">
        <v>149</v>
      </c>
      <c r="AF71" s="1585">
        <v>152.69999999999999</v>
      </c>
      <c r="AG71" s="1585">
        <v>146.80000000000001</v>
      </c>
      <c r="AH71" s="1585">
        <v>159.1</v>
      </c>
      <c r="AI71" s="1585">
        <v>162.6</v>
      </c>
      <c r="AJ71" s="1585">
        <v>174.9</v>
      </c>
      <c r="AK71" s="1585">
        <v>177.57400000000001</v>
      </c>
      <c r="AL71" s="1584">
        <v>183</v>
      </c>
      <c r="AM71" s="1584">
        <v>187</v>
      </c>
      <c r="AN71" s="1585">
        <v>193.88300000000001</v>
      </c>
      <c r="AO71" s="1594">
        <v>200.87</v>
      </c>
      <c r="XDW71" s="1584"/>
      <c r="XDX71" s="1588">
        <v>858</v>
      </c>
      <c r="XDY71" s="1593">
        <v>705</v>
      </c>
      <c r="XDZ71" s="1586"/>
      <c r="XEA71" s="1586"/>
      <c r="XEB71" s="1586"/>
      <c r="XEC71" s="1586"/>
      <c r="XED71" s="1586"/>
      <c r="XEE71" s="1586"/>
      <c r="XEF71" s="2069"/>
      <c r="XEG71" s="2070"/>
      <c r="XEH71" s="2070"/>
      <c r="XEI71" s="2070"/>
      <c r="XEJ71" s="2071"/>
      <c r="XEK71" s="1585">
        <v>8.1999999999999993</v>
      </c>
      <c r="XEL71" s="1596">
        <v>22.7</v>
      </c>
      <c r="XEM71" s="1585">
        <v>32.4</v>
      </c>
      <c r="XEN71" s="1596">
        <v>45.5</v>
      </c>
      <c r="XEO71" s="1585">
        <v>59.6</v>
      </c>
      <c r="XEP71" s="1585">
        <v>72.7</v>
      </c>
      <c r="XEQ71" s="1585">
        <v>81.5</v>
      </c>
      <c r="XER71" s="1585">
        <v>91.5</v>
      </c>
      <c r="XES71" s="1585">
        <v>105.5</v>
      </c>
      <c r="XET71" s="1585">
        <v>116.8</v>
      </c>
      <c r="XEU71" s="1585">
        <v>123.3</v>
      </c>
      <c r="XEV71" s="1585">
        <v>129.4</v>
      </c>
      <c r="XEW71" s="1585">
        <v>134.69999999999999</v>
      </c>
      <c r="XEX71" s="1585">
        <v>139</v>
      </c>
      <c r="XEY71" s="1585">
        <v>142.19999999999999</v>
      </c>
      <c r="XEZ71" s="1585">
        <v>145.69999999999999</v>
      </c>
      <c r="XFA71" s="1585">
        <v>149</v>
      </c>
      <c r="XFB71" s="1585">
        <v>152.69999999999999</v>
      </c>
      <c r="XFC71" s="1585">
        <v>146.80000000000001</v>
      </c>
      <c r="XFD71" s="1585">
        <v>159.1</v>
      </c>
    </row>
    <row r="72" spans="1:41 16351:16384">
      <c r="A72" s="1457"/>
      <c r="B72" s="1591" t="str">
        <f>INDEX(tblTrans[[English]:[Polski]],MATCH(XDX72,tblTrans[ID],0),LangSelID)</f>
        <v>total deposits</v>
      </c>
      <c r="C72" s="1593" t="str">
        <f>INDEX(tblTrans[[English]:[Polski]],MATCH(XDY72,tblTrans[ID],0),LangSelID)</f>
        <v>EUR M</v>
      </c>
      <c r="D72" s="1586"/>
      <c r="E72" s="1586"/>
      <c r="F72" s="1586"/>
      <c r="G72" s="1586"/>
      <c r="H72" s="1586"/>
      <c r="I72" s="1586"/>
      <c r="J72" s="2069" t="e">
        <f>INDEX(tblTrans[[English]:[Polski]],MATCH(XEF72,tblTrans[ID],0),LangSelID)</f>
        <v>#N/A</v>
      </c>
      <c r="K72" s="2070" t="e">
        <f>INDEX(tblTrans[[English]:[Polski]],MATCH(XEG72,tblTrans[ID],0),LangSelID)</f>
        <v>#N/A</v>
      </c>
      <c r="L72" s="2070" t="e">
        <f>INDEX(tblTrans[[English]:[Polski]],MATCH(XEH72,tblTrans[ID],0),LangSelID)</f>
        <v>#N/A</v>
      </c>
      <c r="M72" s="2070" t="e">
        <f>INDEX(tblTrans[[English]:[Polski]],MATCH(XEI72,tblTrans[ID],0),LangSelID)</f>
        <v>#N/A</v>
      </c>
      <c r="N72" s="2071" t="e">
        <f>INDEX(tblTrans[[English]:[Polski]],MATCH(XEJ72,tblTrans[ID],0),LangSelID)</f>
        <v>#N/A</v>
      </c>
      <c r="O72" s="1483">
        <v>8.4</v>
      </c>
      <c r="P72" s="1483">
        <v>236.4</v>
      </c>
      <c r="Q72" s="1475">
        <v>496.3</v>
      </c>
      <c r="R72" s="1483">
        <v>672.1</v>
      </c>
      <c r="S72" s="1483">
        <v>796</v>
      </c>
      <c r="T72" s="1590">
        <f>T73+T74</f>
        <v>815.69999999999993</v>
      </c>
      <c r="U72" s="1590">
        <f>U73+U74</f>
        <v>978.40800000000002</v>
      </c>
      <c r="V72" s="1590">
        <v>1077</v>
      </c>
      <c r="W72" s="1590">
        <f>W73+W74</f>
        <v>1139.2</v>
      </c>
      <c r="X72" s="1590">
        <v>1149</v>
      </c>
      <c r="Y72" s="1590">
        <v>1024</v>
      </c>
      <c r="Z72" s="1590">
        <v>990.6</v>
      </c>
      <c r="AA72" s="1590">
        <v>927.2</v>
      </c>
      <c r="AB72" s="1590">
        <v>911.4</v>
      </c>
      <c r="AC72" s="1590">
        <v>916.2</v>
      </c>
      <c r="AD72" s="1590">
        <f>SUM(AD73:AD74)</f>
        <v>872.2</v>
      </c>
      <c r="AE72" s="1590">
        <f>SUM(AE73:AE74)</f>
        <v>829</v>
      </c>
      <c r="AF72" s="1590">
        <f>SUM(AF73:AF74)</f>
        <v>866.2</v>
      </c>
      <c r="AG72" s="1590">
        <f>SUM(AG73:AG74)</f>
        <v>888.5</v>
      </c>
      <c r="AH72" s="1590">
        <v>918.54490463395041</v>
      </c>
      <c r="AI72" s="1590">
        <v>1072.5</v>
      </c>
      <c r="AJ72" s="1590">
        <v>1168.5999999999999</v>
      </c>
      <c r="AK72" s="1590">
        <v>1181.4000000000001</v>
      </c>
      <c r="AL72" s="1590">
        <v>1187</v>
      </c>
      <c r="AM72" s="1590">
        <v>1169</v>
      </c>
      <c r="AN72" s="1590">
        <f>AN73+AN74</f>
        <v>1167.2939734683277</v>
      </c>
      <c r="AO72" s="1589">
        <f>AO73+AO74</f>
        <v>1263.0938613068652</v>
      </c>
      <c r="XDW72" s="1457"/>
      <c r="XDX72" s="1591">
        <v>859</v>
      </c>
      <c r="XDY72" s="1593">
        <v>881</v>
      </c>
      <c r="XDZ72" s="1586"/>
      <c r="XEA72" s="1586"/>
      <c r="XEB72" s="1586"/>
      <c r="XEC72" s="1586"/>
      <c r="XED72" s="1586"/>
      <c r="XEE72" s="1586"/>
      <c r="XEF72" s="2069"/>
      <c r="XEG72" s="2070"/>
      <c r="XEH72" s="2070"/>
      <c r="XEI72" s="2070"/>
      <c r="XEJ72" s="2071"/>
      <c r="XEK72" s="1483">
        <v>8.4</v>
      </c>
      <c r="XEL72" s="1483">
        <v>236.4</v>
      </c>
      <c r="XEM72" s="1475">
        <v>496.3</v>
      </c>
      <c r="XEN72" s="1483">
        <v>672.1</v>
      </c>
      <c r="XEO72" s="1483">
        <v>796</v>
      </c>
      <c r="XEP72" s="1590">
        <f>XEP73+XEP74</f>
        <v>815.69999999999993</v>
      </c>
      <c r="XEQ72" s="1590">
        <f>XEQ73+XEQ74</f>
        <v>978.40800000000002</v>
      </c>
      <c r="XER72" s="1590">
        <v>1077</v>
      </c>
      <c r="XES72" s="1590">
        <f>XES73+XES74</f>
        <v>1139.2</v>
      </c>
      <c r="XET72" s="1590">
        <v>1149</v>
      </c>
      <c r="XEU72" s="1590">
        <v>1024</v>
      </c>
      <c r="XEV72" s="1590">
        <v>990.6</v>
      </c>
      <c r="XEW72" s="1590">
        <v>927.2</v>
      </c>
      <c r="XEX72" s="1590">
        <v>911.4</v>
      </c>
      <c r="XEY72" s="1590">
        <v>916.2</v>
      </c>
      <c r="XEZ72" s="1590">
        <f>SUM(XEZ73:XEZ74)</f>
        <v>872.2</v>
      </c>
      <c r="XFA72" s="1590">
        <f>SUM(XFA73:XFA74)</f>
        <v>829</v>
      </c>
      <c r="XFB72" s="1590">
        <f>SUM(XFB73:XFB74)</f>
        <v>866.2</v>
      </c>
      <c r="XFC72" s="1590">
        <f>SUM(XFC73:XFC74)</f>
        <v>888.5</v>
      </c>
      <c r="XFD72" s="1590">
        <v>918.54490463395041</v>
      </c>
    </row>
    <row r="73" spans="1:41 16351:16384">
      <c r="A73" s="1584"/>
      <c r="B73" s="1588" t="str">
        <f>INDEX(tblTrans[[English]:[Polski]],MATCH(XDX73,tblTrans[ID],0),LangSelID)</f>
        <v>therein: Czech Rep.</v>
      </c>
      <c r="C73" s="1593" t="str">
        <f>INDEX(tblTrans[[English]:[Polski]],MATCH(XDY73,tblTrans[ID],0),LangSelID)</f>
        <v>EUR M</v>
      </c>
      <c r="D73" s="1586"/>
      <c r="E73" s="1586"/>
      <c r="F73" s="1586"/>
      <c r="G73" s="1586"/>
      <c r="H73" s="1586"/>
      <c r="I73" s="1586"/>
      <c r="J73" s="2069" t="e">
        <f>INDEX(tblTrans[[English]:[Polski]],MATCH(XEF73,tblTrans[ID],0),LangSelID)</f>
        <v>#N/A</v>
      </c>
      <c r="K73" s="2070" t="e">
        <f>INDEX(tblTrans[[English]:[Polski]],MATCH(XEG73,tblTrans[ID],0),LangSelID)</f>
        <v>#N/A</v>
      </c>
      <c r="L73" s="2070" t="e">
        <f>INDEX(tblTrans[[English]:[Polski]],MATCH(XEH73,tblTrans[ID],0),LangSelID)</f>
        <v>#N/A</v>
      </c>
      <c r="M73" s="2070" t="e">
        <f>INDEX(tblTrans[[English]:[Polski]],MATCH(XEI73,tblTrans[ID],0),LangSelID)</f>
        <v>#N/A</v>
      </c>
      <c r="N73" s="2071" t="e">
        <f>INDEX(tblTrans[[English]:[Polski]],MATCH(XEJ73,tblTrans[ID],0),LangSelID)</f>
        <v>#N/A</v>
      </c>
      <c r="O73" s="1585">
        <v>4.3</v>
      </c>
      <c r="P73" s="1592">
        <v>181.3</v>
      </c>
      <c r="Q73" s="1595">
        <v>381.1</v>
      </c>
      <c r="R73" s="1592">
        <v>518.79999999999995</v>
      </c>
      <c r="S73" s="1585">
        <v>610.20000000000005</v>
      </c>
      <c r="T73" s="1585">
        <v>612.29999999999995</v>
      </c>
      <c r="U73" s="1585">
        <v>745.11900000000003</v>
      </c>
      <c r="V73" s="1585">
        <v>818</v>
      </c>
      <c r="W73" s="1585">
        <v>848.7</v>
      </c>
      <c r="X73" s="1584">
        <v>825</v>
      </c>
      <c r="Y73" s="1584">
        <v>719</v>
      </c>
      <c r="Z73" s="1585">
        <v>682.4</v>
      </c>
      <c r="AA73" s="1585">
        <v>630.1</v>
      </c>
      <c r="AB73" s="1585">
        <v>635.6</v>
      </c>
      <c r="AC73" s="1585">
        <v>656</v>
      </c>
      <c r="AD73" s="1585">
        <v>624.1</v>
      </c>
      <c r="AE73" s="1585">
        <v>593</v>
      </c>
      <c r="AF73" s="1585">
        <v>626.6</v>
      </c>
      <c r="AG73" s="1585">
        <v>620.20000000000005</v>
      </c>
      <c r="AH73" s="1585">
        <v>623.3992030739505</v>
      </c>
      <c r="AI73" s="1585">
        <v>726.7</v>
      </c>
      <c r="AJ73" s="1585">
        <v>784.8</v>
      </c>
      <c r="AK73" s="1585">
        <v>779.6</v>
      </c>
      <c r="AL73" s="1584">
        <v>769</v>
      </c>
      <c r="AM73" s="1584">
        <v>742</v>
      </c>
      <c r="AN73" s="1595">
        <v>739.73270820832761</v>
      </c>
      <c r="AO73" s="1599">
        <v>817.52180417686077</v>
      </c>
      <c r="XDW73" s="1584"/>
      <c r="XDX73" s="1588">
        <v>860</v>
      </c>
      <c r="XDY73" s="1593">
        <v>881</v>
      </c>
      <c r="XDZ73" s="1586"/>
      <c r="XEA73" s="1586"/>
      <c r="XEB73" s="1586"/>
      <c r="XEC73" s="1586"/>
      <c r="XED73" s="1586"/>
      <c r="XEE73" s="1586"/>
      <c r="XEF73" s="2069"/>
      <c r="XEG73" s="2070"/>
      <c r="XEH73" s="2070"/>
      <c r="XEI73" s="2070"/>
      <c r="XEJ73" s="2071"/>
      <c r="XEK73" s="1585">
        <v>4.3</v>
      </c>
      <c r="XEL73" s="1592">
        <v>181.3</v>
      </c>
      <c r="XEM73" s="1595">
        <v>381.1</v>
      </c>
      <c r="XEN73" s="1592">
        <v>518.79999999999995</v>
      </c>
      <c r="XEO73" s="1585">
        <v>610.20000000000005</v>
      </c>
      <c r="XEP73" s="1585">
        <v>612.29999999999995</v>
      </c>
      <c r="XEQ73" s="1585">
        <v>745.11900000000003</v>
      </c>
      <c r="XER73" s="1585">
        <v>818</v>
      </c>
      <c r="XES73" s="1585">
        <v>848.7</v>
      </c>
      <c r="XET73" s="1584">
        <v>825</v>
      </c>
      <c r="XEU73" s="1584">
        <v>719</v>
      </c>
      <c r="XEV73" s="1585">
        <v>682.4</v>
      </c>
      <c r="XEW73" s="1585">
        <v>630.1</v>
      </c>
      <c r="XEX73" s="1585">
        <v>635.6</v>
      </c>
      <c r="XEY73" s="1585">
        <v>656</v>
      </c>
      <c r="XEZ73" s="1585">
        <v>624.1</v>
      </c>
      <c r="XFA73" s="1585">
        <v>593</v>
      </c>
      <c r="XFB73" s="1585">
        <v>626.6</v>
      </c>
      <c r="XFC73" s="1585">
        <v>620.20000000000005</v>
      </c>
      <c r="XFD73" s="1585">
        <v>623.3992030739505</v>
      </c>
    </row>
    <row r="74" spans="1:41 16351:16384">
      <c r="A74" s="1584"/>
      <c r="B74" s="1588" t="str">
        <f>INDEX(tblTrans[[English]:[Polski]],MATCH(XDX74,tblTrans[ID],0),LangSelID)</f>
        <v>therein: Slovakia.</v>
      </c>
      <c r="C74" s="1593" t="str">
        <f>INDEX(tblTrans[[English]:[Polski]],MATCH(XDY74,tblTrans[ID],0),LangSelID)</f>
        <v>EUR M</v>
      </c>
      <c r="D74" s="1586"/>
      <c r="E74" s="1586"/>
      <c r="F74" s="1586"/>
      <c r="G74" s="1586"/>
      <c r="H74" s="1586"/>
      <c r="I74" s="1586"/>
      <c r="J74" s="2069" t="e">
        <f>INDEX(tblTrans[[English]:[Polski]],MATCH(XEF74,tblTrans[ID],0),LangSelID)</f>
        <v>#N/A</v>
      </c>
      <c r="K74" s="2070" t="e">
        <f>INDEX(tblTrans[[English]:[Polski]],MATCH(XEG74,tblTrans[ID],0),LangSelID)</f>
        <v>#N/A</v>
      </c>
      <c r="L74" s="2070" t="e">
        <f>INDEX(tblTrans[[English]:[Polski]],MATCH(XEH74,tblTrans[ID],0),LangSelID)</f>
        <v>#N/A</v>
      </c>
      <c r="M74" s="2070" t="e">
        <f>INDEX(tblTrans[[English]:[Polski]],MATCH(XEI74,tblTrans[ID],0),LangSelID)</f>
        <v>#N/A</v>
      </c>
      <c r="N74" s="2071" t="e">
        <f>INDEX(tblTrans[[English]:[Polski]],MATCH(XEJ74,tblTrans[ID],0),LangSelID)</f>
        <v>#N/A</v>
      </c>
      <c r="O74" s="1585">
        <v>4.0999999999999996</v>
      </c>
      <c r="P74" s="1592">
        <v>55.1</v>
      </c>
      <c r="Q74" s="1595">
        <v>115.2</v>
      </c>
      <c r="R74" s="1592">
        <v>153.30000000000001</v>
      </c>
      <c r="S74" s="1585">
        <v>185.8</v>
      </c>
      <c r="T74" s="1585">
        <v>203.4</v>
      </c>
      <c r="U74" s="1585">
        <v>233.28899999999999</v>
      </c>
      <c r="V74" s="1585">
        <v>259</v>
      </c>
      <c r="W74" s="1585">
        <v>290.5</v>
      </c>
      <c r="X74" s="1584">
        <v>324</v>
      </c>
      <c r="Y74" s="1584">
        <v>305</v>
      </c>
      <c r="Z74" s="1585">
        <v>308.2</v>
      </c>
      <c r="AA74" s="1585">
        <v>297.10000000000002</v>
      </c>
      <c r="AB74" s="1585">
        <v>275.8</v>
      </c>
      <c r="AC74" s="1585">
        <v>260.2</v>
      </c>
      <c r="AD74" s="1585">
        <v>248.1</v>
      </c>
      <c r="AE74" s="1585">
        <v>236</v>
      </c>
      <c r="AF74" s="1585">
        <v>239.6</v>
      </c>
      <c r="AG74" s="1585">
        <v>268.3</v>
      </c>
      <c r="AH74" s="1585">
        <v>295.14570156000002</v>
      </c>
      <c r="AI74" s="1585">
        <v>345.8</v>
      </c>
      <c r="AJ74" s="1585">
        <v>383.8</v>
      </c>
      <c r="AK74" s="1585">
        <v>401.8</v>
      </c>
      <c r="AL74" s="1584">
        <v>418</v>
      </c>
      <c r="AM74" s="1584">
        <v>427</v>
      </c>
      <c r="AN74" s="1585">
        <v>427.56126526000003</v>
      </c>
      <c r="AO74" s="1594">
        <v>445.57205713000428</v>
      </c>
      <c r="XDW74" s="1584"/>
      <c r="XDX74" s="1588">
        <v>861</v>
      </c>
      <c r="XDY74" s="1593">
        <v>881</v>
      </c>
      <c r="XDZ74" s="1586"/>
      <c r="XEA74" s="1586"/>
      <c r="XEB74" s="1586"/>
      <c r="XEC74" s="1586"/>
      <c r="XED74" s="1586"/>
      <c r="XEE74" s="1586"/>
      <c r="XEF74" s="2069"/>
      <c r="XEG74" s="2070"/>
      <c r="XEH74" s="2070"/>
      <c r="XEI74" s="2070"/>
      <c r="XEJ74" s="2071"/>
      <c r="XEK74" s="1585">
        <v>4.0999999999999996</v>
      </c>
      <c r="XEL74" s="1592">
        <v>55.1</v>
      </c>
      <c r="XEM74" s="1595">
        <v>115.2</v>
      </c>
      <c r="XEN74" s="1592">
        <v>153.30000000000001</v>
      </c>
      <c r="XEO74" s="1585">
        <v>185.8</v>
      </c>
      <c r="XEP74" s="1585">
        <v>203.4</v>
      </c>
      <c r="XEQ74" s="1585">
        <v>233.28899999999999</v>
      </c>
      <c r="XER74" s="1585">
        <v>259</v>
      </c>
      <c r="XES74" s="1585">
        <v>290.5</v>
      </c>
      <c r="XET74" s="1584">
        <v>324</v>
      </c>
      <c r="XEU74" s="1584">
        <v>305</v>
      </c>
      <c r="XEV74" s="1585">
        <v>308.2</v>
      </c>
      <c r="XEW74" s="1585">
        <v>297.10000000000002</v>
      </c>
      <c r="XEX74" s="1585">
        <v>275.8</v>
      </c>
      <c r="XEY74" s="1585">
        <v>260.2</v>
      </c>
      <c r="XEZ74" s="1585">
        <v>248.1</v>
      </c>
      <c r="XFA74" s="1585">
        <v>236</v>
      </c>
      <c r="XFB74" s="1585">
        <v>239.6</v>
      </c>
      <c r="XFC74" s="1585">
        <v>268.3</v>
      </c>
      <c r="XFD74" s="1585">
        <v>295.14570156000002</v>
      </c>
    </row>
    <row r="75" spans="1:41 16351:16384">
      <c r="A75" s="1457"/>
      <c r="B75" s="1591" t="str">
        <f>INDEX(tblTrans[[English]:[Polski]],MATCH(XDX75,tblTrans[ID],0),LangSelID)</f>
        <v>total loans</v>
      </c>
      <c r="C75" s="1593" t="str">
        <f>INDEX(tblTrans[[English]:[Polski]],MATCH(XDY75,tblTrans[ID],0),LangSelID)</f>
        <v>EUR M</v>
      </c>
      <c r="D75" s="1586"/>
      <c r="E75" s="1586"/>
      <c r="F75" s="1586"/>
      <c r="G75" s="1586"/>
      <c r="H75" s="1586"/>
      <c r="I75" s="1586"/>
      <c r="J75" s="2069" t="e">
        <f>INDEX(tblTrans[[English]:[Polski]],MATCH(XEF75,tblTrans[ID],0),LangSelID)</f>
        <v>#N/A</v>
      </c>
      <c r="K75" s="2070" t="e">
        <f>INDEX(tblTrans[[English]:[Polski]],MATCH(XEG75,tblTrans[ID],0),LangSelID)</f>
        <v>#N/A</v>
      </c>
      <c r="L75" s="2070" t="e">
        <f>INDEX(tblTrans[[English]:[Polski]],MATCH(XEH75,tblTrans[ID],0),LangSelID)</f>
        <v>#N/A</v>
      </c>
      <c r="M75" s="2070" t="e">
        <f>INDEX(tblTrans[[English]:[Polski]],MATCH(XEI75,tblTrans[ID],0),LangSelID)</f>
        <v>#N/A</v>
      </c>
      <c r="N75" s="2071" t="e">
        <f>INDEX(tblTrans[[English]:[Polski]],MATCH(XEJ75,tblTrans[ID],0),LangSelID)</f>
        <v>#N/A</v>
      </c>
      <c r="O75" s="1486">
        <v>1</v>
      </c>
      <c r="P75" s="1483">
        <v>5.4</v>
      </c>
      <c r="Q75" s="1475">
        <v>34.6</v>
      </c>
      <c r="R75" s="1483">
        <v>103.9</v>
      </c>
      <c r="S75" s="1483">
        <v>180.9</v>
      </c>
      <c r="T75" s="1590">
        <f>T76+T77</f>
        <v>215.6</v>
      </c>
      <c r="U75" s="1590">
        <f>U76+U77</f>
        <v>236.916</v>
      </c>
      <c r="V75" s="1590">
        <f>V76+V77</f>
        <v>252</v>
      </c>
      <c r="W75" s="1590">
        <f>W76+W77</f>
        <v>259</v>
      </c>
      <c r="X75" s="1590">
        <v>281</v>
      </c>
      <c r="Y75" s="1590">
        <v>311</v>
      </c>
      <c r="Z75" s="1590">
        <v>350.1</v>
      </c>
      <c r="AA75" s="1590">
        <v>356.6</v>
      </c>
      <c r="AB75" s="1590">
        <v>368.6</v>
      </c>
      <c r="AC75" s="1590">
        <v>381</v>
      </c>
      <c r="AD75" s="1590">
        <f>SUM(AD76:AD77)</f>
        <v>381.8</v>
      </c>
      <c r="AE75" s="1590">
        <f>SUM(AE76:AE77)</f>
        <v>376.20000000000005</v>
      </c>
      <c r="AF75" s="1590">
        <f>SUM(AF76:AF77)</f>
        <v>392.8</v>
      </c>
      <c r="AG75" s="1590">
        <f>SUM(AG76:AG77)</f>
        <v>392.4</v>
      </c>
      <c r="AH75" s="1590">
        <v>408.37351850154346</v>
      </c>
      <c r="AI75" s="1590">
        <v>430.2</v>
      </c>
      <c r="AJ75" s="1590">
        <v>451.70000000000005</v>
      </c>
      <c r="AK75" s="1598">
        <v>482.9</v>
      </c>
      <c r="AL75" s="1598">
        <v>504</v>
      </c>
      <c r="AM75" s="1598">
        <v>509</v>
      </c>
      <c r="AN75" s="1598">
        <f>AN76+AN77</f>
        <v>539.38312540000004</v>
      </c>
      <c r="AO75" s="1597">
        <f>AO76+AO77</f>
        <v>579.61693784289798</v>
      </c>
      <c r="XDW75" s="1457"/>
      <c r="XDX75" s="1591">
        <v>862</v>
      </c>
      <c r="XDY75" s="1593">
        <v>881</v>
      </c>
      <c r="XDZ75" s="1586"/>
      <c r="XEA75" s="1586"/>
      <c r="XEB75" s="1586"/>
      <c r="XEC75" s="1586"/>
      <c r="XED75" s="1586"/>
      <c r="XEE75" s="1586"/>
      <c r="XEF75" s="2069"/>
      <c r="XEG75" s="2070"/>
      <c r="XEH75" s="2070"/>
      <c r="XEI75" s="2070"/>
      <c r="XEJ75" s="2071"/>
      <c r="XEK75" s="1486">
        <v>1</v>
      </c>
      <c r="XEL75" s="1483">
        <v>5.4</v>
      </c>
      <c r="XEM75" s="1475">
        <v>34.6</v>
      </c>
      <c r="XEN75" s="1483">
        <v>103.9</v>
      </c>
      <c r="XEO75" s="1483">
        <v>180.9</v>
      </c>
      <c r="XEP75" s="1590">
        <f>XEP76+XEP77</f>
        <v>215.6</v>
      </c>
      <c r="XEQ75" s="1590">
        <f>XEQ76+XEQ77</f>
        <v>236.916</v>
      </c>
      <c r="XER75" s="1590">
        <f>XER76+XER77</f>
        <v>252</v>
      </c>
      <c r="XES75" s="1590">
        <f>XES76+XES77</f>
        <v>259</v>
      </c>
      <c r="XET75" s="1590">
        <v>281</v>
      </c>
      <c r="XEU75" s="1590">
        <v>311</v>
      </c>
      <c r="XEV75" s="1590">
        <v>350.1</v>
      </c>
      <c r="XEW75" s="1590">
        <v>356.6</v>
      </c>
      <c r="XEX75" s="1590">
        <v>368.6</v>
      </c>
      <c r="XEY75" s="1590">
        <v>381</v>
      </c>
      <c r="XEZ75" s="1590">
        <f>SUM(XEZ76:XEZ77)</f>
        <v>381.8</v>
      </c>
      <c r="XFA75" s="1590">
        <f>SUM(XFA76:XFA77)</f>
        <v>376.20000000000005</v>
      </c>
      <c r="XFB75" s="1590">
        <f>SUM(XFB76:XFB77)</f>
        <v>392.8</v>
      </c>
      <c r="XFC75" s="1590">
        <f>SUM(XFC76:XFC77)</f>
        <v>392.4</v>
      </c>
      <c r="XFD75" s="1590">
        <v>408.37351850154346</v>
      </c>
    </row>
    <row r="76" spans="1:41 16351:16384">
      <c r="A76" s="1584"/>
      <c r="B76" s="1588" t="str">
        <f>INDEX(tblTrans[[English]:[Polski]],MATCH(XDX76,tblTrans[ID],0),LangSelID)</f>
        <v>therein: Czech Rep.</v>
      </c>
      <c r="C76" s="1593" t="str">
        <f>INDEX(tblTrans[[English]:[Polski]],MATCH(XDY76,tblTrans[ID],0),LangSelID)</f>
        <v>EUR M</v>
      </c>
      <c r="D76" s="1586"/>
      <c r="E76" s="1586"/>
      <c r="F76" s="1586"/>
      <c r="G76" s="1586"/>
      <c r="H76" s="1586"/>
      <c r="I76" s="1586"/>
      <c r="J76" s="2069" t="e">
        <f>INDEX(tblTrans[[English]:[Polski]],MATCH(XEF76,tblTrans[ID],0),LangSelID)</f>
        <v>#N/A</v>
      </c>
      <c r="K76" s="2070" t="e">
        <f>INDEX(tblTrans[[English]:[Polski]],MATCH(XEG76,tblTrans[ID],0),LangSelID)</f>
        <v>#N/A</v>
      </c>
      <c r="L76" s="2070" t="e">
        <f>INDEX(tblTrans[[English]:[Polski]],MATCH(XEH76,tblTrans[ID],0),LangSelID)</f>
        <v>#N/A</v>
      </c>
      <c r="M76" s="2070" t="e">
        <f>INDEX(tblTrans[[English]:[Polski]],MATCH(XEI76,tblTrans[ID],0),LangSelID)</f>
        <v>#N/A</v>
      </c>
      <c r="N76" s="2071" t="e">
        <f>INDEX(tblTrans[[English]:[Polski]],MATCH(XEJ76,tblTrans[ID],0),LangSelID)</f>
        <v>#N/A</v>
      </c>
      <c r="O76" s="1596">
        <v>0</v>
      </c>
      <c r="P76" s="1592">
        <v>2.4</v>
      </c>
      <c r="Q76" s="1595">
        <v>19.399999999999999</v>
      </c>
      <c r="R76" s="1592">
        <v>62.6</v>
      </c>
      <c r="S76" s="1585">
        <v>108.8</v>
      </c>
      <c r="T76" s="1585">
        <v>132.1</v>
      </c>
      <c r="U76" s="1585">
        <v>152.072</v>
      </c>
      <c r="V76" s="1585">
        <v>167</v>
      </c>
      <c r="W76" s="1585">
        <v>173</v>
      </c>
      <c r="X76" s="1584">
        <v>195</v>
      </c>
      <c r="Y76" s="1584">
        <v>225</v>
      </c>
      <c r="Z76" s="1585">
        <v>265.8</v>
      </c>
      <c r="AA76" s="1585">
        <v>274.5</v>
      </c>
      <c r="AB76" s="1585">
        <v>289.2</v>
      </c>
      <c r="AC76" s="1585">
        <v>303.60000000000002</v>
      </c>
      <c r="AD76" s="1585">
        <v>307.5</v>
      </c>
      <c r="AE76" s="1585">
        <v>304.3</v>
      </c>
      <c r="AF76" s="1585">
        <v>322.8</v>
      </c>
      <c r="AG76" s="1585">
        <v>324.39999999999998</v>
      </c>
      <c r="AH76" s="1585">
        <v>341.20760999154345</v>
      </c>
      <c r="AI76" s="1585">
        <v>360.8</v>
      </c>
      <c r="AJ76" s="1585">
        <v>377.3</v>
      </c>
      <c r="AK76" s="1585">
        <v>400</v>
      </c>
      <c r="AL76" s="1584">
        <v>414</v>
      </c>
      <c r="AM76" s="1584">
        <v>410</v>
      </c>
      <c r="AN76" s="1585">
        <v>432</v>
      </c>
      <c r="AO76" s="1594">
        <v>457.13638798289793</v>
      </c>
      <c r="XDW76" s="1584"/>
      <c r="XDX76" s="1588">
        <v>863</v>
      </c>
      <c r="XDY76" s="1593">
        <v>881</v>
      </c>
      <c r="XDZ76" s="1586"/>
      <c r="XEA76" s="1586"/>
      <c r="XEB76" s="1586"/>
      <c r="XEC76" s="1586"/>
      <c r="XED76" s="1586"/>
      <c r="XEE76" s="1586"/>
      <c r="XEF76" s="2069"/>
      <c r="XEG76" s="2070"/>
      <c r="XEH76" s="2070"/>
      <c r="XEI76" s="2070"/>
      <c r="XEJ76" s="2071"/>
      <c r="XEK76" s="1596">
        <v>0</v>
      </c>
      <c r="XEL76" s="1592">
        <v>2.4</v>
      </c>
      <c r="XEM76" s="1595">
        <v>19.399999999999999</v>
      </c>
      <c r="XEN76" s="1592">
        <v>62.6</v>
      </c>
      <c r="XEO76" s="1585">
        <v>108.8</v>
      </c>
      <c r="XEP76" s="1585">
        <v>132.1</v>
      </c>
      <c r="XEQ76" s="1585">
        <v>152.072</v>
      </c>
      <c r="XER76" s="1585">
        <v>167</v>
      </c>
      <c r="XES76" s="1585">
        <v>173</v>
      </c>
      <c r="XET76" s="1584">
        <v>195</v>
      </c>
      <c r="XEU76" s="1584">
        <v>225</v>
      </c>
      <c r="XEV76" s="1585">
        <v>265.8</v>
      </c>
      <c r="XEW76" s="1585">
        <v>274.5</v>
      </c>
      <c r="XEX76" s="1585">
        <v>289.2</v>
      </c>
      <c r="XEY76" s="1585">
        <v>303.60000000000002</v>
      </c>
      <c r="XEZ76" s="1585">
        <v>307.5</v>
      </c>
      <c r="XFA76" s="1585">
        <v>304.3</v>
      </c>
      <c r="XFB76" s="1585">
        <v>322.8</v>
      </c>
      <c r="XFC76" s="1585">
        <v>324.39999999999998</v>
      </c>
      <c r="XFD76" s="1585">
        <v>341.20760999154345</v>
      </c>
    </row>
    <row r="77" spans="1:41 16351:16384">
      <c r="A77" s="1584"/>
      <c r="B77" s="1588" t="str">
        <f>INDEX(tblTrans[[English]:[Polski]],MATCH(XDX77,tblTrans[ID],0),LangSelID)</f>
        <v>therein: Slovakia.</v>
      </c>
      <c r="C77" s="1593" t="str">
        <f>INDEX(tblTrans[[English]:[Polski]],MATCH(XDY77,tblTrans[ID],0),LangSelID)</f>
        <v>EUR M</v>
      </c>
      <c r="D77" s="1586"/>
      <c r="E77" s="1586"/>
      <c r="F77" s="1586"/>
      <c r="G77" s="1586"/>
      <c r="H77" s="1586"/>
      <c r="I77" s="1586"/>
      <c r="J77" s="2072" t="e">
        <f>INDEX(tblTrans[[English]:[Polski]],MATCH(XEF77,tblTrans[ID],0),LangSelID)</f>
        <v>#N/A</v>
      </c>
      <c r="K77" s="2073" t="e">
        <f>INDEX(tblTrans[[English]:[Polski]],MATCH(XEG77,tblTrans[ID],0),LangSelID)</f>
        <v>#N/A</v>
      </c>
      <c r="L77" s="2073" t="e">
        <f>INDEX(tblTrans[[English]:[Polski]],MATCH(XEH77,tblTrans[ID],0),LangSelID)</f>
        <v>#N/A</v>
      </c>
      <c r="M77" s="2073" t="e">
        <f>INDEX(tblTrans[[English]:[Polski]],MATCH(XEI77,tblTrans[ID],0),LangSelID)</f>
        <v>#N/A</v>
      </c>
      <c r="N77" s="2074" t="e">
        <f>INDEX(tblTrans[[English]:[Polski]],MATCH(XEJ77,tblTrans[ID],0),LangSelID)</f>
        <v>#N/A</v>
      </c>
      <c r="O77" s="1596">
        <v>0.104</v>
      </c>
      <c r="P77" s="1592">
        <v>3</v>
      </c>
      <c r="Q77" s="1595">
        <v>15.2</v>
      </c>
      <c r="R77" s="1592">
        <v>41.3</v>
      </c>
      <c r="S77" s="1585">
        <v>72.099999999999994</v>
      </c>
      <c r="T77" s="1585">
        <v>83.5</v>
      </c>
      <c r="U77" s="1585">
        <v>84.843999999999994</v>
      </c>
      <c r="V77" s="1585">
        <v>85</v>
      </c>
      <c r="W77" s="1585">
        <v>86</v>
      </c>
      <c r="X77" s="1584">
        <v>86</v>
      </c>
      <c r="Y77" s="1584">
        <v>86</v>
      </c>
      <c r="Z77" s="1585">
        <v>84.3</v>
      </c>
      <c r="AA77" s="1585">
        <v>82.2</v>
      </c>
      <c r="AB77" s="1585">
        <v>79.3</v>
      </c>
      <c r="AC77" s="1585">
        <v>77.400000000000006</v>
      </c>
      <c r="AD77" s="1585">
        <v>74.3</v>
      </c>
      <c r="AE77" s="1585">
        <v>71.900000000000006</v>
      </c>
      <c r="AF77" s="1585">
        <v>70</v>
      </c>
      <c r="AG77" s="1585">
        <v>68</v>
      </c>
      <c r="AH77" s="1585">
        <v>67.165908510000008</v>
      </c>
      <c r="AI77" s="1585">
        <v>69.400000000000006</v>
      </c>
      <c r="AJ77" s="1585">
        <v>74.400000000000006</v>
      </c>
      <c r="AK77" s="1585">
        <v>82.9</v>
      </c>
      <c r="AL77" s="1584">
        <v>90</v>
      </c>
      <c r="AM77" s="1584">
        <v>99</v>
      </c>
      <c r="AN77" s="1585">
        <v>107.38312540000001</v>
      </c>
      <c r="AO77" s="1594">
        <v>122.48054986000005</v>
      </c>
      <c r="XDW77" s="1584"/>
      <c r="XDX77" s="1588">
        <v>864</v>
      </c>
      <c r="XDY77" s="1593">
        <v>881</v>
      </c>
      <c r="XDZ77" s="1586"/>
      <c r="XEA77" s="1586"/>
      <c r="XEB77" s="1586"/>
      <c r="XEC77" s="1586"/>
      <c r="XED77" s="1586"/>
      <c r="XEE77" s="1586"/>
      <c r="XEF77" s="2072"/>
      <c r="XEG77" s="2073"/>
      <c r="XEH77" s="2073"/>
      <c r="XEI77" s="2073"/>
      <c r="XEJ77" s="2074"/>
      <c r="XEK77" s="1596">
        <v>0.104</v>
      </c>
      <c r="XEL77" s="1592">
        <v>3</v>
      </c>
      <c r="XEM77" s="1595">
        <v>15.2</v>
      </c>
      <c r="XEN77" s="1592">
        <v>41.3</v>
      </c>
      <c r="XEO77" s="1585">
        <v>72.099999999999994</v>
      </c>
      <c r="XEP77" s="1585">
        <v>83.5</v>
      </c>
      <c r="XEQ77" s="1585">
        <v>84.843999999999994</v>
      </c>
      <c r="XER77" s="1585">
        <v>85</v>
      </c>
      <c r="XES77" s="1585">
        <v>86</v>
      </c>
      <c r="XET77" s="1584">
        <v>86</v>
      </c>
      <c r="XEU77" s="1584">
        <v>86</v>
      </c>
      <c r="XEV77" s="1585">
        <v>84.3</v>
      </c>
      <c r="XEW77" s="1585">
        <v>82.2</v>
      </c>
      <c r="XEX77" s="1585">
        <v>79.3</v>
      </c>
      <c r="XEY77" s="1585">
        <v>77.400000000000006</v>
      </c>
      <c r="XEZ77" s="1585">
        <v>74.3</v>
      </c>
      <c r="XFA77" s="1585">
        <v>71.900000000000006</v>
      </c>
      <c r="XFB77" s="1585">
        <v>70</v>
      </c>
      <c r="XFC77" s="1585">
        <v>68</v>
      </c>
      <c r="XFD77" s="1585">
        <v>67.165908510000008</v>
      </c>
    </row>
    <row r="78" spans="1:41 16351:16384">
      <c r="A78" s="1457"/>
      <c r="B78" s="1591" t="str">
        <f>INDEX(tblTrans[[English]:[Polski]],MATCH(XDX78,tblTrans[ID],0),LangSelID)</f>
        <v>number of CFs (Financial Centers)</v>
      </c>
      <c r="C78" s="1593" t="str">
        <f>INDEX(tblTrans[[English]:[Polski]],MATCH(XDY78,tblTrans[ID],0),LangSelID)</f>
        <v>pcs.</v>
      </c>
      <c r="D78" s="1586"/>
      <c r="E78" s="1586"/>
      <c r="F78" s="1586"/>
      <c r="G78" s="1586"/>
      <c r="H78" s="1586"/>
      <c r="I78" s="1586"/>
      <c r="J78" s="1586"/>
      <c r="K78" s="1586"/>
      <c r="L78" s="1586"/>
      <c r="M78" s="1586"/>
      <c r="N78" s="1586"/>
      <c r="O78" s="1483">
        <v>5</v>
      </c>
      <c r="P78" s="1483">
        <v>9</v>
      </c>
      <c r="Q78" s="1483">
        <v>12</v>
      </c>
      <c r="R78" s="1483">
        <v>15</v>
      </c>
      <c r="S78" s="1476">
        <v>16</v>
      </c>
      <c r="T78" s="1590">
        <f>T79+T80</f>
        <v>17</v>
      </c>
      <c r="U78" s="1590">
        <f>U79+U80</f>
        <v>17</v>
      </c>
      <c r="V78" s="1590">
        <f>V79+V80</f>
        <v>17</v>
      </c>
      <c r="W78" s="1590">
        <f>W79+W80</f>
        <v>17</v>
      </c>
      <c r="X78" s="1457">
        <v>13</v>
      </c>
      <c r="Y78" s="1584">
        <v>15</v>
      </c>
      <c r="Z78" s="1457">
        <v>15</v>
      </c>
      <c r="AA78" s="1457">
        <v>13</v>
      </c>
      <c r="AB78" s="1457">
        <v>13</v>
      </c>
      <c r="AC78" s="1457">
        <v>13</v>
      </c>
      <c r="AD78" s="1590">
        <f>SUM(AD79:AD80)</f>
        <v>13</v>
      </c>
      <c r="AE78" s="1590">
        <f>SUM(AE79:AE80)</f>
        <v>13</v>
      </c>
      <c r="AF78" s="1590">
        <f>SUM(AF79:AF80)</f>
        <v>13</v>
      </c>
      <c r="AG78" s="1590">
        <f>SUM(AG79:AG80)</f>
        <v>13</v>
      </c>
      <c r="AH78" s="1590">
        <v>13</v>
      </c>
      <c r="AI78" s="1590">
        <v>13</v>
      </c>
      <c r="AJ78" s="1590">
        <v>13</v>
      </c>
      <c r="AK78" s="1590">
        <v>13</v>
      </c>
      <c r="AL78" s="1590">
        <v>13</v>
      </c>
      <c r="AM78" s="1590">
        <v>13</v>
      </c>
      <c r="AN78" s="1590">
        <v>13</v>
      </c>
      <c r="AO78" s="1589">
        <v>13</v>
      </c>
      <c r="XDW78" s="1457"/>
      <c r="XDX78" s="1591">
        <v>865</v>
      </c>
      <c r="XDY78" s="1593">
        <v>708</v>
      </c>
      <c r="XDZ78" s="1586"/>
      <c r="XEA78" s="1586"/>
      <c r="XEB78" s="1586"/>
      <c r="XEC78" s="1586"/>
      <c r="XED78" s="1586"/>
      <c r="XEE78" s="1586"/>
      <c r="XEF78" s="1586"/>
      <c r="XEG78" s="1586"/>
      <c r="XEH78" s="1586"/>
      <c r="XEI78" s="1586"/>
      <c r="XEJ78" s="1586"/>
      <c r="XEK78" s="1483">
        <v>5</v>
      </c>
      <c r="XEL78" s="1483">
        <v>9</v>
      </c>
      <c r="XEM78" s="1483">
        <v>12</v>
      </c>
      <c r="XEN78" s="1483">
        <v>15</v>
      </c>
      <c r="XEO78" s="1476">
        <v>16</v>
      </c>
      <c r="XEP78" s="1590">
        <f>XEP79+XEP80</f>
        <v>17</v>
      </c>
      <c r="XEQ78" s="1590">
        <f>XEQ79+XEQ80</f>
        <v>17</v>
      </c>
      <c r="XER78" s="1590">
        <f>XER79+XER80</f>
        <v>17</v>
      </c>
      <c r="XES78" s="1590">
        <f>XES79+XES80</f>
        <v>17</v>
      </c>
      <c r="XET78" s="1457">
        <v>13</v>
      </c>
      <c r="XEU78" s="1584">
        <v>15</v>
      </c>
      <c r="XEV78" s="1457">
        <v>15</v>
      </c>
      <c r="XEW78" s="1457">
        <v>13</v>
      </c>
      <c r="XEX78" s="1457">
        <v>13</v>
      </c>
      <c r="XEY78" s="1457">
        <v>13</v>
      </c>
      <c r="XEZ78" s="1590">
        <f>SUM(XEZ79:XEZ80)</f>
        <v>13</v>
      </c>
      <c r="XFA78" s="1590">
        <f>SUM(XFA79:XFA80)</f>
        <v>13</v>
      </c>
      <c r="XFB78" s="1590">
        <f>SUM(XFB79:XFB80)</f>
        <v>13</v>
      </c>
      <c r="XFC78" s="1590">
        <f>SUM(XFC79:XFC80)</f>
        <v>13</v>
      </c>
      <c r="XFD78" s="1590">
        <v>13</v>
      </c>
    </row>
    <row r="79" spans="1:41 16351:16384">
      <c r="A79" s="1584"/>
      <c r="B79" s="1588" t="str">
        <f>INDEX(tblTrans[[English]:[Polski]],MATCH(XDX79,tblTrans[ID],0),LangSelID)</f>
        <v>therein: Czech Rep.</v>
      </c>
      <c r="C79" s="1587" t="str">
        <f>INDEX(tblTrans[[English]:[Polski]],MATCH(XDY79,tblTrans[ID],0),LangSelID)</f>
        <v>pcs.</v>
      </c>
      <c r="D79" s="1586"/>
      <c r="E79" s="1586"/>
      <c r="F79" s="1586"/>
      <c r="G79" s="1586"/>
      <c r="H79" s="1586"/>
      <c r="I79" s="1586"/>
      <c r="J79" s="1586"/>
      <c r="K79" s="1586"/>
      <c r="L79" s="1586"/>
      <c r="M79" s="1586"/>
      <c r="N79" s="1586"/>
      <c r="O79" s="1585">
        <v>3</v>
      </c>
      <c r="P79" s="1584">
        <v>6</v>
      </c>
      <c r="Q79" s="1584">
        <v>7</v>
      </c>
      <c r="R79" s="1584">
        <v>9</v>
      </c>
      <c r="S79" s="1592">
        <v>10</v>
      </c>
      <c r="T79" s="1592">
        <v>10</v>
      </c>
      <c r="U79" s="1592">
        <v>10</v>
      </c>
      <c r="V79" s="1592">
        <v>10</v>
      </c>
      <c r="W79" s="1592">
        <v>10</v>
      </c>
      <c r="X79" s="1584">
        <v>6</v>
      </c>
      <c r="Y79" s="1584">
        <v>9</v>
      </c>
      <c r="Z79" s="1584">
        <v>9</v>
      </c>
      <c r="AA79" s="1584">
        <v>9</v>
      </c>
      <c r="AB79" s="1584">
        <v>9</v>
      </c>
      <c r="AC79" s="1584">
        <v>9</v>
      </c>
      <c r="AD79" s="1584">
        <v>9</v>
      </c>
      <c r="AE79" s="1584">
        <v>9</v>
      </c>
      <c r="AF79" s="1584">
        <v>9</v>
      </c>
      <c r="AG79" s="1584">
        <v>9</v>
      </c>
      <c r="AH79" s="1584">
        <v>9</v>
      </c>
      <c r="AI79" s="1584">
        <v>9</v>
      </c>
      <c r="AJ79" s="1584">
        <v>9</v>
      </c>
      <c r="AK79" s="1584">
        <v>9</v>
      </c>
      <c r="AL79" s="1584">
        <v>9</v>
      </c>
      <c r="AM79" s="1584">
        <v>9</v>
      </c>
      <c r="AN79" s="1584">
        <v>9</v>
      </c>
      <c r="AO79" s="1583">
        <v>9</v>
      </c>
      <c r="XDW79" s="1584"/>
      <c r="XDX79" s="1588">
        <v>866</v>
      </c>
      <c r="XDY79" s="1587">
        <v>708</v>
      </c>
      <c r="XDZ79" s="1586"/>
      <c r="XEA79" s="1586"/>
      <c r="XEB79" s="1586"/>
      <c r="XEC79" s="1586"/>
      <c r="XED79" s="1586"/>
      <c r="XEE79" s="1586"/>
      <c r="XEF79" s="1586"/>
      <c r="XEG79" s="1586"/>
      <c r="XEH79" s="1586"/>
      <c r="XEI79" s="1586"/>
      <c r="XEJ79" s="1586"/>
      <c r="XEK79" s="1585">
        <v>3</v>
      </c>
      <c r="XEL79" s="1584">
        <v>6</v>
      </c>
      <c r="XEM79" s="1584">
        <v>7</v>
      </c>
      <c r="XEN79" s="1584">
        <v>9</v>
      </c>
      <c r="XEO79" s="1592">
        <v>10</v>
      </c>
      <c r="XEP79" s="1592">
        <v>10</v>
      </c>
      <c r="XEQ79" s="1592">
        <v>10</v>
      </c>
      <c r="XER79" s="1592">
        <v>10</v>
      </c>
      <c r="XES79" s="1592">
        <v>10</v>
      </c>
      <c r="XET79" s="1584">
        <v>6</v>
      </c>
      <c r="XEU79" s="1584">
        <v>9</v>
      </c>
      <c r="XEV79" s="1584">
        <v>9</v>
      </c>
      <c r="XEW79" s="1584">
        <v>9</v>
      </c>
      <c r="XEX79" s="1584">
        <v>9</v>
      </c>
      <c r="XEY79" s="1584">
        <v>9</v>
      </c>
      <c r="XEZ79" s="1584">
        <v>9</v>
      </c>
      <c r="XFA79" s="1584">
        <v>9</v>
      </c>
      <c r="XFB79" s="1584">
        <v>9</v>
      </c>
      <c r="XFC79" s="1584">
        <v>9</v>
      </c>
      <c r="XFD79" s="1584">
        <v>9</v>
      </c>
    </row>
    <row r="80" spans="1:41 16351:16384">
      <c r="A80" s="1584"/>
      <c r="B80" s="1588" t="str">
        <f>INDEX(tblTrans[[English]:[Polski]],MATCH(XDX80,tblTrans[ID],0),LangSelID)</f>
        <v>therein: Slovakia.</v>
      </c>
      <c r="C80" s="1587" t="str">
        <f>INDEX(tblTrans[[English]:[Polski]],MATCH(XDY80,tblTrans[ID],0),LangSelID)</f>
        <v>pcs.</v>
      </c>
      <c r="D80" s="1586"/>
      <c r="E80" s="1586"/>
      <c r="F80" s="1586"/>
      <c r="G80" s="1586"/>
      <c r="H80" s="1586"/>
      <c r="I80" s="1586"/>
      <c r="J80" s="1586"/>
      <c r="K80" s="1586"/>
      <c r="L80" s="1586"/>
      <c r="M80" s="1586"/>
      <c r="N80" s="1586"/>
      <c r="O80" s="1585">
        <v>2</v>
      </c>
      <c r="P80" s="1584">
        <v>3</v>
      </c>
      <c r="Q80" s="1584">
        <v>5</v>
      </c>
      <c r="R80" s="1584">
        <v>6</v>
      </c>
      <c r="S80" s="1592">
        <v>6</v>
      </c>
      <c r="T80" s="1592">
        <v>7</v>
      </c>
      <c r="U80" s="1592">
        <v>7</v>
      </c>
      <c r="V80" s="1592">
        <v>7</v>
      </c>
      <c r="W80" s="1592">
        <v>7</v>
      </c>
      <c r="X80" s="1584">
        <v>7</v>
      </c>
      <c r="Y80" s="1584">
        <v>6</v>
      </c>
      <c r="Z80" s="1584">
        <v>6</v>
      </c>
      <c r="AA80" s="1584">
        <v>4</v>
      </c>
      <c r="AB80" s="1584">
        <v>4</v>
      </c>
      <c r="AC80" s="1584">
        <v>4</v>
      </c>
      <c r="AD80" s="1584">
        <v>4</v>
      </c>
      <c r="AE80" s="1584">
        <v>4</v>
      </c>
      <c r="AF80" s="1584">
        <v>4</v>
      </c>
      <c r="AG80" s="1584">
        <v>4</v>
      </c>
      <c r="AH80" s="1584">
        <v>4</v>
      </c>
      <c r="AI80" s="1584">
        <v>4</v>
      </c>
      <c r="AJ80" s="1584">
        <v>4</v>
      </c>
      <c r="AK80" s="1584">
        <v>4</v>
      </c>
      <c r="AL80" s="1584">
        <v>4</v>
      </c>
      <c r="AM80" s="1584">
        <v>4</v>
      </c>
      <c r="AN80" s="1584">
        <v>4</v>
      </c>
      <c r="AO80" s="1583">
        <v>4</v>
      </c>
      <c r="XDW80" s="1584"/>
      <c r="XDX80" s="1588">
        <v>867</v>
      </c>
      <c r="XDY80" s="1587">
        <v>708</v>
      </c>
      <c r="XDZ80" s="1586"/>
      <c r="XEA80" s="1586"/>
      <c r="XEB80" s="1586"/>
      <c r="XEC80" s="1586"/>
      <c r="XED80" s="1586"/>
      <c r="XEE80" s="1586"/>
      <c r="XEF80" s="1586"/>
      <c r="XEG80" s="1586"/>
      <c r="XEH80" s="1586"/>
      <c r="XEI80" s="1586"/>
      <c r="XEJ80" s="1586"/>
      <c r="XEK80" s="1585">
        <v>2</v>
      </c>
      <c r="XEL80" s="1584">
        <v>3</v>
      </c>
      <c r="XEM80" s="1584">
        <v>5</v>
      </c>
      <c r="XEN80" s="1584">
        <v>6</v>
      </c>
      <c r="XEO80" s="1592">
        <v>6</v>
      </c>
      <c r="XEP80" s="1592">
        <v>7</v>
      </c>
      <c r="XEQ80" s="1592">
        <v>7</v>
      </c>
      <c r="XER80" s="1592">
        <v>7</v>
      </c>
      <c r="XES80" s="1592">
        <v>7</v>
      </c>
      <c r="XET80" s="1584">
        <v>7</v>
      </c>
      <c r="XEU80" s="1584">
        <v>6</v>
      </c>
      <c r="XEV80" s="1584">
        <v>6</v>
      </c>
      <c r="XEW80" s="1584">
        <v>4</v>
      </c>
      <c r="XEX80" s="1584">
        <v>4</v>
      </c>
      <c r="XEY80" s="1584">
        <v>4</v>
      </c>
      <c r="XEZ80" s="1584">
        <v>4</v>
      </c>
      <c r="XFA80" s="1584">
        <v>4</v>
      </c>
      <c r="XFB80" s="1584">
        <v>4</v>
      </c>
      <c r="XFC80" s="1584">
        <v>4</v>
      </c>
      <c r="XFD80" s="1584">
        <v>4</v>
      </c>
    </row>
    <row r="81" spans="1:41 16351:16384">
      <c r="A81" s="1457"/>
      <c r="B81" s="1591" t="str">
        <f>INDEX(tblTrans[[English]:[Polski]],MATCH(XDX81,tblTrans[ID],0),LangSelID)</f>
        <v>number of mKiosks</v>
      </c>
      <c r="C81" s="1587" t="str">
        <f>INDEX(tblTrans[[English]:[Polski]],MATCH(XDY81,tblTrans[ID],0),LangSelID)</f>
        <v>pcs.</v>
      </c>
      <c r="D81" s="1586"/>
      <c r="E81" s="1586"/>
      <c r="F81" s="1586"/>
      <c r="G81" s="1586"/>
      <c r="H81" s="1586"/>
      <c r="I81" s="1586"/>
      <c r="J81" s="1586"/>
      <c r="K81" s="1586"/>
      <c r="L81" s="1586"/>
      <c r="M81" s="1586"/>
      <c r="N81" s="1586"/>
      <c r="O81" s="1483">
        <v>8</v>
      </c>
      <c r="P81" s="1483">
        <v>16</v>
      </c>
      <c r="Q81" s="1483">
        <v>25</v>
      </c>
      <c r="R81" s="1483">
        <v>26</v>
      </c>
      <c r="S81" s="1476">
        <v>26</v>
      </c>
      <c r="T81" s="1590">
        <f>T82+T83</f>
        <v>26</v>
      </c>
      <c r="U81" s="1590">
        <f>U82+U83</f>
        <v>26</v>
      </c>
      <c r="V81" s="1590">
        <f>V82+V83</f>
        <v>26</v>
      </c>
      <c r="W81" s="1590">
        <f>W82+W83</f>
        <v>26</v>
      </c>
      <c r="X81" s="1457">
        <v>27</v>
      </c>
      <c r="Y81" s="1584">
        <v>20</v>
      </c>
      <c r="Z81" s="1457">
        <v>20</v>
      </c>
      <c r="AA81" s="1457">
        <v>22</v>
      </c>
      <c r="AB81" s="1457">
        <v>22</v>
      </c>
      <c r="AC81" s="1457">
        <v>22</v>
      </c>
      <c r="AD81" s="1590">
        <f>SUM(AD82:AD83)</f>
        <v>22</v>
      </c>
      <c r="AE81" s="1590">
        <f>SUM(AE82:AE83)</f>
        <v>22</v>
      </c>
      <c r="AF81" s="1590">
        <f>SUM(AF82:AF83)</f>
        <v>22</v>
      </c>
      <c r="AG81" s="1590">
        <f>SUM(AG82:AG83)</f>
        <v>22</v>
      </c>
      <c r="AH81" s="1590">
        <v>22</v>
      </c>
      <c r="AI81" s="1590">
        <v>22</v>
      </c>
      <c r="AJ81" s="1590">
        <v>22</v>
      </c>
      <c r="AK81" s="1590">
        <v>22</v>
      </c>
      <c r="AL81" s="1590">
        <v>22</v>
      </c>
      <c r="AM81" s="1590">
        <v>22</v>
      </c>
      <c r="AN81" s="1590">
        <v>22</v>
      </c>
      <c r="AO81" s="1589">
        <v>22</v>
      </c>
      <c r="XDW81" s="1457"/>
      <c r="XDX81" s="1591">
        <v>868</v>
      </c>
      <c r="XDY81" s="1587">
        <v>708</v>
      </c>
      <c r="XDZ81" s="1586"/>
      <c r="XEA81" s="1586"/>
      <c r="XEB81" s="1586"/>
      <c r="XEC81" s="1586"/>
      <c r="XED81" s="1586"/>
      <c r="XEE81" s="1586"/>
      <c r="XEF81" s="1586"/>
      <c r="XEG81" s="1586"/>
      <c r="XEH81" s="1586"/>
      <c r="XEI81" s="1586"/>
      <c r="XEJ81" s="1586"/>
      <c r="XEK81" s="1483">
        <v>8</v>
      </c>
      <c r="XEL81" s="1483">
        <v>16</v>
      </c>
      <c r="XEM81" s="1483">
        <v>25</v>
      </c>
      <c r="XEN81" s="1483">
        <v>26</v>
      </c>
      <c r="XEO81" s="1476">
        <v>26</v>
      </c>
      <c r="XEP81" s="1590">
        <f>XEP82+XEP83</f>
        <v>26</v>
      </c>
      <c r="XEQ81" s="1590">
        <f>XEQ82+XEQ83</f>
        <v>26</v>
      </c>
      <c r="XER81" s="1590">
        <f>XER82+XER83</f>
        <v>26</v>
      </c>
      <c r="XES81" s="1590">
        <f>XES82+XES83</f>
        <v>26</v>
      </c>
      <c r="XET81" s="1457">
        <v>27</v>
      </c>
      <c r="XEU81" s="1584">
        <v>20</v>
      </c>
      <c r="XEV81" s="1457">
        <v>20</v>
      </c>
      <c r="XEW81" s="1457">
        <v>22</v>
      </c>
      <c r="XEX81" s="1457">
        <v>22</v>
      </c>
      <c r="XEY81" s="1457">
        <v>22</v>
      </c>
      <c r="XEZ81" s="1590">
        <f>SUM(XEZ82:XEZ83)</f>
        <v>22</v>
      </c>
      <c r="XFA81" s="1590">
        <f>SUM(XFA82:XFA83)</f>
        <v>22</v>
      </c>
      <c r="XFB81" s="1590">
        <f>SUM(XFB82:XFB83)</f>
        <v>22</v>
      </c>
      <c r="XFC81" s="1590">
        <f>SUM(XFC82:XFC83)</f>
        <v>22</v>
      </c>
      <c r="XFD81" s="1590">
        <v>22</v>
      </c>
    </row>
    <row r="82" spans="1:41 16351:16384">
      <c r="A82" s="1584"/>
      <c r="B82" s="1588" t="str">
        <f>INDEX(tblTrans[[English]:[Polski]],MATCH(XDX82,tblTrans[ID],0),LangSelID)</f>
        <v>therein: Czech Rep.</v>
      </c>
      <c r="C82" s="1587" t="str">
        <f>INDEX(tblTrans[[English]:[Polski]],MATCH(XDY82,tblTrans[ID],0),LangSelID)</f>
        <v>pcs.</v>
      </c>
      <c r="D82" s="1586"/>
      <c r="E82" s="1586"/>
      <c r="F82" s="1586"/>
      <c r="G82" s="1586"/>
      <c r="H82" s="1586"/>
      <c r="I82" s="1586"/>
      <c r="J82" s="1586"/>
      <c r="K82" s="1586"/>
      <c r="L82" s="1586"/>
      <c r="M82" s="1586"/>
      <c r="N82" s="1586"/>
      <c r="O82" s="1585">
        <v>1</v>
      </c>
      <c r="P82" s="1584">
        <v>7</v>
      </c>
      <c r="Q82" s="1584">
        <v>16</v>
      </c>
      <c r="R82" s="1584">
        <v>17</v>
      </c>
      <c r="S82" s="1584">
        <v>17</v>
      </c>
      <c r="T82" s="1584">
        <v>17</v>
      </c>
      <c r="U82" s="1584">
        <v>17</v>
      </c>
      <c r="V82" s="1584">
        <v>17</v>
      </c>
      <c r="W82" s="1584">
        <v>17</v>
      </c>
      <c r="X82" s="1584">
        <v>17</v>
      </c>
      <c r="Y82" s="1584">
        <v>15</v>
      </c>
      <c r="Z82" s="1584">
        <v>15</v>
      </c>
      <c r="AA82" s="1584">
        <v>17</v>
      </c>
      <c r="AB82" s="1584">
        <v>17</v>
      </c>
      <c r="AC82" s="1584">
        <v>17</v>
      </c>
      <c r="AD82" s="1584">
        <v>17</v>
      </c>
      <c r="AE82" s="1584">
        <v>17</v>
      </c>
      <c r="AF82" s="1584">
        <v>17</v>
      </c>
      <c r="AG82" s="1584">
        <v>17</v>
      </c>
      <c r="AH82" s="1584">
        <v>17</v>
      </c>
      <c r="AI82" s="1584">
        <v>17</v>
      </c>
      <c r="AJ82" s="1584">
        <v>17</v>
      </c>
      <c r="AK82" s="1584">
        <v>17</v>
      </c>
      <c r="AL82" s="1584">
        <v>17</v>
      </c>
      <c r="AM82" s="1584">
        <v>17</v>
      </c>
      <c r="AN82" s="1584">
        <v>17</v>
      </c>
      <c r="AO82" s="1583">
        <v>17</v>
      </c>
      <c r="XDW82" s="1584"/>
      <c r="XDX82" s="1588">
        <v>869</v>
      </c>
      <c r="XDY82" s="1587">
        <v>708</v>
      </c>
      <c r="XDZ82" s="1586"/>
      <c r="XEA82" s="1586"/>
      <c r="XEB82" s="1586"/>
      <c r="XEC82" s="1586"/>
      <c r="XED82" s="1586"/>
      <c r="XEE82" s="1586"/>
      <c r="XEF82" s="1586"/>
      <c r="XEG82" s="1586"/>
      <c r="XEH82" s="1586"/>
      <c r="XEI82" s="1586"/>
      <c r="XEJ82" s="1586"/>
      <c r="XEK82" s="1585">
        <v>1</v>
      </c>
      <c r="XEL82" s="1584">
        <v>7</v>
      </c>
      <c r="XEM82" s="1584">
        <v>16</v>
      </c>
      <c r="XEN82" s="1584">
        <v>17</v>
      </c>
      <c r="XEO82" s="1584">
        <v>17</v>
      </c>
      <c r="XEP82" s="1584">
        <v>17</v>
      </c>
      <c r="XEQ82" s="1584">
        <v>17</v>
      </c>
      <c r="XER82" s="1584">
        <v>17</v>
      </c>
      <c r="XES82" s="1584">
        <v>17</v>
      </c>
      <c r="XET82" s="1584">
        <v>17</v>
      </c>
      <c r="XEU82" s="1584">
        <v>15</v>
      </c>
      <c r="XEV82" s="1584">
        <v>15</v>
      </c>
      <c r="XEW82" s="1584">
        <v>17</v>
      </c>
      <c r="XEX82" s="1584">
        <v>17</v>
      </c>
      <c r="XEY82" s="1584">
        <v>17</v>
      </c>
      <c r="XEZ82" s="1584">
        <v>17</v>
      </c>
      <c r="XFA82" s="1584">
        <v>17</v>
      </c>
      <c r="XFB82" s="1584">
        <v>17</v>
      </c>
      <c r="XFC82" s="1584">
        <v>17</v>
      </c>
      <c r="XFD82" s="1584">
        <v>17</v>
      </c>
    </row>
    <row r="83" spans="1:41 16351:16384">
      <c r="A83" s="1584"/>
      <c r="B83" s="1588" t="str">
        <f>INDEX(tblTrans[[English]:[Polski]],MATCH(XDX83,tblTrans[ID],0),LangSelID)</f>
        <v>therein: Slovakia.</v>
      </c>
      <c r="C83" s="1587" t="str">
        <f>INDEX(tblTrans[[English]:[Polski]],MATCH(XDY83,tblTrans[ID],0),LangSelID)</f>
        <v>pcs.</v>
      </c>
      <c r="D83" s="1586"/>
      <c r="E83" s="1586"/>
      <c r="F83" s="1586"/>
      <c r="G83" s="1586"/>
      <c r="H83" s="1586"/>
      <c r="I83" s="1586"/>
      <c r="J83" s="1586"/>
      <c r="K83" s="1586"/>
      <c r="L83" s="1586"/>
      <c r="M83" s="1586"/>
      <c r="N83" s="1586"/>
      <c r="O83" s="1585">
        <v>7</v>
      </c>
      <c r="P83" s="1584">
        <v>9</v>
      </c>
      <c r="Q83" s="1584">
        <v>9</v>
      </c>
      <c r="R83" s="1584">
        <v>9</v>
      </c>
      <c r="S83" s="1584">
        <v>9</v>
      </c>
      <c r="T83" s="1584">
        <v>9</v>
      </c>
      <c r="U83" s="1584">
        <v>9</v>
      </c>
      <c r="V83" s="1584">
        <v>9</v>
      </c>
      <c r="W83" s="1584">
        <v>9</v>
      </c>
      <c r="X83" s="1584">
        <v>10</v>
      </c>
      <c r="Y83" s="1584">
        <v>5</v>
      </c>
      <c r="Z83" s="1584">
        <v>5</v>
      </c>
      <c r="AA83" s="1584">
        <v>5</v>
      </c>
      <c r="AB83" s="1584">
        <v>5</v>
      </c>
      <c r="AC83" s="1584">
        <v>5</v>
      </c>
      <c r="AD83" s="1584">
        <v>5</v>
      </c>
      <c r="AE83" s="1584">
        <v>5</v>
      </c>
      <c r="AF83" s="1584">
        <v>5</v>
      </c>
      <c r="AG83" s="1584">
        <v>5</v>
      </c>
      <c r="AH83" s="1584">
        <v>5</v>
      </c>
      <c r="AI83" s="1584">
        <v>5</v>
      </c>
      <c r="AJ83" s="1584">
        <v>5</v>
      </c>
      <c r="AK83" s="1584">
        <v>5</v>
      </c>
      <c r="AL83" s="1584">
        <v>5</v>
      </c>
      <c r="AM83" s="1584">
        <v>5</v>
      </c>
      <c r="AN83" s="1584">
        <v>5</v>
      </c>
      <c r="AO83" s="1583">
        <v>5</v>
      </c>
      <c r="XDW83" s="1584"/>
      <c r="XDX83" s="1588">
        <v>870</v>
      </c>
      <c r="XDY83" s="1587">
        <v>708</v>
      </c>
      <c r="XDZ83" s="1586"/>
      <c r="XEA83" s="1586"/>
      <c r="XEB83" s="1586"/>
      <c r="XEC83" s="1586"/>
      <c r="XED83" s="1586"/>
      <c r="XEE83" s="1586"/>
      <c r="XEF83" s="1586"/>
      <c r="XEG83" s="1586"/>
      <c r="XEH83" s="1586"/>
      <c r="XEI83" s="1586"/>
      <c r="XEJ83" s="1586"/>
      <c r="XEK83" s="1585">
        <v>7</v>
      </c>
      <c r="XEL83" s="1584">
        <v>9</v>
      </c>
      <c r="XEM83" s="1584">
        <v>9</v>
      </c>
      <c r="XEN83" s="1584">
        <v>9</v>
      </c>
      <c r="XEO83" s="1584">
        <v>9</v>
      </c>
      <c r="XEP83" s="1584">
        <v>9</v>
      </c>
      <c r="XEQ83" s="1584">
        <v>9</v>
      </c>
      <c r="XER83" s="1584">
        <v>9</v>
      </c>
      <c r="XES83" s="1584">
        <v>9</v>
      </c>
      <c r="XET83" s="1584">
        <v>10</v>
      </c>
      <c r="XEU83" s="1584">
        <v>5</v>
      </c>
      <c r="XEV83" s="1584">
        <v>5</v>
      </c>
      <c r="XEW83" s="1584">
        <v>5</v>
      </c>
      <c r="XEX83" s="1584">
        <v>5</v>
      </c>
      <c r="XEY83" s="1584">
        <v>5</v>
      </c>
      <c r="XEZ83" s="1584">
        <v>5</v>
      </c>
      <c r="XFA83" s="1584">
        <v>5</v>
      </c>
      <c r="XFB83" s="1584">
        <v>5</v>
      </c>
      <c r="XFC83" s="1584">
        <v>5</v>
      </c>
      <c r="XFD83" s="1584">
        <v>5</v>
      </c>
    </row>
    <row r="84" spans="1:41 16351:16384" ht="14.25">
      <c r="A84" s="1581"/>
      <c r="B84" s="1581"/>
      <c r="C84" s="1581"/>
      <c r="D84" s="1581"/>
      <c r="E84" s="1581"/>
      <c r="F84" s="1581"/>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2"/>
      <c r="AL84" s="1581"/>
      <c r="AM84" s="1375"/>
      <c r="AN84" s="1375"/>
      <c r="AO84" s="1375"/>
      <c r="XDW84" s="1581"/>
      <c r="XDX84" s="1581"/>
      <c r="XDY84" s="1581"/>
      <c r="XDZ84" s="1581"/>
      <c r="XEA84" s="1581"/>
      <c r="XEB84" s="1581"/>
      <c r="XEC84" s="1581"/>
      <c r="XED84" s="1581"/>
      <c r="XEE84" s="1581"/>
      <c r="XEF84" s="1581"/>
      <c r="XEG84" s="1581"/>
      <c r="XEH84" s="1581"/>
      <c r="XEI84" s="1581"/>
      <c r="XEJ84" s="1581"/>
      <c r="XEK84" s="1581"/>
      <c r="XEL84" s="1581"/>
      <c r="XEM84" s="1581"/>
      <c r="XEN84" s="1581"/>
      <c r="XEO84" s="1581"/>
      <c r="XEP84" s="1581"/>
      <c r="XEQ84" s="1581"/>
      <c r="XER84" s="1581"/>
      <c r="XES84" s="1581"/>
      <c r="XET84" s="1581"/>
      <c r="XEU84" s="1581"/>
      <c r="XEV84" s="1581"/>
      <c r="XEW84" s="1581"/>
      <c r="XEX84" s="1581"/>
      <c r="XEY84" s="1581"/>
      <c r="XEZ84" s="1581"/>
      <c r="XFA84" s="1581"/>
      <c r="XFB84" s="1581"/>
      <c r="XFC84" s="1581"/>
      <c r="XFD84" s="1581"/>
    </row>
    <row r="85" spans="1:41 16351:16384">
      <c r="A85" s="1580" t="str">
        <f>INDEX(tblTrans[[English]:[Polski]],MATCH(XDW85,tblTrans[ID],0),LangSelID)</f>
        <v>Remarks:</v>
      </c>
      <c r="B85" s="1579"/>
      <c r="C85" s="1578"/>
      <c r="D85" s="1576"/>
      <c r="E85" s="1576"/>
      <c r="F85" s="1576"/>
      <c r="G85" s="1576"/>
      <c r="H85" s="1576"/>
      <c r="I85" s="1576"/>
      <c r="J85" s="1576"/>
      <c r="K85" s="1576"/>
      <c r="L85" s="1576"/>
      <c r="M85" s="1576"/>
      <c r="N85" s="1576"/>
      <c r="O85" s="1576"/>
      <c r="P85" s="1576"/>
      <c r="Q85" s="1576"/>
      <c r="R85" s="1576"/>
      <c r="S85" s="1576"/>
      <c r="T85" s="1576"/>
      <c r="U85" s="1576"/>
      <c r="V85" s="1576"/>
      <c r="W85" s="1576"/>
      <c r="X85" s="1576"/>
      <c r="Y85" s="1576"/>
      <c r="Z85" s="1576"/>
      <c r="AA85" s="1576"/>
      <c r="AB85" s="1576"/>
      <c r="AC85" s="1576"/>
      <c r="AD85" s="1576"/>
      <c r="AE85" s="1576"/>
      <c r="AF85" s="1576"/>
      <c r="AG85" s="1576"/>
      <c r="AH85" s="1576"/>
      <c r="AI85" s="1577"/>
      <c r="AJ85" s="1576"/>
      <c r="AK85" s="1576"/>
      <c r="AL85" s="1576"/>
      <c r="AM85" s="1375"/>
      <c r="AN85" s="1375"/>
      <c r="AO85" s="1375"/>
      <c r="XDW85" s="1580">
        <v>871</v>
      </c>
      <c r="XDX85" s="1579"/>
      <c r="XDY85" s="1578"/>
      <c r="XDZ85" s="1576"/>
      <c r="XEA85" s="1576"/>
      <c r="XEB85" s="1576"/>
      <c r="XEC85" s="1576"/>
      <c r="XED85" s="1576"/>
      <c r="XEE85" s="1576"/>
      <c r="XEF85" s="1576"/>
      <c r="XEG85" s="1576"/>
      <c r="XEH85" s="1576"/>
      <c r="XEI85" s="1576"/>
      <c r="XEJ85" s="1576"/>
      <c r="XEK85" s="1576"/>
      <c r="XEL85" s="1576"/>
      <c r="XEM85" s="1576"/>
      <c r="XEN85" s="1576"/>
      <c r="XEO85" s="1576"/>
      <c r="XEP85" s="1576"/>
      <c r="XEQ85" s="1576"/>
      <c r="XER85" s="1576"/>
      <c r="XES85" s="1576"/>
      <c r="XET85" s="1576"/>
      <c r="XEU85" s="1576"/>
      <c r="XEV85" s="1576"/>
      <c r="XEW85" s="1576"/>
      <c r="XEX85" s="1576"/>
      <c r="XEY85" s="1576"/>
      <c r="XEZ85" s="1576"/>
      <c r="XFA85" s="1576"/>
      <c r="XFB85" s="1576"/>
      <c r="XFC85" s="1576"/>
      <c r="XFD85" s="1576"/>
    </row>
    <row r="86" spans="1:41 16351:16384" ht="67.5" customHeight="1">
      <c r="A86" s="1575">
        <v>1</v>
      </c>
      <c r="B86" s="2061"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061" t="e">
        <f>INDEX(tblTrans[[English]:[Polski]],MATCH(XDY86,tblTrans[ID],0),LangSelID)</f>
        <v>#N/A</v>
      </c>
      <c r="D86" s="1574"/>
      <c r="E86" s="1574"/>
      <c r="F86" s="1574"/>
      <c r="G86" s="1574"/>
      <c r="H86" s="1574"/>
      <c r="I86" s="1574"/>
      <c r="J86" s="1574"/>
      <c r="K86" s="1574"/>
      <c r="L86" s="1574"/>
      <c r="M86" s="1574"/>
      <c r="N86" s="1574"/>
      <c r="O86" s="1574"/>
      <c r="P86" s="1574"/>
      <c r="Q86" s="1574"/>
      <c r="R86" s="1574"/>
      <c r="S86" s="1574"/>
      <c r="T86" s="1574"/>
      <c r="U86" s="1574"/>
      <c r="V86" s="1574"/>
      <c r="W86" s="1574"/>
      <c r="X86" s="1574"/>
      <c r="Y86" s="1574"/>
      <c r="Z86" s="1574"/>
      <c r="AA86" s="1574"/>
      <c r="AB86" s="1574"/>
      <c r="AC86" s="1574"/>
      <c r="AD86" s="1574"/>
      <c r="AE86" s="1574"/>
      <c r="AF86" s="1574"/>
      <c r="AG86" s="1574"/>
      <c r="AH86" s="1574"/>
      <c r="AI86" s="1574"/>
      <c r="AJ86" s="1574"/>
      <c r="AK86" s="1574"/>
      <c r="AL86" s="1574"/>
      <c r="AM86" s="1574"/>
      <c r="AN86" s="1574"/>
      <c r="AO86" s="1574"/>
      <c r="XDW86" s="1575">
        <v>1</v>
      </c>
      <c r="XDX86" s="2061">
        <v>872</v>
      </c>
      <c r="XDY86" s="2061"/>
      <c r="XDZ86" s="1574"/>
      <c r="XEA86" s="1574"/>
      <c r="XEB86" s="1574"/>
      <c r="XEC86" s="1574"/>
      <c r="XED86" s="1574"/>
      <c r="XEE86" s="1574"/>
      <c r="XEF86" s="1574"/>
      <c r="XEG86" s="1574"/>
      <c r="XEH86" s="1574"/>
      <c r="XEI86" s="1574"/>
      <c r="XEJ86" s="1574"/>
      <c r="XEK86" s="1574"/>
      <c r="XEL86" s="1574"/>
      <c r="XEM86" s="1574"/>
      <c r="XEN86" s="1574"/>
      <c r="XEO86" s="1574"/>
      <c r="XEP86" s="1574"/>
      <c r="XEQ86" s="1574"/>
      <c r="XER86" s="1574"/>
      <c r="XES86" s="1574"/>
      <c r="XET86" s="1574"/>
      <c r="XEU86" s="1574"/>
      <c r="XEV86" s="1574"/>
      <c r="XEW86" s="1574"/>
      <c r="XEX86" s="1574"/>
      <c r="XEY86" s="1574"/>
      <c r="XEZ86" s="1574"/>
      <c r="XFA86" s="1574"/>
      <c r="XFB86" s="1574"/>
      <c r="XFC86" s="1574"/>
      <c r="XFD86" s="1574"/>
    </row>
    <row r="87" spans="1:41 16351:16384">
      <c r="A87" s="1574"/>
      <c r="B87" s="1574"/>
      <c r="C87" s="1574"/>
      <c r="D87" s="1574"/>
      <c r="E87" s="1574"/>
      <c r="F87" s="1574"/>
      <c r="G87" s="1574"/>
      <c r="H87" s="1574"/>
      <c r="I87" s="1574"/>
      <c r="J87" s="1574"/>
      <c r="K87" s="1574"/>
      <c r="L87" s="1574"/>
      <c r="M87" s="1574"/>
      <c r="N87" s="1574"/>
      <c r="O87" s="1574"/>
      <c r="P87" s="1574"/>
      <c r="Q87" s="1574"/>
      <c r="R87" s="1574"/>
      <c r="S87" s="1574"/>
      <c r="T87" s="1574"/>
      <c r="U87" s="1574"/>
      <c r="V87" s="1574"/>
      <c r="W87" s="1574"/>
      <c r="X87" s="1574"/>
      <c r="Y87" s="1574"/>
      <c r="Z87" s="1574"/>
      <c r="AA87" s="1574"/>
      <c r="AB87" s="1574"/>
      <c r="AC87" s="1574"/>
      <c r="AD87" s="1574"/>
      <c r="AE87" s="1574"/>
      <c r="AF87" s="1574"/>
      <c r="AG87" s="1574"/>
      <c r="AH87" s="1574"/>
      <c r="AI87" s="1574"/>
      <c r="AJ87" s="1574"/>
      <c r="AK87" s="1574"/>
      <c r="AL87" s="1574"/>
      <c r="AM87" s="1574"/>
      <c r="AN87" s="1574"/>
      <c r="AO87" s="1574"/>
      <c r="XDW87" s="1574"/>
      <c r="XDX87" s="1574"/>
      <c r="XDY87" s="1574"/>
      <c r="XDZ87" s="1574"/>
      <c r="XEA87" s="1574"/>
      <c r="XEB87" s="1574"/>
      <c r="XEC87" s="1574"/>
      <c r="XED87" s="1574"/>
      <c r="XEE87" s="1574"/>
      <c r="XEF87" s="1574"/>
      <c r="XEG87" s="1574"/>
      <c r="XEH87" s="1574"/>
      <c r="XEI87" s="1574"/>
      <c r="XEJ87" s="1574"/>
      <c r="XEK87" s="1574"/>
      <c r="XEL87" s="1574"/>
      <c r="XEM87" s="1574"/>
      <c r="XEN87" s="1574"/>
      <c r="XEO87" s="1574"/>
      <c r="XEP87" s="1574"/>
      <c r="XEQ87" s="1574"/>
      <c r="XER87" s="1574"/>
      <c r="XES87" s="1574"/>
      <c r="XET87" s="1574"/>
      <c r="XEU87" s="1574"/>
      <c r="XEV87" s="1574"/>
      <c r="XEW87" s="1574"/>
      <c r="XEX87" s="1574"/>
      <c r="XEY87" s="1574"/>
      <c r="XEZ87" s="1574"/>
      <c r="XFA87" s="1574"/>
      <c r="XFB87" s="1574"/>
      <c r="XFC87" s="1574"/>
      <c r="XFD87" s="1574"/>
    </row>
    <row r="88" spans="1:41 16351:16384" ht="40.5" customHeight="1">
      <c r="A88" s="1573">
        <v>2</v>
      </c>
      <c r="B88" s="2062" t="str">
        <f>INDEX(tblTrans[[English]:[Polski]],MATCH(XDX88,tblTrans[ID],0),LangSelID)</f>
        <v>Historical data related to number of current accounts are restated for mBank Polska i mBank (Foreign expansion) starting from Q4 2010 and for Retail Banking (Poland) starting from Q1 2012</v>
      </c>
      <c r="C88" s="2062" t="e">
        <f>INDEX(tblTrans[[English]:[Polski]],MATCH(XDY88,tblTrans[ID],0),LangSelID)</f>
        <v>#N/A</v>
      </c>
      <c r="D88" s="1572"/>
      <c r="E88" s="1572"/>
      <c r="F88" s="1572"/>
      <c r="G88" s="1572"/>
      <c r="H88" s="1572"/>
      <c r="I88" s="1572"/>
      <c r="J88" s="1572"/>
      <c r="K88" s="1572"/>
      <c r="L88" s="1572"/>
      <c r="M88" s="1572"/>
      <c r="N88" s="1572"/>
      <c r="O88" s="1572"/>
      <c r="P88" s="1572"/>
      <c r="Q88" s="1572"/>
      <c r="R88" s="1572"/>
      <c r="S88" s="1572"/>
      <c r="T88" s="1572"/>
      <c r="U88" s="1572"/>
      <c r="V88" s="1572"/>
      <c r="W88" s="1572"/>
      <c r="X88" s="1572"/>
      <c r="Y88" s="1572"/>
      <c r="Z88" s="1572"/>
      <c r="AA88" s="1572"/>
      <c r="AB88" s="1572"/>
      <c r="AC88" s="1572"/>
      <c r="AD88" s="1572"/>
      <c r="AE88" s="1572"/>
      <c r="AF88" s="1572"/>
      <c r="AG88" s="1572"/>
      <c r="AH88" s="1572"/>
      <c r="AI88" s="1572"/>
      <c r="AJ88" s="1572"/>
      <c r="AK88" s="1572"/>
      <c r="AL88" s="1572"/>
      <c r="AM88" s="1572"/>
      <c r="AN88" s="1572"/>
      <c r="AO88" s="1572"/>
      <c r="XDW88" s="1573">
        <v>2</v>
      </c>
      <c r="XDX88" s="2062">
        <v>873</v>
      </c>
      <c r="XDY88" s="2062"/>
      <c r="XDZ88" s="1572"/>
      <c r="XEA88" s="1572"/>
      <c r="XEB88" s="1572"/>
      <c r="XEC88" s="1572"/>
      <c r="XED88" s="1572"/>
      <c r="XEE88" s="1572"/>
      <c r="XEF88" s="1572"/>
      <c r="XEG88" s="1572"/>
      <c r="XEH88" s="1572"/>
      <c r="XEI88" s="1572"/>
      <c r="XEJ88" s="1572"/>
      <c r="XEK88" s="1572"/>
      <c r="XEL88" s="1572"/>
      <c r="XEM88" s="1572"/>
      <c r="XEN88" s="1572"/>
      <c r="XEO88" s="1572"/>
      <c r="XEP88" s="1572"/>
      <c r="XEQ88" s="1572"/>
      <c r="XER88" s="1572"/>
      <c r="XES88" s="1572"/>
      <c r="XET88" s="1572"/>
      <c r="XEU88" s="1572"/>
      <c r="XEV88" s="1572"/>
      <c r="XEW88" s="1572"/>
      <c r="XEX88" s="1572"/>
      <c r="XEY88" s="1572"/>
      <c r="XEZ88" s="1572"/>
      <c r="XFA88" s="1572"/>
      <c r="XFB88" s="1572"/>
      <c r="XFC88" s="1572"/>
      <c r="XFD88" s="1572"/>
    </row>
    <row r="1048576" spans="4:41" hidden="1">
      <c r="D1048576" s="1448">
        <v>882</v>
      </c>
      <c r="E1048576" s="1448">
        <v>883</v>
      </c>
      <c r="F1048576" s="1448">
        <v>884</v>
      </c>
      <c r="G1048576" s="1448">
        <v>885</v>
      </c>
      <c r="H1048576" s="1448">
        <v>886</v>
      </c>
      <c r="I1048576" s="1448">
        <v>887</v>
      </c>
      <c r="J1048576" s="1448">
        <v>888</v>
      </c>
      <c r="K1048576" s="1448">
        <v>889</v>
      </c>
      <c r="L1048576" s="1448">
        <v>890</v>
      </c>
      <c r="M1048576" s="1448">
        <v>891</v>
      </c>
      <c r="N1048576" s="1448">
        <v>892</v>
      </c>
      <c r="O1048576" s="1448">
        <v>893</v>
      </c>
      <c r="P1048576" s="1448">
        <v>894</v>
      </c>
      <c r="Q1048576" s="1448">
        <v>895</v>
      </c>
      <c r="R1048576" s="1448">
        <v>896</v>
      </c>
      <c r="S1048576" s="1448">
        <v>897</v>
      </c>
      <c r="T1048576" s="1448">
        <v>898</v>
      </c>
      <c r="U1048576" s="1448">
        <v>899</v>
      </c>
      <c r="V1048576" s="1448">
        <v>900</v>
      </c>
      <c r="W1048576" s="1448">
        <v>901</v>
      </c>
      <c r="X1048576" s="1448">
        <v>902</v>
      </c>
      <c r="Y1048576" s="1448">
        <v>903</v>
      </c>
      <c r="Z1048576" s="1448">
        <v>904</v>
      </c>
      <c r="AA1048576" s="1448">
        <v>905</v>
      </c>
      <c r="AB1048576" s="1448">
        <v>906</v>
      </c>
      <c r="AC1048576" s="1448">
        <v>907</v>
      </c>
      <c r="AD1048576" s="1448">
        <v>908</v>
      </c>
      <c r="AE1048576" s="1448">
        <v>909</v>
      </c>
      <c r="AF1048576" s="1448">
        <v>910</v>
      </c>
      <c r="AG1048576" s="1448">
        <v>911</v>
      </c>
      <c r="AH1048576" s="1448">
        <v>912</v>
      </c>
      <c r="AI1048576" s="1448">
        <v>913</v>
      </c>
      <c r="AJ1048576" s="1448">
        <v>914</v>
      </c>
      <c r="AK1048576" s="1448">
        <v>915</v>
      </c>
      <c r="AL1048576" s="1448">
        <v>916</v>
      </c>
      <c r="AM1048576" s="1448">
        <v>917</v>
      </c>
      <c r="AN1048576" s="1448">
        <v>918</v>
      </c>
      <c r="AO1048576" s="1448">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951"/>
  <sheetViews>
    <sheetView topLeftCell="A929" workbookViewId="0">
      <selection activeCell="A952" sqref="A952"/>
    </sheetView>
  </sheetViews>
  <sheetFormatPr defaultRowHeight="12.75"/>
  <cols>
    <col min="3" max="3" width="63.42578125" customWidth="1"/>
    <col min="4" max="4" width="58.42578125" customWidth="1"/>
    <col min="6" max="6" width="9.5703125" customWidth="1"/>
  </cols>
  <sheetData>
    <row r="2" spans="2:9">
      <c r="B2" s="1663" t="s">
        <v>1001</v>
      </c>
      <c r="C2" s="1663" t="s">
        <v>1002</v>
      </c>
      <c r="D2" s="1663" t="s">
        <v>1003</v>
      </c>
      <c r="F2" s="1663" t="s">
        <v>1069</v>
      </c>
      <c r="G2" s="1663" t="s">
        <v>1070</v>
      </c>
      <c r="I2" s="1663" t="s">
        <v>1071</v>
      </c>
    </row>
    <row r="3" spans="2:9">
      <c r="B3">
        <v>1</v>
      </c>
      <c r="C3" s="1663" t="s">
        <v>1005</v>
      </c>
      <c r="D3" s="1663" t="s">
        <v>1006</v>
      </c>
      <c r="F3">
        <v>1</v>
      </c>
      <c r="G3" s="1663" t="s">
        <v>1002</v>
      </c>
      <c r="I3">
        <f>INDEX(tblLang[LangID],MATCH(LangSel,tblLang[Lang],0))</f>
        <v>2</v>
      </c>
    </row>
    <row r="4" spans="2:9">
      <c r="B4">
        <v>2</v>
      </c>
      <c r="C4" s="462" t="s">
        <v>1004</v>
      </c>
      <c r="D4" s="462" t="s">
        <v>484</v>
      </c>
      <c r="F4">
        <v>2</v>
      </c>
      <c r="G4" s="1663" t="s">
        <v>1003</v>
      </c>
    </row>
    <row r="5" spans="2:9">
      <c r="B5">
        <v>3</v>
      </c>
      <c r="C5" s="462" t="s">
        <v>1007</v>
      </c>
      <c r="D5" s="462" t="s">
        <v>212</v>
      </c>
    </row>
    <row r="6" spans="2:9">
      <c r="B6">
        <v>4</v>
      </c>
      <c r="C6" s="462" t="s">
        <v>101</v>
      </c>
      <c r="D6" s="462" t="s">
        <v>487</v>
      </c>
    </row>
    <row r="7" spans="2:9">
      <c r="B7">
        <v>5</v>
      </c>
      <c r="C7" s="462" t="s">
        <v>1008</v>
      </c>
      <c r="D7" s="462" t="s">
        <v>488</v>
      </c>
    </row>
    <row r="8" spans="2:9">
      <c r="B8">
        <v>6</v>
      </c>
      <c r="C8" s="462" t="s">
        <v>1009</v>
      </c>
      <c r="D8" s="462" t="s">
        <v>490</v>
      </c>
    </row>
    <row r="9" spans="2:9">
      <c r="B9">
        <v>7</v>
      </c>
      <c r="C9" s="462" t="s">
        <v>1010</v>
      </c>
      <c r="D9" s="462" t="s">
        <v>193</v>
      </c>
    </row>
    <row r="10" spans="2:9">
      <c r="B10">
        <v>8</v>
      </c>
      <c r="C10" s="462" t="s">
        <v>1011</v>
      </c>
      <c r="D10" s="462" t="s">
        <v>493</v>
      </c>
    </row>
    <row r="11" spans="2:9">
      <c r="B11">
        <v>9</v>
      </c>
      <c r="C11" s="462" t="s">
        <v>1012</v>
      </c>
      <c r="D11" s="462" t="s">
        <v>495</v>
      </c>
    </row>
    <row r="12" spans="2:9">
      <c r="B12">
        <v>10</v>
      </c>
      <c r="C12" s="462" t="s">
        <v>1013</v>
      </c>
      <c r="D12" s="462" t="s">
        <v>198</v>
      </c>
    </row>
    <row r="13" spans="2:9">
      <c r="B13">
        <v>11</v>
      </c>
      <c r="C13" s="462" t="s">
        <v>1014</v>
      </c>
      <c r="D13" s="462" t="s">
        <v>126</v>
      </c>
    </row>
    <row r="14" spans="2:9">
      <c r="B14">
        <v>12</v>
      </c>
      <c r="C14" s="462" t="s">
        <v>1015</v>
      </c>
      <c r="D14" s="462" t="s">
        <v>535</v>
      </c>
    </row>
    <row r="15" spans="2:9">
      <c r="B15">
        <v>13</v>
      </c>
      <c r="C15" s="462" t="s">
        <v>1016</v>
      </c>
      <c r="D15" s="462" t="s">
        <v>499</v>
      </c>
    </row>
    <row r="16" spans="2:9">
      <c r="B16">
        <v>14</v>
      </c>
      <c r="C16" s="462" t="s">
        <v>1017</v>
      </c>
      <c r="D16" s="462" t="s">
        <v>201</v>
      </c>
    </row>
    <row r="17" spans="2:4">
      <c r="B17">
        <v>15</v>
      </c>
      <c r="C17" s="462" t="s">
        <v>1018</v>
      </c>
      <c r="D17" s="462" t="s">
        <v>337</v>
      </c>
    </row>
    <row r="18" spans="2:4">
      <c r="B18">
        <v>16</v>
      </c>
      <c r="C18" s="462" t="s">
        <v>1019</v>
      </c>
      <c r="D18" s="462" t="s">
        <v>503</v>
      </c>
    </row>
    <row r="19" spans="2:4">
      <c r="B19">
        <v>17</v>
      </c>
      <c r="C19" s="462" t="s">
        <v>1020</v>
      </c>
      <c r="D19" s="462" t="s">
        <v>505</v>
      </c>
    </row>
    <row r="20" spans="2:4">
      <c r="B20">
        <v>18</v>
      </c>
      <c r="C20" s="462" t="s">
        <v>1021</v>
      </c>
      <c r="D20" s="462" t="s">
        <v>221</v>
      </c>
    </row>
    <row r="21" spans="2:4">
      <c r="B21">
        <v>19</v>
      </c>
      <c r="C21" s="462" t="s">
        <v>1022</v>
      </c>
      <c r="D21" s="462" t="s">
        <v>508</v>
      </c>
    </row>
    <row r="22" spans="2:4">
      <c r="B22">
        <v>20</v>
      </c>
      <c r="C22" s="462" t="s">
        <v>1023</v>
      </c>
      <c r="D22" s="462" t="s">
        <v>409</v>
      </c>
    </row>
    <row r="23" spans="2:4">
      <c r="B23">
        <v>21</v>
      </c>
      <c r="C23" s="462" t="s">
        <v>1024</v>
      </c>
      <c r="D23" s="462" t="s">
        <v>511</v>
      </c>
    </row>
    <row r="24" spans="2:4">
      <c r="B24">
        <v>22</v>
      </c>
      <c r="C24" s="462" t="s">
        <v>1025</v>
      </c>
      <c r="D24" s="462" t="s">
        <v>512</v>
      </c>
    </row>
    <row r="25" spans="2:4">
      <c r="B25">
        <v>23</v>
      </c>
      <c r="C25" s="462" t="s">
        <v>100</v>
      </c>
      <c r="D25" s="462" t="s">
        <v>100</v>
      </c>
    </row>
    <row r="26" spans="2:4">
      <c r="B26">
        <v>24</v>
      </c>
      <c r="C26" s="462" t="s">
        <v>1026</v>
      </c>
      <c r="D26" s="462" t="s">
        <v>462</v>
      </c>
    </row>
    <row r="27" spans="2:4">
      <c r="B27">
        <v>25</v>
      </c>
      <c r="C27" s="462" t="s">
        <v>1027</v>
      </c>
      <c r="D27" s="462" t="s">
        <v>516</v>
      </c>
    </row>
    <row r="28" spans="2:4">
      <c r="B28">
        <v>26</v>
      </c>
      <c r="C28" s="462" t="s">
        <v>1028</v>
      </c>
      <c r="D28" s="462" t="s">
        <v>518</v>
      </c>
    </row>
    <row r="29" spans="2:4">
      <c r="B29">
        <v>27</v>
      </c>
      <c r="C29" s="462" t="s">
        <v>1029</v>
      </c>
      <c r="D29" s="462" t="s">
        <v>143</v>
      </c>
    </row>
    <row r="30" spans="2:4">
      <c r="B30">
        <v>28</v>
      </c>
      <c r="C30" s="462" t="s">
        <v>1030</v>
      </c>
      <c r="D30" s="462" t="s">
        <v>521</v>
      </c>
    </row>
    <row r="31" spans="2:4">
      <c r="B31">
        <v>29</v>
      </c>
      <c r="C31" s="462" t="s">
        <v>1031</v>
      </c>
      <c r="D31" s="462" t="s">
        <v>523</v>
      </c>
    </row>
    <row r="32" spans="2:4">
      <c r="B32">
        <v>30</v>
      </c>
      <c r="C32" s="462" t="s">
        <v>1032</v>
      </c>
      <c r="D32" s="462" t="s">
        <v>525</v>
      </c>
    </row>
    <row r="33" spans="2:4">
      <c r="B33">
        <v>31</v>
      </c>
      <c r="C33" s="462" t="s">
        <v>1033</v>
      </c>
      <c r="D33" s="462" t="s">
        <v>526</v>
      </c>
    </row>
    <row r="34" spans="2:4">
      <c r="B34">
        <v>32</v>
      </c>
      <c r="C34" s="511" t="s">
        <v>1049</v>
      </c>
      <c r="D34" s="511" t="s">
        <v>485</v>
      </c>
    </row>
    <row r="35" spans="2:4">
      <c r="B35">
        <v>33</v>
      </c>
      <c r="C35" s="511" t="s">
        <v>1047</v>
      </c>
      <c r="D35" s="511" t="s">
        <v>486</v>
      </c>
    </row>
    <row r="36" spans="2:4">
      <c r="B36">
        <v>34</v>
      </c>
      <c r="C36" s="511" t="s">
        <v>1050</v>
      </c>
      <c r="D36" s="511" t="s">
        <v>566</v>
      </c>
    </row>
    <row r="37" spans="2:4">
      <c r="B37">
        <v>35</v>
      </c>
      <c r="C37" s="511" t="s">
        <v>1051</v>
      </c>
      <c r="D37" s="511" t="s">
        <v>489</v>
      </c>
    </row>
    <row r="38" spans="2:4" ht="25.5">
      <c r="B38">
        <v>36</v>
      </c>
      <c r="C38" s="511" t="s">
        <v>1052</v>
      </c>
      <c r="D38" s="511" t="s">
        <v>491</v>
      </c>
    </row>
    <row r="39" spans="2:4">
      <c r="B39">
        <v>37</v>
      </c>
      <c r="C39" s="511" t="s">
        <v>1053</v>
      </c>
      <c r="D39" s="511" t="s">
        <v>492</v>
      </c>
    </row>
    <row r="40" spans="2:4">
      <c r="B40">
        <v>38</v>
      </c>
      <c r="C40" s="511" t="s">
        <v>1054</v>
      </c>
      <c r="D40" s="511" t="s">
        <v>494</v>
      </c>
    </row>
    <row r="41" spans="2:4">
      <c r="B41">
        <v>39</v>
      </c>
      <c r="C41" s="511" t="s">
        <v>1055</v>
      </c>
      <c r="D41" s="511" t="s">
        <v>496</v>
      </c>
    </row>
    <row r="42" spans="2:4">
      <c r="B42">
        <v>40</v>
      </c>
      <c r="C42" s="511" t="s">
        <v>1056</v>
      </c>
      <c r="D42" s="511" t="s">
        <v>497</v>
      </c>
    </row>
    <row r="43" spans="2:4" ht="25.5">
      <c r="B43">
        <v>41</v>
      </c>
      <c r="C43" s="511" t="s">
        <v>1057</v>
      </c>
      <c r="D43" s="511" t="s">
        <v>498</v>
      </c>
    </row>
    <row r="44" spans="2:4">
      <c r="B44">
        <v>42</v>
      </c>
      <c r="C44" s="511" t="s">
        <v>1058</v>
      </c>
      <c r="D44" s="511" t="s">
        <v>565</v>
      </c>
    </row>
    <row r="45" spans="2:4">
      <c r="B45">
        <v>43</v>
      </c>
      <c r="C45" s="511" t="s">
        <v>1059</v>
      </c>
      <c r="D45" s="511" t="s">
        <v>500</v>
      </c>
    </row>
    <row r="46" spans="2:4">
      <c r="B46">
        <v>44</v>
      </c>
      <c r="C46" s="511" t="s">
        <v>1060</v>
      </c>
      <c r="D46" s="511" t="s">
        <v>501</v>
      </c>
    </row>
    <row r="47" spans="2:4">
      <c r="B47">
        <v>45</v>
      </c>
      <c r="C47" s="511" t="s">
        <v>1061</v>
      </c>
      <c r="D47" s="511" t="s">
        <v>502</v>
      </c>
    </row>
    <row r="48" spans="2:4">
      <c r="B48">
        <v>46</v>
      </c>
      <c r="C48" s="511" t="s">
        <v>1062</v>
      </c>
      <c r="D48" s="511" t="s">
        <v>504</v>
      </c>
    </row>
    <row r="49" spans="2:4" ht="25.5">
      <c r="B49">
        <v>47</v>
      </c>
      <c r="C49" s="511" t="s">
        <v>1063</v>
      </c>
      <c r="D49" s="511" t="s">
        <v>506</v>
      </c>
    </row>
    <row r="50" spans="2:4">
      <c r="B50">
        <v>48</v>
      </c>
      <c r="C50" s="511" t="s">
        <v>1035</v>
      </c>
      <c r="D50" s="511" t="s">
        <v>507</v>
      </c>
    </row>
    <row r="51" spans="2:4">
      <c r="B51">
        <v>49</v>
      </c>
      <c r="C51" s="511" t="s">
        <v>1036</v>
      </c>
      <c r="D51" s="511" t="s">
        <v>509</v>
      </c>
    </row>
    <row r="52" spans="2:4">
      <c r="B52">
        <v>50</v>
      </c>
      <c r="C52" s="511" t="s">
        <v>1037</v>
      </c>
      <c r="D52" s="511" t="s">
        <v>510</v>
      </c>
    </row>
    <row r="53" spans="2:4">
      <c r="B53">
        <v>51</v>
      </c>
      <c r="C53" s="511" t="s">
        <v>1038</v>
      </c>
      <c r="D53" s="511" t="s">
        <v>404</v>
      </c>
    </row>
    <row r="54" spans="2:4">
      <c r="B54">
        <v>52</v>
      </c>
      <c r="C54" s="511" t="s">
        <v>1039</v>
      </c>
      <c r="D54" s="511" t="s">
        <v>513</v>
      </c>
    </row>
    <row r="55" spans="2:4" ht="25.5">
      <c r="B55">
        <v>53</v>
      </c>
      <c r="C55" s="511" t="s">
        <v>1040</v>
      </c>
      <c r="D55" s="511" t="s">
        <v>514</v>
      </c>
    </row>
    <row r="56" spans="2:4">
      <c r="B56">
        <v>54</v>
      </c>
      <c r="C56" s="511" t="s">
        <v>1041</v>
      </c>
      <c r="D56" s="511" t="s">
        <v>515</v>
      </c>
    </row>
    <row r="57" spans="2:4" ht="38.25">
      <c r="B57">
        <v>55</v>
      </c>
      <c r="C57" s="511" t="s">
        <v>1042</v>
      </c>
      <c r="D57" s="511" t="s">
        <v>517</v>
      </c>
    </row>
    <row r="58" spans="2:4" ht="25.5">
      <c r="B58">
        <v>56</v>
      </c>
      <c r="C58" s="511" t="s">
        <v>1043</v>
      </c>
      <c r="D58" s="511" t="s">
        <v>519</v>
      </c>
    </row>
    <row r="59" spans="2:4" ht="25.5">
      <c r="B59">
        <v>57</v>
      </c>
      <c r="C59" s="511" t="s">
        <v>1044</v>
      </c>
      <c r="D59" s="511" t="s">
        <v>520</v>
      </c>
    </row>
    <row r="60" spans="2:4" ht="25.5">
      <c r="B60">
        <v>58</v>
      </c>
      <c r="C60" s="511" t="s">
        <v>1045</v>
      </c>
      <c r="D60" s="511" t="s">
        <v>522</v>
      </c>
    </row>
    <row r="61" spans="2:4" ht="25.5">
      <c r="B61">
        <v>59</v>
      </c>
      <c r="C61" s="511" t="s">
        <v>1046</v>
      </c>
      <c r="D61" s="511" t="s">
        <v>524</v>
      </c>
    </row>
    <row r="62" spans="2:4">
      <c r="B62">
        <v>60</v>
      </c>
      <c r="C62" s="511" t="s">
        <v>1047</v>
      </c>
      <c r="D62" s="511" t="s">
        <v>486</v>
      </c>
    </row>
    <row r="63" spans="2:4">
      <c r="B63">
        <v>61</v>
      </c>
      <c r="C63" s="511" t="s">
        <v>1048</v>
      </c>
      <c r="D63" s="1655" t="s">
        <v>527</v>
      </c>
    </row>
    <row r="64" spans="2:4">
      <c r="B64">
        <v>62</v>
      </c>
      <c r="C64" s="1664" t="s">
        <v>1034</v>
      </c>
      <c r="D64" s="1664" t="s">
        <v>1064</v>
      </c>
    </row>
    <row r="65" spans="2:4">
      <c r="B65">
        <v>63</v>
      </c>
      <c r="C65" s="462" t="s">
        <v>1029</v>
      </c>
      <c r="D65" s="462" t="s">
        <v>143</v>
      </c>
    </row>
    <row r="66" spans="2:4">
      <c r="B66">
        <v>64</v>
      </c>
      <c r="C66" s="462" t="s">
        <v>1027</v>
      </c>
      <c r="D66" s="462" t="s">
        <v>983</v>
      </c>
    </row>
    <row r="67" spans="2:4">
      <c r="B67">
        <v>65</v>
      </c>
      <c r="C67" s="462" t="s">
        <v>1065</v>
      </c>
      <c r="D67" s="462" t="s">
        <v>512</v>
      </c>
    </row>
    <row r="68" spans="2:4">
      <c r="B68">
        <v>66</v>
      </c>
      <c r="C68" s="1655" t="s">
        <v>1066</v>
      </c>
      <c r="D68" s="1655" t="s">
        <v>986</v>
      </c>
    </row>
    <row r="69" spans="2:4" ht="25.5">
      <c r="B69">
        <v>67</v>
      </c>
      <c r="C69" s="511" t="s">
        <v>1067</v>
      </c>
      <c r="D69" s="511" t="s">
        <v>985</v>
      </c>
    </row>
    <row r="70" spans="2:4">
      <c r="B70">
        <v>68</v>
      </c>
      <c r="C70" s="511" t="s">
        <v>1068</v>
      </c>
      <c r="D70" s="511" t="s">
        <v>984</v>
      </c>
    </row>
    <row r="71" spans="2:4" ht="45">
      <c r="B71">
        <v>69</v>
      </c>
      <c r="C71" s="515" t="s">
        <v>1073</v>
      </c>
      <c r="D71" s="515" t="s">
        <v>186</v>
      </c>
    </row>
    <row r="72" spans="2:4">
      <c r="B72">
        <v>70</v>
      </c>
      <c r="C72" s="1670" t="s">
        <v>1074</v>
      </c>
      <c r="D72" s="1670" t="s">
        <v>528</v>
      </c>
    </row>
    <row r="73" spans="2:4" ht="25.5">
      <c r="B73">
        <v>71</v>
      </c>
      <c r="C73" s="1670" t="s">
        <v>1075</v>
      </c>
      <c r="D73" s="1670" t="s">
        <v>1110</v>
      </c>
    </row>
    <row r="74" spans="2:4">
      <c r="B74">
        <v>72</v>
      </c>
      <c r="C74" s="1670" t="s">
        <v>1076</v>
      </c>
      <c r="D74" s="1670" t="s">
        <v>121</v>
      </c>
    </row>
    <row r="75" spans="2:4">
      <c r="B75">
        <v>73</v>
      </c>
      <c r="C75" s="1670" t="s">
        <v>1077</v>
      </c>
      <c r="D75" s="1670" t="s">
        <v>122</v>
      </c>
    </row>
    <row r="76" spans="2:4">
      <c r="B76">
        <v>74</v>
      </c>
      <c r="C76" s="1670" t="s">
        <v>1078</v>
      </c>
      <c r="D76" s="1670" t="s">
        <v>123</v>
      </c>
    </row>
    <row r="77" spans="2:4">
      <c r="B77">
        <v>75</v>
      </c>
      <c r="C77" s="1670" t="s">
        <v>1079</v>
      </c>
      <c r="D77" s="1670" t="s">
        <v>124</v>
      </c>
    </row>
    <row r="78" spans="2:4">
      <c r="B78">
        <v>76</v>
      </c>
      <c r="C78" s="1670" t="s">
        <v>1080</v>
      </c>
      <c r="D78" s="1670" t="s">
        <v>125</v>
      </c>
    </row>
    <row r="79" spans="2:4">
      <c r="B79">
        <v>77</v>
      </c>
      <c r="C79" s="1670" t="s">
        <v>1081</v>
      </c>
      <c r="D79" s="1670" t="s">
        <v>126</v>
      </c>
    </row>
    <row r="80" spans="2:4">
      <c r="B80">
        <v>78</v>
      </c>
      <c r="C80" s="1670" t="s">
        <v>1082</v>
      </c>
      <c r="D80" s="1670" t="s">
        <v>127</v>
      </c>
    </row>
    <row r="81" spans="2:4">
      <c r="B81">
        <v>79</v>
      </c>
      <c r="C81" s="1670" t="s">
        <v>1083</v>
      </c>
      <c r="D81" s="1670" t="s">
        <v>567</v>
      </c>
    </row>
    <row r="82" spans="2:4">
      <c r="B82">
        <v>80</v>
      </c>
      <c r="C82" s="1670" t="s">
        <v>1084</v>
      </c>
      <c r="D82" s="1670" t="s">
        <v>128</v>
      </c>
    </row>
    <row r="83" spans="2:4">
      <c r="B83">
        <v>81</v>
      </c>
      <c r="C83" s="1670" t="s">
        <v>1085</v>
      </c>
      <c r="D83" s="1670" t="s">
        <v>129</v>
      </c>
    </row>
    <row r="84" spans="2:4">
      <c r="B84">
        <v>82</v>
      </c>
      <c r="C84" s="1670" t="s">
        <v>1086</v>
      </c>
      <c r="D84" s="1670" t="s">
        <v>130</v>
      </c>
    </row>
    <row r="85" spans="2:4">
      <c r="B85">
        <v>83</v>
      </c>
      <c r="C85" s="1670" t="s">
        <v>1087</v>
      </c>
      <c r="D85" s="1670" t="s">
        <v>131</v>
      </c>
    </row>
    <row r="86" spans="2:4">
      <c r="B86">
        <v>84</v>
      </c>
      <c r="C86" s="1670" t="s">
        <v>1088</v>
      </c>
      <c r="D86" s="1670" t="s">
        <v>132</v>
      </c>
    </row>
    <row r="87" spans="2:4">
      <c r="B87">
        <v>85</v>
      </c>
      <c r="C87" s="1670" t="s">
        <v>1089</v>
      </c>
      <c r="D87" s="1670" t="s">
        <v>577</v>
      </c>
    </row>
    <row r="88" spans="2:4">
      <c r="B88">
        <v>86</v>
      </c>
      <c r="C88" s="1670" t="s">
        <v>1090</v>
      </c>
      <c r="D88" s="1670" t="s">
        <v>133</v>
      </c>
    </row>
    <row r="89" spans="2:4">
      <c r="B89">
        <v>87</v>
      </c>
      <c r="C89" s="1670" t="s">
        <v>1091</v>
      </c>
      <c r="D89" s="1670" t="s">
        <v>134</v>
      </c>
    </row>
    <row r="90" spans="2:4">
      <c r="B90">
        <v>88</v>
      </c>
      <c r="C90" s="1670" t="s">
        <v>1107</v>
      </c>
      <c r="D90" s="1670" t="s">
        <v>1109</v>
      </c>
    </row>
    <row r="91" spans="2:4">
      <c r="B91">
        <v>89</v>
      </c>
      <c r="C91" s="1670" t="s">
        <v>1092</v>
      </c>
      <c r="D91" s="1670" t="s">
        <v>135</v>
      </c>
    </row>
    <row r="92" spans="2:4">
      <c r="B92">
        <v>90</v>
      </c>
      <c r="C92" s="1670" t="s">
        <v>106</v>
      </c>
      <c r="D92" s="1670" t="s">
        <v>106</v>
      </c>
    </row>
    <row r="93" spans="2:4">
      <c r="B93">
        <v>91</v>
      </c>
      <c r="C93" s="1670" t="s">
        <v>1093</v>
      </c>
      <c r="D93" s="1670" t="s">
        <v>136</v>
      </c>
    </row>
    <row r="94" spans="2:4">
      <c r="B94">
        <v>92</v>
      </c>
      <c r="C94" s="1670" t="s">
        <v>1094</v>
      </c>
      <c r="D94" s="1670" t="s">
        <v>137</v>
      </c>
    </row>
    <row r="95" spans="2:4">
      <c r="B95">
        <v>93</v>
      </c>
      <c r="C95" s="1670" t="s">
        <v>1095</v>
      </c>
      <c r="D95" s="1670" t="s">
        <v>138</v>
      </c>
    </row>
    <row r="96" spans="2:4">
      <c r="B96">
        <v>94</v>
      </c>
      <c r="C96" s="1670" t="s">
        <v>1096</v>
      </c>
      <c r="D96" s="1670" t="s">
        <v>139</v>
      </c>
    </row>
    <row r="97" spans="2:4">
      <c r="B97">
        <v>95</v>
      </c>
      <c r="C97" s="1670" t="s">
        <v>1097</v>
      </c>
      <c r="D97" s="1670" t="s">
        <v>140</v>
      </c>
    </row>
    <row r="98" spans="2:4">
      <c r="B98">
        <v>96</v>
      </c>
      <c r="C98" s="1670" t="s">
        <v>1098</v>
      </c>
      <c r="D98" s="1670" t="s">
        <v>141</v>
      </c>
    </row>
    <row r="99" spans="2:4">
      <c r="B99">
        <v>97</v>
      </c>
      <c r="C99" s="1670" t="s">
        <v>1099</v>
      </c>
      <c r="D99" s="1670" t="s">
        <v>142</v>
      </c>
    </row>
    <row r="100" spans="2:4">
      <c r="B100">
        <v>98</v>
      </c>
      <c r="C100" s="1670" t="s">
        <v>1029</v>
      </c>
      <c r="D100" s="1670" t="s">
        <v>143</v>
      </c>
    </row>
    <row r="101" spans="2:4">
      <c r="B101">
        <v>99</v>
      </c>
      <c r="C101" s="1670" t="s">
        <v>1100</v>
      </c>
      <c r="D101" s="1670" t="s">
        <v>144</v>
      </c>
    </row>
    <row r="102" spans="2:4">
      <c r="B102">
        <v>100</v>
      </c>
      <c r="C102" s="1670" t="s">
        <v>1101</v>
      </c>
      <c r="D102" s="1670" t="s">
        <v>145</v>
      </c>
    </row>
    <row r="103" spans="2:4">
      <c r="B103">
        <v>101</v>
      </c>
      <c r="C103" s="1670" t="s">
        <v>1102</v>
      </c>
      <c r="D103" s="1670" t="s">
        <v>146</v>
      </c>
    </row>
    <row r="104" spans="2:4">
      <c r="B104">
        <v>102</v>
      </c>
      <c r="C104" s="1670" t="s">
        <v>1103</v>
      </c>
      <c r="D104" s="1670" t="s">
        <v>147</v>
      </c>
    </row>
    <row r="105" spans="2:4">
      <c r="B105">
        <v>103</v>
      </c>
      <c r="C105" s="1670" t="s">
        <v>1104</v>
      </c>
      <c r="D105" s="1670" t="s">
        <v>148</v>
      </c>
    </row>
    <row r="106" spans="2:4">
      <c r="B106">
        <v>104</v>
      </c>
      <c r="C106" s="1670" t="s">
        <v>1101</v>
      </c>
      <c r="D106" s="1670" t="s">
        <v>145</v>
      </c>
    </row>
    <row r="107" spans="2:4">
      <c r="B107">
        <v>105</v>
      </c>
      <c r="C107" s="1670" t="s">
        <v>1102</v>
      </c>
      <c r="D107" s="1670" t="s">
        <v>146</v>
      </c>
    </row>
    <row r="108" spans="2:4" ht="25.5">
      <c r="B108">
        <v>106</v>
      </c>
      <c r="C108" s="1670" t="s">
        <v>1105</v>
      </c>
      <c r="D108" s="1670" t="s">
        <v>149</v>
      </c>
    </row>
    <row r="109" spans="2:4" ht="38.25">
      <c r="B109">
        <v>107</v>
      </c>
      <c r="C109" s="1670" t="s">
        <v>1108</v>
      </c>
      <c r="D109" s="1670" t="s">
        <v>150</v>
      </c>
    </row>
    <row r="110" spans="2:4" ht="38.25">
      <c r="B110" s="1671">
        <v>108</v>
      </c>
      <c r="C110" s="1672" t="s">
        <v>1106</v>
      </c>
      <c r="D110" s="1672" t="s">
        <v>151</v>
      </c>
    </row>
    <row r="111" spans="2:4" ht="12.75" customHeight="1">
      <c r="B111">
        <v>109</v>
      </c>
      <c r="C111" s="1670" t="s">
        <v>1073</v>
      </c>
      <c r="D111" s="1670" t="s">
        <v>186</v>
      </c>
    </row>
    <row r="112" spans="2:4">
      <c r="B112">
        <v>110</v>
      </c>
      <c r="C112" s="1670" t="s">
        <v>1111</v>
      </c>
      <c r="D112" s="1670" t="s">
        <v>212</v>
      </c>
    </row>
    <row r="113" spans="2:4">
      <c r="B113">
        <v>111</v>
      </c>
      <c r="C113" s="1670" t="s">
        <v>1112</v>
      </c>
      <c r="D113" s="1670" t="s">
        <v>187</v>
      </c>
    </row>
    <row r="114" spans="2:4">
      <c r="B114">
        <v>112</v>
      </c>
      <c r="C114" s="1670" t="s">
        <v>1113</v>
      </c>
      <c r="D114" s="1670" t="s">
        <v>188</v>
      </c>
    </row>
    <row r="115" spans="2:4">
      <c r="B115">
        <v>113</v>
      </c>
      <c r="C115" s="1670" t="s">
        <v>1114</v>
      </c>
      <c r="D115" s="1670" t="s">
        <v>189</v>
      </c>
    </row>
    <row r="116" spans="2:4">
      <c r="B116">
        <v>114</v>
      </c>
      <c r="C116" s="1670" t="s">
        <v>1077</v>
      </c>
      <c r="D116" s="1670" t="s">
        <v>122</v>
      </c>
    </row>
    <row r="117" spans="2:4">
      <c r="B117">
        <v>115</v>
      </c>
      <c r="C117" s="1670" t="s">
        <v>1115</v>
      </c>
      <c r="D117" s="1670" t="s">
        <v>190</v>
      </c>
    </row>
    <row r="118" spans="2:4">
      <c r="B118">
        <v>116</v>
      </c>
      <c r="C118" s="1670" t="s">
        <v>1116</v>
      </c>
      <c r="D118" s="1670" t="s">
        <v>191</v>
      </c>
    </row>
    <row r="119" spans="2:4">
      <c r="B119">
        <v>117</v>
      </c>
      <c r="C119" s="1670" t="s">
        <v>1078</v>
      </c>
      <c r="D119" s="1670" t="s">
        <v>192</v>
      </c>
    </row>
    <row r="120" spans="2:4">
      <c r="B120">
        <v>118</v>
      </c>
      <c r="C120" s="1670" t="s">
        <v>1117</v>
      </c>
      <c r="D120" s="1670" t="s">
        <v>193</v>
      </c>
    </row>
    <row r="121" spans="2:4">
      <c r="B121">
        <v>119</v>
      </c>
      <c r="C121" s="1670" t="s">
        <v>1118</v>
      </c>
      <c r="D121" s="1670" t="s">
        <v>194</v>
      </c>
    </row>
    <row r="122" spans="2:4">
      <c r="B122">
        <v>120</v>
      </c>
      <c r="C122" s="1670" t="s">
        <v>1119</v>
      </c>
      <c r="D122" s="1670" t="s">
        <v>195</v>
      </c>
    </row>
    <row r="123" spans="2:4">
      <c r="B123">
        <v>121</v>
      </c>
      <c r="C123" s="1670" t="s">
        <v>1120</v>
      </c>
      <c r="D123" s="1670" t="s">
        <v>196</v>
      </c>
    </row>
    <row r="124" spans="2:4">
      <c r="B124">
        <v>122</v>
      </c>
      <c r="C124" s="1670" t="s">
        <v>1121</v>
      </c>
      <c r="D124" s="1670" t="s">
        <v>197</v>
      </c>
    </row>
    <row r="125" spans="2:4">
      <c r="B125">
        <v>123</v>
      </c>
      <c r="C125" s="1670" t="s">
        <v>1122</v>
      </c>
      <c r="D125" s="1670" t="s">
        <v>198</v>
      </c>
    </row>
    <row r="126" spans="2:4">
      <c r="B126">
        <v>124</v>
      </c>
      <c r="C126" s="1670" t="s">
        <v>1123</v>
      </c>
      <c r="D126" s="1670" t="s">
        <v>199</v>
      </c>
    </row>
    <row r="127" spans="2:4">
      <c r="B127">
        <v>125</v>
      </c>
      <c r="C127" s="1670" t="s">
        <v>1124</v>
      </c>
      <c r="D127" s="1670" t="s">
        <v>200</v>
      </c>
    </row>
    <row r="128" spans="2:4">
      <c r="B128">
        <v>126</v>
      </c>
      <c r="C128" s="1670" t="s">
        <v>1125</v>
      </c>
      <c r="D128" s="1670" t="s">
        <v>1687</v>
      </c>
    </row>
    <row r="129" spans="2:4">
      <c r="B129">
        <v>127</v>
      </c>
      <c r="C129" s="1670" t="s">
        <v>1126</v>
      </c>
      <c r="D129" s="1670" t="s">
        <v>201</v>
      </c>
    </row>
    <row r="130" spans="2:4">
      <c r="B130">
        <v>128</v>
      </c>
      <c r="C130" s="1670" t="s">
        <v>1127</v>
      </c>
      <c r="D130" s="1670" t="s">
        <v>202</v>
      </c>
    </row>
    <row r="131" spans="2:4" ht="25.5">
      <c r="B131">
        <v>129</v>
      </c>
      <c r="C131" s="1670" t="s">
        <v>1128</v>
      </c>
      <c r="D131" s="1670" t="s">
        <v>9</v>
      </c>
    </row>
    <row r="132" spans="2:4">
      <c r="B132">
        <v>130</v>
      </c>
      <c r="C132" s="1670" t="s">
        <v>1129</v>
      </c>
      <c r="D132" s="1670" t="s">
        <v>203</v>
      </c>
    </row>
    <row r="133" spans="2:4">
      <c r="B133">
        <v>131</v>
      </c>
      <c r="C133" s="1670" t="s">
        <v>1130</v>
      </c>
      <c r="D133" s="1670" t="s">
        <v>204</v>
      </c>
    </row>
    <row r="134" spans="2:4" ht="25.5">
      <c r="B134">
        <v>132</v>
      </c>
      <c r="C134" s="1670" t="s">
        <v>1131</v>
      </c>
      <c r="D134" s="1670" t="s">
        <v>205</v>
      </c>
    </row>
    <row r="135" spans="2:4">
      <c r="B135">
        <v>133</v>
      </c>
      <c r="C135" s="1670" t="s">
        <v>1132</v>
      </c>
      <c r="D135" s="1670" t="s">
        <v>206</v>
      </c>
    </row>
    <row r="136" spans="2:4" ht="25.5">
      <c r="B136">
        <v>134</v>
      </c>
      <c r="C136" s="1670" t="s">
        <v>1133</v>
      </c>
      <c r="D136" s="1670" t="s">
        <v>207</v>
      </c>
    </row>
    <row r="137" spans="2:4">
      <c r="B137">
        <v>135</v>
      </c>
      <c r="C137" s="1670" t="s">
        <v>1130</v>
      </c>
      <c r="D137" s="1670" t="s">
        <v>204</v>
      </c>
    </row>
    <row r="138" spans="2:4" ht="25.5">
      <c r="B138">
        <v>136</v>
      </c>
      <c r="C138" s="1670" t="s">
        <v>1134</v>
      </c>
      <c r="D138" s="1670" t="s">
        <v>208</v>
      </c>
    </row>
    <row r="139" spans="2:4" ht="25.5">
      <c r="B139">
        <v>137</v>
      </c>
      <c r="C139" s="1670" t="s">
        <v>1135</v>
      </c>
      <c r="D139" s="1670" t="s">
        <v>209</v>
      </c>
    </row>
    <row r="140" spans="2:4">
      <c r="B140">
        <v>138</v>
      </c>
      <c r="C140" s="1670" t="s">
        <v>1136</v>
      </c>
      <c r="D140" s="1670" t="s">
        <v>210</v>
      </c>
    </row>
    <row r="141" spans="2:4">
      <c r="B141" s="1671">
        <v>139</v>
      </c>
      <c r="C141" s="1672" t="s">
        <v>1137</v>
      </c>
      <c r="D141" s="1672" t="s">
        <v>211</v>
      </c>
    </row>
    <row r="142" spans="2:4">
      <c r="B142">
        <v>140</v>
      </c>
      <c r="C142" s="1670" t="s">
        <v>101</v>
      </c>
      <c r="D142" s="762" t="s">
        <v>272</v>
      </c>
    </row>
    <row r="143" spans="2:4">
      <c r="B143">
        <v>141</v>
      </c>
      <c r="C143" s="1670" t="s">
        <v>1138</v>
      </c>
      <c r="D143" s="749" t="s">
        <v>213</v>
      </c>
    </row>
    <row r="144" spans="2:4">
      <c r="B144" s="1671">
        <v>142</v>
      </c>
      <c r="C144" s="1670" t="s">
        <v>1139</v>
      </c>
      <c r="D144" s="820" t="s">
        <v>214</v>
      </c>
    </row>
    <row r="145" spans="2:4">
      <c r="B145">
        <v>143</v>
      </c>
      <c r="C145" s="1670" t="s">
        <v>1140</v>
      </c>
      <c r="D145" s="828" t="s">
        <v>215</v>
      </c>
    </row>
    <row r="146" spans="2:4">
      <c r="B146">
        <v>144</v>
      </c>
      <c r="C146" s="1670" t="s">
        <v>1141</v>
      </c>
      <c r="D146" s="828" t="s">
        <v>216</v>
      </c>
    </row>
    <row r="147" spans="2:4">
      <c r="B147" s="1671">
        <v>145</v>
      </c>
      <c r="C147" s="1670" t="s">
        <v>1142</v>
      </c>
      <c r="D147" s="828" t="s">
        <v>217</v>
      </c>
    </row>
    <row r="148" spans="2:4">
      <c r="B148">
        <v>146</v>
      </c>
      <c r="C148" s="1670" t="s">
        <v>1143</v>
      </c>
      <c r="D148" s="828" t="s">
        <v>218</v>
      </c>
    </row>
    <row r="149" spans="2:4">
      <c r="B149">
        <v>147</v>
      </c>
      <c r="C149" s="1670" t="s">
        <v>1144</v>
      </c>
      <c r="D149" s="828" t="s">
        <v>219</v>
      </c>
    </row>
    <row r="150" spans="2:4" ht="25.5">
      <c r="B150" s="1671">
        <v>148</v>
      </c>
      <c r="C150" s="1670" t="s">
        <v>1145</v>
      </c>
      <c r="D150" s="890" t="s">
        <v>220</v>
      </c>
    </row>
    <row r="151" spans="2:4">
      <c r="B151">
        <v>149</v>
      </c>
      <c r="C151" s="1670" t="s">
        <v>1146</v>
      </c>
      <c r="D151" s="828" t="s">
        <v>221</v>
      </c>
    </row>
    <row r="152" spans="2:4">
      <c r="B152">
        <v>150</v>
      </c>
      <c r="C152" s="1670" t="s">
        <v>1147</v>
      </c>
      <c r="D152" s="843" t="s">
        <v>222</v>
      </c>
    </row>
    <row r="153" spans="2:4">
      <c r="B153" s="1671">
        <v>151</v>
      </c>
      <c r="C153" s="1670" t="s">
        <v>1148</v>
      </c>
      <c r="D153" s="828" t="s">
        <v>223</v>
      </c>
    </row>
    <row r="154" spans="2:4">
      <c r="B154">
        <v>152</v>
      </c>
      <c r="C154" s="1670" t="s">
        <v>1149</v>
      </c>
      <c r="D154" s="828" t="s">
        <v>224</v>
      </c>
    </row>
    <row r="155" spans="2:4">
      <c r="B155">
        <v>153</v>
      </c>
      <c r="C155" s="1670" t="s">
        <v>1150</v>
      </c>
      <c r="D155" s="828" t="s">
        <v>225</v>
      </c>
    </row>
    <row r="156" spans="2:4">
      <c r="B156" s="1671">
        <v>154</v>
      </c>
      <c r="C156" s="1670" t="s">
        <v>1151</v>
      </c>
      <c r="D156" s="828" t="s">
        <v>226</v>
      </c>
    </row>
    <row r="157" spans="2:4">
      <c r="B157">
        <v>155</v>
      </c>
      <c r="C157" s="1670" t="s">
        <v>1152</v>
      </c>
      <c r="D157" s="828" t="s">
        <v>227</v>
      </c>
    </row>
    <row r="158" spans="2:4">
      <c r="B158">
        <v>156</v>
      </c>
      <c r="C158" s="1670" t="s">
        <v>1153</v>
      </c>
      <c r="D158" s="845" t="s">
        <v>228</v>
      </c>
    </row>
    <row r="159" spans="2:4">
      <c r="B159" s="1671">
        <v>157</v>
      </c>
      <c r="C159" s="1670" t="s">
        <v>1154</v>
      </c>
      <c r="D159" s="723" t="s">
        <v>229</v>
      </c>
    </row>
    <row r="160" spans="2:4">
      <c r="B160">
        <v>158</v>
      </c>
      <c r="C160" s="1670" t="s">
        <v>1155</v>
      </c>
      <c r="D160" s="775" t="s">
        <v>230</v>
      </c>
    </row>
    <row r="161" spans="2:4">
      <c r="B161">
        <v>159</v>
      </c>
      <c r="C161" s="1670" t="s">
        <v>1156</v>
      </c>
      <c r="D161" s="781" t="s">
        <v>231</v>
      </c>
    </row>
    <row r="162" spans="2:4">
      <c r="B162" s="1671">
        <v>160</v>
      </c>
      <c r="C162" s="1670" t="s">
        <v>1157</v>
      </c>
      <c r="D162" s="786" t="s">
        <v>232</v>
      </c>
    </row>
    <row r="163" spans="2:4" ht="25.5">
      <c r="B163">
        <v>161</v>
      </c>
      <c r="C163" s="1670" t="s">
        <v>1158</v>
      </c>
      <c r="D163" s="786" t="s">
        <v>233</v>
      </c>
    </row>
    <row r="164" spans="2:4">
      <c r="B164">
        <v>162</v>
      </c>
      <c r="C164" s="1670" t="s">
        <v>1159</v>
      </c>
      <c r="D164" s="786" t="s">
        <v>234</v>
      </c>
    </row>
    <row r="165" spans="2:4">
      <c r="B165" s="1671">
        <v>163</v>
      </c>
      <c r="C165" s="1670" t="s">
        <v>1160</v>
      </c>
      <c r="D165" s="786" t="s">
        <v>235</v>
      </c>
    </row>
    <row r="166" spans="2:4" ht="25.5">
      <c r="B166">
        <v>164</v>
      </c>
      <c r="C166" s="1670" t="s">
        <v>1145</v>
      </c>
      <c r="D166" s="792" t="s">
        <v>236</v>
      </c>
    </row>
    <row r="167" spans="2:4">
      <c r="B167">
        <v>165</v>
      </c>
      <c r="C167" s="1670" t="s">
        <v>1161</v>
      </c>
      <c r="D167" s="786" t="s">
        <v>237</v>
      </c>
    </row>
    <row r="168" spans="2:4">
      <c r="B168" s="1671">
        <v>166</v>
      </c>
      <c r="C168" s="1670" t="s">
        <v>1162</v>
      </c>
      <c r="D168" s="786" t="s">
        <v>238</v>
      </c>
    </row>
    <row r="169" spans="2:4">
      <c r="B169">
        <v>167</v>
      </c>
      <c r="C169" s="1670" t="s">
        <v>1163</v>
      </c>
      <c r="D169" s="786" t="s">
        <v>239</v>
      </c>
    </row>
    <row r="170" spans="2:4">
      <c r="B170">
        <v>168</v>
      </c>
      <c r="C170" s="1670" t="s">
        <v>1014</v>
      </c>
      <c r="D170" s="786" t="s">
        <v>240</v>
      </c>
    </row>
    <row r="171" spans="2:4">
      <c r="B171" s="1671">
        <v>169</v>
      </c>
      <c r="C171" s="1670" t="s">
        <v>1164</v>
      </c>
      <c r="D171" s="786" t="s">
        <v>241</v>
      </c>
    </row>
    <row r="172" spans="2:4">
      <c r="B172">
        <v>170</v>
      </c>
      <c r="C172" s="1670" t="s">
        <v>1165</v>
      </c>
      <c r="D172" s="726" t="s">
        <v>242</v>
      </c>
    </row>
    <row r="173" spans="2:4">
      <c r="B173">
        <v>171</v>
      </c>
      <c r="C173" s="1670" t="s">
        <v>1166</v>
      </c>
      <c r="D173" s="723" t="s">
        <v>243</v>
      </c>
    </row>
    <row r="174" spans="2:4">
      <c r="B174" s="1671">
        <v>172</v>
      </c>
      <c r="C174" s="1670" t="s">
        <v>1167</v>
      </c>
      <c r="D174" s="533" t="s">
        <v>244</v>
      </c>
    </row>
    <row r="175" spans="2:4">
      <c r="B175">
        <v>173</v>
      </c>
      <c r="C175" s="1670" t="s">
        <v>1168</v>
      </c>
      <c r="D175" s="853" t="s">
        <v>245</v>
      </c>
    </row>
    <row r="176" spans="2:4">
      <c r="B176">
        <v>174</v>
      </c>
      <c r="C176" s="1670" t="s">
        <v>1169</v>
      </c>
      <c r="D176" s="853" t="s">
        <v>246</v>
      </c>
    </row>
    <row r="177" spans="2:4">
      <c r="B177" s="1671">
        <v>175</v>
      </c>
      <c r="C177" s="1676" t="s">
        <v>1170</v>
      </c>
      <c r="D177" s="799" t="s">
        <v>247</v>
      </c>
    </row>
    <row r="178" spans="2:4" ht="25.5">
      <c r="B178">
        <v>176</v>
      </c>
      <c r="C178" s="1676" t="s">
        <v>1171</v>
      </c>
      <c r="D178" s="803" t="s">
        <v>248</v>
      </c>
    </row>
    <row r="179" spans="2:4">
      <c r="B179">
        <v>177</v>
      </c>
      <c r="C179" s="1670" t="s">
        <v>1172</v>
      </c>
      <c r="D179" s="853" t="s">
        <v>249</v>
      </c>
    </row>
    <row r="180" spans="2:4">
      <c r="B180" s="1671">
        <v>178</v>
      </c>
      <c r="C180" s="1670" t="s">
        <v>1173</v>
      </c>
      <c r="D180" s="853" t="s">
        <v>250</v>
      </c>
    </row>
    <row r="181" spans="2:4">
      <c r="B181">
        <v>179</v>
      </c>
      <c r="C181" s="1670" t="s">
        <v>1174</v>
      </c>
      <c r="D181" s="853" t="s">
        <v>251</v>
      </c>
    </row>
    <row r="182" spans="2:4">
      <c r="B182">
        <v>180</v>
      </c>
      <c r="C182" s="1676" t="s">
        <v>1175</v>
      </c>
      <c r="D182" s="805" t="s">
        <v>252</v>
      </c>
    </row>
    <row r="183" spans="2:4">
      <c r="B183" s="1671">
        <v>181</v>
      </c>
      <c r="C183" s="1676" t="s">
        <v>1176</v>
      </c>
      <c r="D183" s="816" t="s">
        <v>253</v>
      </c>
    </row>
    <row r="184" spans="2:4">
      <c r="B184">
        <v>182</v>
      </c>
      <c r="C184" s="1670" t="s">
        <v>1177</v>
      </c>
      <c r="D184" s="723" t="s">
        <v>254</v>
      </c>
    </row>
    <row r="185" spans="2:4">
      <c r="B185">
        <v>183</v>
      </c>
      <c r="C185" s="1670" t="s">
        <v>1178</v>
      </c>
      <c r="D185" s="723" t="s">
        <v>255</v>
      </c>
    </row>
    <row r="186" spans="2:4">
      <c r="B186" s="1671">
        <v>184</v>
      </c>
      <c r="C186" s="1670" t="s">
        <v>1179</v>
      </c>
      <c r="D186" s="723" t="s">
        <v>256</v>
      </c>
    </row>
    <row r="187" spans="2:4">
      <c r="B187">
        <v>185</v>
      </c>
      <c r="C187" s="1672" t="s">
        <v>1180</v>
      </c>
      <c r="D187" s="866" t="s">
        <v>257</v>
      </c>
    </row>
    <row r="188" spans="2:4">
      <c r="B188">
        <v>186</v>
      </c>
      <c r="C188" s="1670" t="s">
        <v>1181</v>
      </c>
      <c r="D188" s="1670" t="s">
        <v>529</v>
      </c>
    </row>
    <row r="189" spans="2:4">
      <c r="B189">
        <v>187</v>
      </c>
      <c r="C189" s="1670" t="s">
        <v>1113</v>
      </c>
      <c r="D189" s="1670" t="s">
        <v>188</v>
      </c>
    </row>
    <row r="190" spans="2:4">
      <c r="B190">
        <v>188</v>
      </c>
      <c r="C190" s="1670" t="s">
        <v>1182</v>
      </c>
      <c r="D190" s="1670" t="s">
        <v>258</v>
      </c>
    </row>
    <row r="191" spans="2:4">
      <c r="B191">
        <v>189</v>
      </c>
      <c r="C191" s="1670" t="s">
        <v>1183</v>
      </c>
      <c r="D191" s="1670" t="s">
        <v>221</v>
      </c>
    </row>
    <row r="192" spans="2:4" ht="25.5">
      <c r="B192">
        <v>190</v>
      </c>
      <c r="C192" s="1670" t="s">
        <v>1184</v>
      </c>
      <c r="D192" s="1670" t="s">
        <v>259</v>
      </c>
    </row>
    <row r="193" spans="2:4">
      <c r="B193">
        <v>191</v>
      </c>
      <c r="C193" s="1670" t="s">
        <v>1185</v>
      </c>
      <c r="D193" s="1670" t="s">
        <v>260</v>
      </c>
    </row>
    <row r="194" spans="2:4" ht="25.5">
      <c r="B194">
        <v>192</v>
      </c>
      <c r="C194" s="1670" t="s">
        <v>1186</v>
      </c>
      <c r="D194" s="1670" t="s">
        <v>261</v>
      </c>
    </row>
    <row r="195" spans="2:4" ht="25.5">
      <c r="B195">
        <v>193</v>
      </c>
      <c r="C195" s="1670" t="s">
        <v>1187</v>
      </c>
      <c r="D195" s="1670" t="s">
        <v>262</v>
      </c>
    </row>
    <row r="196" spans="2:4">
      <c r="B196">
        <v>194</v>
      </c>
      <c r="C196" s="1670" t="s">
        <v>1031</v>
      </c>
      <c r="D196" s="1670" t="s">
        <v>263</v>
      </c>
    </row>
    <row r="197" spans="2:4">
      <c r="B197">
        <v>195</v>
      </c>
      <c r="C197" s="1670" t="s">
        <v>1188</v>
      </c>
      <c r="D197" s="1670" t="s">
        <v>264</v>
      </c>
    </row>
    <row r="198" spans="2:4">
      <c r="B198">
        <v>196</v>
      </c>
      <c r="C198" s="1670" t="s">
        <v>1114</v>
      </c>
      <c r="D198" s="1670" t="s">
        <v>189</v>
      </c>
    </row>
    <row r="199" spans="2:4">
      <c r="B199">
        <v>197</v>
      </c>
      <c r="C199" s="1670" t="s">
        <v>1189</v>
      </c>
      <c r="D199" s="1670" t="s">
        <v>265</v>
      </c>
    </row>
    <row r="200" spans="2:4">
      <c r="B200">
        <v>198</v>
      </c>
      <c r="C200" s="1670" t="s">
        <v>1190</v>
      </c>
      <c r="D200" s="1670" t="s">
        <v>266</v>
      </c>
    </row>
    <row r="201" spans="2:4">
      <c r="B201">
        <v>199</v>
      </c>
      <c r="C201" s="1670" t="s">
        <v>1191</v>
      </c>
      <c r="D201" s="1670" t="s">
        <v>267</v>
      </c>
    </row>
    <row r="202" spans="2:4">
      <c r="B202">
        <v>200</v>
      </c>
      <c r="C202" s="1670" t="s">
        <v>1192</v>
      </c>
      <c r="D202" s="1670" t="s">
        <v>235</v>
      </c>
    </row>
    <row r="203" spans="2:4">
      <c r="B203">
        <v>201</v>
      </c>
      <c r="C203" s="1670" t="s">
        <v>1193</v>
      </c>
      <c r="D203" s="1670" t="s">
        <v>241</v>
      </c>
    </row>
    <row r="204" spans="2:4">
      <c r="B204">
        <v>202</v>
      </c>
      <c r="C204" s="1670" t="s">
        <v>1031</v>
      </c>
      <c r="D204" s="1670" t="s">
        <v>263</v>
      </c>
    </row>
    <row r="205" spans="2:4">
      <c r="B205" s="1671">
        <v>203</v>
      </c>
      <c r="C205" s="1672" t="s">
        <v>1194</v>
      </c>
      <c r="D205" s="1672" t="s">
        <v>268</v>
      </c>
    </row>
    <row r="206" spans="2:4">
      <c r="B206">
        <v>204</v>
      </c>
      <c r="C206" s="1670" t="s">
        <v>1195</v>
      </c>
      <c r="D206" s="1670" t="s">
        <v>530</v>
      </c>
    </row>
    <row r="207" spans="2:4">
      <c r="B207">
        <v>205</v>
      </c>
      <c r="C207" s="1670" t="s">
        <v>1115</v>
      </c>
      <c r="D207" s="1670" t="s">
        <v>190</v>
      </c>
    </row>
    <row r="208" spans="2:4">
      <c r="B208">
        <v>206</v>
      </c>
      <c r="C208" s="1670" t="s">
        <v>1196</v>
      </c>
      <c r="D208" s="1670" t="s">
        <v>274</v>
      </c>
    </row>
    <row r="209" spans="2:4">
      <c r="B209">
        <v>207</v>
      </c>
      <c r="C209" s="1670" t="s">
        <v>1197</v>
      </c>
      <c r="D209" s="1670" t="s">
        <v>564</v>
      </c>
    </row>
    <row r="210" spans="2:4" ht="38.25">
      <c r="B210">
        <v>208</v>
      </c>
      <c r="C210" s="1670" t="s">
        <v>1198</v>
      </c>
      <c r="D210" s="1670" t="s">
        <v>275</v>
      </c>
    </row>
    <row r="211" spans="2:4">
      <c r="B211">
        <v>209</v>
      </c>
      <c r="C211" s="1670" t="s">
        <v>1199</v>
      </c>
      <c r="D211" s="1670" t="s">
        <v>276</v>
      </c>
    </row>
    <row r="212" spans="2:4" ht="25.5">
      <c r="B212">
        <v>210</v>
      </c>
      <c r="C212" s="1670" t="s">
        <v>1200</v>
      </c>
      <c r="D212" s="1670" t="s">
        <v>277</v>
      </c>
    </row>
    <row r="213" spans="2:4" ht="25.5">
      <c r="B213">
        <v>211</v>
      </c>
      <c r="C213" s="1670" t="s">
        <v>1201</v>
      </c>
      <c r="D213" s="1670" t="s">
        <v>570</v>
      </c>
    </row>
    <row r="214" spans="2:4">
      <c r="B214">
        <v>212</v>
      </c>
      <c r="C214" s="1670" t="s">
        <v>1202</v>
      </c>
      <c r="D214" s="1670" t="s">
        <v>278</v>
      </c>
    </row>
    <row r="215" spans="2:4">
      <c r="B215">
        <v>213</v>
      </c>
      <c r="C215" s="1670" t="s">
        <v>1203</v>
      </c>
      <c r="D215" s="1670" t="s">
        <v>279</v>
      </c>
    </row>
    <row r="216" spans="2:4">
      <c r="B216">
        <v>214</v>
      </c>
      <c r="C216" s="1670" t="s">
        <v>1204</v>
      </c>
      <c r="D216" s="1670" t="s">
        <v>280</v>
      </c>
    </row>
    <row r="217" spans="2:4">
      <c r="B217">
        <v>215</v>
      </c>
      <c r="C217" s="1670" t="s">
        <v>1031</v>
      </c>
      <c r="D217" s="1670" t="s">
        <v>263</v>
      </c>
    </row>
    <row r="218" spans="2:4" ht="25.5">
      <c r="B218">
        <v>216</v>
      </c>
      <c r="C218" s="1670" t="s">
        <v>1205</v>
      </c>
      <c r="D218" s="1670" t="s">
        <v>571</v>
      </c>
    </row>
    <row r="219" spans="2:4">
      <c r="B219">
        <v>217</v>
      </c>
      <c r="C219" s="1670" t="s">
        <v>1206</v>
      </c>
      <c r="D219" s="1670" t="s">
        <v>552</v>
      </c>
    </row>
    <row r="220" spans="2:4">
      <c r="B220">
        <v>218</v>
      </c>
      <c r="C220" s="1670" t="s">
        <v>1207</v>
      </c>
      <c r="D220" s="1670" t="s">
        <v>281</v>
      </c>
    </row>
    <row r="221" spans="2:4">
      <c r="B221">
        <v>219</v>
      </c>
      <c r="C221" s="1670" t="s">
        <v>1116</v>
      </c>
      <c r="D221" s="1670" t="s">
        <v>191</v>
      </c>
    </row>
    <row r="222" spans="2:4">
      <c r="B222">
        <v>220</v>
      </c>
      <c r="C222" s="1670" t="s">
        <v>1208</v>
      </c>
      <c r="D222" s="1670" t="s">
        <v>282</v>
      </c>
    </row>
    <row r="223" spans="2:4">
      <c r="B223">
        <v>221</v>
      </c>
      <c r="C223" s="1670" t="s">
        <v>1209</v>
      </c>
      <c r="D223" s="1670" t="s">
        <v>283</v>
      </c>
    </row>
    <row r="224" spans="2:4">
      <c r="B224">
        <v>222</v>
      </c>
      <c r="C224" s="1670" t="s">
        <v>1210</v>
      </c>
      <c r="D224" s="1670" t="s">
        <v>284</v>
      </c>
    </row>
    <row r="225" spans="2:4" ht="25.5">
      <c r="B225">
        <v>223</v>
      </c>
      <c r="C225" s="1670" t="s">
        <v>1211</v>
      </c>
      <c r="D225" s="1670" t="s">
        <v>572</v>
      </c>
    </row>
    <row r="226" spans="2:4">
      <c r="B226">
        <v>224</v>
      </c>
      <c r="C226" s="1670" t="s">
        <v>1212</v>
      </c>
      <c r="D226" s="1670" t="s">
        <v>285</v>
      </c>
    </row>
    <row r="227" spans="2:4">
      <c r="B227">
        <v>225</v>
      </c>
      <c r="C227" s="1670" t="s">
        <v>1213</v>
      </c>
      <c r="D227" s="1670" t="s">
        <v>553</v>
      </c>
    </row>
    <row r="228" spans="2:4">
      <c r="B228">
        <v>226</v>
      </c>
      <c r="C228" s="1670" t="s">
        <v>1214</v>
      </c>
      <c r="D228" s="1670" t="s">
        <v>554</v>
      </c>
    </row>
    <row r="229" spans="2:4">
      <c r="B229">
        <v>227</v>
      </c>
      <c r="C229" s="1670" t="s">
        <v>1215</v>
      </c>
      <c r="D229" s="1670" t="s">
        <v>286</v>
      </c>
    </row>
    <row r="230" spans="2:4">
      <c r="B230" s="1671">
        <v>228</v>
      </c>
      <c r="C230" s="1678" t="s">
        <v>1216</v>
      </c>
      <c r="D230" s="1678" t="s">
        <v>562</v>
      </c>
    </row>
    <row r="231" spans="2:4">
      <c r="B231">
        <v>229</v>
      </c>
      <c r="C231" s="1670" t="s">
        <v>1010</v>
      </c>
      <c r="D231" s="1670" t="s">
        <v>531</v>
      </c>
    </row>
    <row r="232" spans="2:4">
      <c r="B232">
        <v>230</v>
      </c>
      <c r="C232" s="1670" t="s">
        <v>1142</v>
      </c>
      <c r="D232" s="1670" t="s">
        <v>287</v>
      </c>
    </row>
    <row r="233" spans="2:4">
      <c r="B233">
        <v>231</v>
      </c>
      <c r="C233" s="1670" t="s">
        <v>1217</v>
      </c>
      <c r="D233" s="1670" t="s">
        <v>288</v>
      </c>
    </row>
    <row r="234" spans="2:4">
      <c r="B234" s="1671">
        <v>232</v>
      </c>
      <c r="C234" s="1672" t="s">
        <v>1218</v>
      </c>
      <c r="D234" s="1672" t="s">
        <v>289</v>
      </c>
    </row>
    <row r="235" spans="2:4">
      <c r="B235">
        <v>233</v>
      </c>
      <c r="C235" s="1670" t="s">
        <v>1219</v>
      </c>
      <c r="D235" s="1670" t="s">
        <v>532</v>
      </c>
    </row>
    <row r="236" spans="2:4">
      <c r="B236">
        <v>234</v>
      </c>
      <c r="C236" s="1670" t="s">
        <v>1119</v>
      </c>
      <c r="D236" s="1670" t="s">
        <v>290</v>
      </c>
    </row>
    <row r="237" spans="2:4">
      <c r="B237">
        <v>235</v>
      </c>
      <c r="C237" s="1676" t="s">
        <v>1220</v>
      </c>
      <c r="D237" s="1676" t="s">
        <v>291</v>
      </c>
    </row>
    <row r="238" spans="2:4">
      <c r="B238">
        <v>236</v>
      </c>
      <c r="C238" s="1676" t="s">
        <v>1221</v>
      </c>
      <c r="D238" s="1676" t="s">
        <v>292</v>
      </c>
    </row>
    <row r="239" spans="2:4">
      <c r="B239">
        <v>237</v>
      </c>
      <c r="C239" s="1670" t="s">
        <v>1120</v>
      </c>
      <c r="D239" s="1670" t="s">
        <v>293</v>
      </c>
    </row>
    <row r="240" spans="2:4">
      <c r="B240">
        <v>238</v>
      </c>
      <c r="C240" s="1670" t="s">
        <v>1222</v>
      </c>
      <c r="D240" s="1670" t="s">
        <v>294</v>
      </c>
    </row>
    <row r="241" spans="2:4">
      <c r="B241">
        <v>239</v>
      </c>
      <c r="C241" s="1670" t="s">
        <v>1223</v>
      </c>
      <c r="D241" s="1670" t="s">
        <v>295</v>
      </c>
    </row>
    <row r="242" spans="2:4">
      <c r="B242">
        <v>240</v>
      </c>
      <c r="C242" s="1670" t="s">
        <v>1224</v>
      </c>
      <c r="D242" s="1670" t="s">
        <v>296</v>
      </c>
    </row>
    <row r="243" spans="2:4">
      <c r="B243">
        <v>241</v>
      </c>
      <c r="C243" s="1670" t="s">
        <v>1225</v>
      </c>
      <c r="D243" s="1670" t="s">
        <v>297</v>
      </c>
    </row>
    <row r="244" spans="2:4">
      <c r="B244" s="1671">
        <v>242</v>
      </c>
      <c r="C244" s="1672" t="s">
        <v>1226</v>
      </c>
      <c r="D244" s="1672" t="s">
        <v>298</v>
      </c>
    </row>
    <row r="245" spans="2:4">
      <c r="B245">
        <v>243</v>
      </c>
      <c r="C245" s="1670" t="s">
        <v>1227</v>
      </c>
      <c r="D245" s="1670" t="s">
        <v>533</v>
      </c>
    </row>
    <row r="246" spans="2:4" ht="25.5">
      <c r="B246">
        <v>244</v>
      </c>
      <c r="C246" s="1670" t="s">
        <v>1228</v>
      </c>
      <c r="D246" s="1670" t="s">
        <v>299</v>
      </c>
    </row>
    <row r="247" spans="2:4" ht="25.5">
      <c r="B247">
        <v>245</v>
      </c>
      <c r="C247" s="1670" t="s">
        <v>1229</v>
      </c>
      <c r="D247" s="1670" t="s">
        <v>989</v>
      </c>
    </row>
    <row r="248" spans="2:4" ht="25.5">
      <c r="B248">
        <v>246</v>
      </c>
      <c r="C248" s="1670" t="s">
        <v>1230</v>
      </c>
      <c r="D248" s="1670" t="s">
        <v>300</v>
      </c>
    </row>
    <row r="249" spans="2:4">
      <c r="B249">
        <v>247</v>
      </c>
      <c r="C249" s="1670" t="s">
        <v>1231</v>
      </c>
      <c r="D249" s="1670" t="s">
        <v>301</v>
      </c>
    </row>
    <row r="250" spans="2:4" ht="51">
      <c r="B250" s="1671">
        <v>248</v>
      </c>
      <c r="C250" s="1672" t="s">
        <v>1232</v>
      </c>
      <c r="D250" s="1672" t="s">
        <v>990</v>
      </c>
    </row>
    <row r="251" spans="2:4">
      <c r="B251">
        <v>249</v>
      </c>
      <c r="C251" s="1670" t="s">
        <v>1233</v>
      </c>
      <c r="D251" s="1670" t="s">
        <v>534</v>
      </c>
    </row>
    <row r="252" spans="2:4" ht="38.25">
      <c r="B252">
        <v>250</v>
      </c>
      <c r="C252" s="1670" t="s">
        <v>1234</v>
      </c>
      <c r="D252" s="1670" t="s">
        <v>302</v>
      </c>
    </row>
    <row r="253" spans="2:4" ht="38.25">
      <c r="B253">
        <v>251</v>
      </c>
      <c r="C253" s="1676" t="s">
        <v>1235</v>
      </c>
      <c r="D253" s="1676" t="s">
        <v>303</v>
      </c>
    </row>
    <row r="254" spans="2:4" ht="25.5">
      <c r="B254">
        <v>252</v>
      </c>
      <c r="C254" s="1676" t="s">
        <v>1236</v>
      </c>
      <c r="D254" s="1676" t="s">
        <v>304</v>
      </c>
    </row>
    <row r="255" spans="2:4" ht="25.5">
      <c r="B255">
        <v>253</v>
      </c>
      <c r="C255" s="1676" t="s">
        <v>1237</v>
      </c>
      <c r="D255" s="1676" t="s">
        <v>305</v>
      </c>
    </row>
    <row r="256" spans="2:4">
      <c r="B256">
        <v>254</v>
      </c>
      <c r="C256" s="1670" t="s">
        <v>1238</v>
      </c>
      <c r="D256" s="1670" t="s">
        <v>306</v>
      </c>
    </row>
    <row r="257" spans="2:4">
      <c r="B257">
        <v>255</v>
      </c>
      <c r="C257" s="1670" t="s">
        <v>1239</v>
      </c>
      <c r="D257" s="1670" t="s">
        <v>307</v>
      </c>
    </row>
    <row r="258" spans="2:4" ht="25.5">
      <c r="B258">
        <v>256</v>
      </c>
      <c r="C258" s="1670" t="s">
        <v>1240</v>
      </c>
      <c r="D258" s="1670" t="s">
        <v>308</v>
      </c>
    </row>
    <row r="259" spans="2:4">
      <c r="B259">
        <v>257</v>
      </c>
      <c r="C259" s="1670" t="s">
        <v>1241</v>
      </c>
      <c r="D259" s="1670" t="s">
        <v>309</v>
      </c>
    </row>
    <row r="260" spans="2:4">
      <c r="B260">
        <v>258</v>
      </c>
      <c r="C260" s="1670" t="s">
        <v>1031</v>
      </c>
      <c r="D260" s="1670" t="s">
        <v>263</v>
      </c>
    </row>
    <row r="261" spans="2:4">
      <c r="B261" s="1671">
        <v>259</v>
      </c>
      <c r="C261" s="1672" t="s">
        <v>1242</v>
      </c>
      <c r="D261" s="1672" t="s">
        <v>310</v>
      </c>
    </row>
    <row r="262" spans="2:4">
      <c r="B262">
        <v>260</v>
      </c>
      <c r="C262" s="1670" t="s">
        <v>1014</v>
      </c>
      <c r="D262" s="1670" t="s">
        <v>126</v>
      </c>
    </row>
    <row r="263" spans="2:4">
      <c r="B263">
        <v>261</v>
      </c>
      <c r="C263" s="1670" t="s">
        <v>1243</v>
      </c>
      <c r="D263" s="1670" t="s">
        <v>311</v>
      </c>
    </row>
    <row r="264" spans="2:4">
      <c r="B264">
        <v>262</v>
      </c>
      <c r="C264" s="1670" t="s">
        <v>1244</v>
      </c>
      <c r="D264" s="1670" t="s">
        <v>542</v>
      </c>
    </row>
    <row r="265" spans="2:4">
      <c r="B265">
        <v>263</v>
      </c>
      <c r="C265" s="1670" t="s">
        <v>1245</v>
      </c>
      <c r="D265" s="1670" t="s">
        <v>312</v>
      </c>
    </row>
    <row r="266" spans="2:4">
      <c r="B266">
        <v>264</v>
      </c>
      <c r="C266" s="1670" t="s">
        <v>1246</v>
      </c>
      <c r="D266" s="1670" t="s">
        <v>543</v>
      </c>
    </row>
    <row r="267" spans="2:4">
      <c r="B267" s="1671">
        <v>265</v>
      </c>
      <c r="C267" s="1672" t="s">
        <v>1123</v>
      </c>
      <c r="D267" s="1672" t="s">
        <v>313</v>
      </c>
    </row>
    <row r="268" spans="2:4">
      <c r="B268">
        <v>266</v>
      </c>
      <c r="C268" s="1670" t="s">
        <v>1015</v>
      </c>
      <c r="D268" s="1670" t="s">
        <v>535</v>
      </c>
    </row>
    <row r="269" spans="2:4">
      <c r="B269">
        <v>267</v>
      </c>
      <c r="C269" s="1670" t="s">
        <v>1247</v>
      </c>
      <c r="D269" s="1670" t="s">
        <v>315</v>
      </c>
    </row>
    <row r="270" spans="2:4">
      <c r="B270">
        <v>268</v>
      </c>
      <c r="C270" s="1670" t="s">
        <v>1248</v>
      </c>
      <c r="D270" s="1670" t="s">
        <v>316</v>
      </c>
    </row>
    <row r="271" spans="2:4">
      <c r="B271">
        <v>269</v>
      </c>
      <c r="C271" s="1676" t="s">
        <v>1249</v>
      </c>
      <c r="D271" s="1676" t="s">
        <v>556</v>
      </c>
    </row>
    <row r="272" spans="2:4">
      <c r="B272">
        <v>270</v>
      </c>
      <c r="C272" s="1676" t="s">
        <v>1250</v>
      </c>
      <c r="D272" s="1676" t="s">
        <v>557</v>
      </c>
    </row>
    <row r="273" spans="2:4">
      <c r="B273">
        <v>271</v>
      </c>
      <c r="C273" s="1676" t="s">
        <v>1251</v>
      </c>
      <c r="D273" s="1676" t="s">
        <v>558</v>
      </c>
    </row>
    <row r="274" spans="2:4">
      <c r="B274">
        <v>272</v>
      </c>
      <c r="C274" s="1676" t="s">
        <v>1252</v>
      </c>
      <c r="D274" s="1676" t="s">
        <v>559</v>
      </c>
    </row>
    <row r="275" spans="2:4">
      <c r="B275">
        <v>273</v>
      </c>
      <c r="C275" s="1676" t="s">
        <v>1253</v>
      </c>
      <c r="D275" s="1676" t="s">
        <v>560</v>
      </c>
    </row>
    <row r="276" spans="2:4">
      <c r="B276">
        <v>274</v>
      </c>
      <c r="C276" s="1676" t="s">
        <v>1254</v>
      </c>
      <c r="D276" s="1676" t="s">
        <v>317</v>
      </c>
    </row>
    <row r="277" spans="2:4">
      <c r="B277">
        <v>275</v>
      </c>
      <c r="C277" s="1676" t="s">
        <v>1255</v>
      </c>
      <c r="D277" s="1676" t="s">
        <v>318</v>
      </c>
    </row>
    <row r="278" spans="2:4">
      <c r="B278">
        <v>276</v>
      </c>
      <c r="C278" s="1676" t="s">
        <v>1256</v>
      </c>
      <c r="D278" s="1676" t="s">
        <v>319</v>
      </c>
    </row>
    <row r="279" spans="2:4">
      <c r="B279">
        <v>277</v>
      </c>
      <c r="C279" s="1676" t="s">
        <v>1031</v>
      </c>
      <c r="D279" s="1676" t="s">
        <v>263</v>
      </c>
    </row>
    <row r="280" spans="2:4">
      <c r="B280">
        <v>278</v>
      </c>
      <c r="C280" s="1670" t="s">
        <v>1257</v>
      </c>
      <c r="D280" s="1670" t="s">
        <v>320</v>
      </c>
    </row>
    <row r="281" spans="2:4">
      <c r="B281" s="1671">
        <v>279</v>
      </c>
      <c r="C281" s="1678" t="s">
        <v>1216</v>
      </c>
      <c r="D281" s="1678" t="s">
        <v>562</v>
      </c>
    </row>
    <row r="282" spans="2:4">
      <c r="B282">
        <v>280</v>
      </c>
      <c r="C282" s="1670" t="s">
        <v>1258</v>
      </c>
      <c r="D282" s="1670" t="s">
        <v>536</v>
      </c>
    </row>
    <row r="283" spans="2:4">
      <c r="B283">
        <v>281</v>
      </c>
      <c r="C283" s="1670" t="s">
        <v>1259</v>
      </c>
      <c r="D283" s="1670" t="s">
        <v>321</v>
      </c>
    </row>
    <row r="284" spans="2:4">
      <c r="B284">
        <v>282</v>
      </c>
      <c r="C284" s="1670" t="s">
        <v>1260</v>
      </c>
      <c r="D284" s="1670" t="s">
        <v>322</v>
      </c>
    </row>
    <row r="285" spans="2:4">
      <c r="B285">
        <v>283</v>
      </c>
      <c r="C285" s="1670" t="s">
        <v>1261</v>
      </c>
      <c r="D285" s="1670" t="s">
        <v>323</v>
      </c>
    </row>
    <row r="286" spans="2:4">
      <c r="B286">
        <v>284</v>
      </c>
      <c r="C286" s="1670" t="s">
        <v>1262</v>
      </c>
      <c r="D286" s="1670" t="s">
        <v>324</v>
      </c>
    </row>
    <row r="287" spans="2:4">
      <c r="B287">
        <v>285</v>
      </c>
      <c r="C287" s="1670" t="s">
        <v>1263</v>
      </c>
      <c r="D287" s="1670" t="s">
        <v>325</v>
      </c>
    </row>
    <row r="288" spans="2:4">
      <c r="B288" s="1671">
        <v>286</v>
      </c>
      <c r="C288" s="1672" t="s">
        <v>1264</v>
      </c>
      <c r="D288" s="1672" t="s">
        <v>326</v>
      </c>
    </row>
    <row r="289" spans="2:4">
      <c r="B289">
        <v>287</v>
      </c>
      <c r="C289" s="1670" t="s">
        <v>1265</v>
      </c>
      <c r="D289" s="1670" t="s">
        <v>537</v>
      </c>
    </row>
    <row r="290" spans="2:4" ht="25.5">
      <c r="B290">
        <v>288</v>
      </c>
      <c r="C290" s="1676" t="s">
        <v>1266</v>
      </c>
      <c r="D290" s="1676" t="s">
        <v>541</v>
      </c>
    </row>
    <row r="291" spans="2:4" ht="38.25">
      <c r="B291">
        <v>289</v>
      </c>
      <c r="C291" s="1676" t="s">
        <v>1267</v>
      </c>
      <c r="D291" s="1676" t="s">
        <v>327</v>
      </c>
    </row>
    <row r="292" spans="2:4" ht="25.5">
      <c r="B292">
        <v>290</v>
      </c>
      <c r="C292" s="1676" t="s">
        <v>1268</v>
      </c>
      <c r="D292" s="1676" t="s">
        <v>328</v>
      </c>
    </row>
    <row r="293" spans="2:4" ht="25.5">
      <c r="B293">
        <v>291</v>
      </c>
      <c r="C293" s="1676" t="s">
        <v>1269</v>
      </c>
      <c r="D293" s="1676" t="s">
        <v>329</v>
      </c>
    </row>
    <row r="294" spans="2:4">
      <c r="B294">
        <v>292</v>
      </c>
      <c r="C294" s="1676" t="s">
        <v>1270</v>
      </c>
      <c r="D294" s="1676" t="s">
        <v>330</v>
      </c>
    </row>
    <row r="295" spans="2:4">
      <c r="B295">
        <v>293</v>
      </c>
      <c r="C295" s="1676" t="s">
        <v>1271</v>
      </c>
      <c r="D295" s="1676" t="s">
        <v>331</v>
      </c>
    </row>
    <row r="296" spans="2:4">
      <c r="B296">
        <v>294</v>
      </c>
      <c r="C296" s="1676" t="s">
        <v>1272</v>
      </c>
      <c r="D296" s="1676" t="s">
        <v>332</v>
      </c>
    </row>
    <row r="297" spans="2:4">
      <c r="B297">
        <v>295</v>
      </c>
      <c r="C297" s="1670" t="s">
        <v>1273</v>
      </c>
      <c r="D297" s="1670" t="s">
        <v>333</v>
      </c>
    </row>
    <row r="298" spans="2:4">
      <c r="B298">
        <v>296</v>
      </c>
      <c r="C298" s="1670" t="s">
        <v>1274</v>
      </c>
      <c r="D298" s="1670" t="s">
        <v>334</v>
      </c>
    </row>
    <row r="299" spans="2:4">
      <c r="B299">
        <v>297</v>
      </c>
      <c r="C299" s="1670" t="s">
        <v>1126</v>
      </c>
      <c r="D299" s="1670" t="s">
        <v>335</v>
      </c>
    </row>
    <row r="300" spans="2:4">
      <c r="B300" s="1671">
        <v>298</v>
      </c>
      <c r="C300" s="1672" t="s">
        <v>1275</v>
      </c>
      <c r="D300" s="1672" t="s">
        <v>336</v>
      </c>
    </row>
    <row r="301" spans="2:4">
      <c r="B301">
        <v>299</v>
      </c>
      <c r="C301" s="1670" t="s">
        <v>1276</v>
      </c>
      <c r="D301" s="1670" t="s">
        <v>548</v>
      </c>
    </row>
    <row r="302" spans="2:4">
      <c r="B302">
        <v>300</v>
      </c>
      <c r="C302" s="1670" t="s">
        <v>1277</v>
      </c>
      <c r="D302" s="1670" t="s">
        <v>337</v>
      </c>
    </row>
    <row r="303" spans="2:4" ht="38.25">
      <c r="B303">
        <v>301</v>
      </c>
      <c r="C303" s="1676" t="s">
        <v>1278</v>
      </c>
      <c r="D303" s="1676" t="s">
        <v>338</v>
      </c>
    </row>
    <row r="304" spans="2:4" ht="25.5">
      <c r="B304">
        <v>302</v>
      </c>
      <c r="C304" s="1670" t="s">
        <v>1279</v>
      </c>
      <c r="D304" s="1670" t="s">
        <v>339</v>
      </c>
    </row>
    <row r="305" spans="2:4" ht="38.25">
      <c r="B305">
        <v>303</v>
      </c>
      <c r="C305" s="1670" t="s">
        <v>1280</v>
      </c>
      <c r="D305" s="1670" t="s">
        <v>340</v>
      </c>
    </row>
    <row r="306" spans="2:4" ht="38.25">
      <c r="B306">
        <v>304</v>
      </c>
      <c r="C306" s="1676" t="s">
        <v>1280</v>
      </c>
      <c r="D306" s="1676" t="s">
        <v>341</v>
      </c>
    </row>
    <row r="307" spans="2:4" ht="25.5">
      <c r="B307">
        <v>305</v>
      </c>
      <c r="C307" s="1670" t="s">
        <v>1281</v>
      </c>
      <c r="D307" s="1670" t="s">
        <v>342</v>
      </c>
    </row>
    <row r="308" spans="2:4">
      <c r="B308">
        <v>306</v>
      </c>
      <c r="C308" s="1676" t="s">
        <v>1282</v>
      </c>
      <c r="D308" s="1676" t="s">
        <v>343</v>
      </c>
    </row>
    <row r="309" spans="2:4" ht="25.5">
      <c r="B309">
        <v>307</v>
      </c>
      <c r="C309" s="1676" t="s">
        <v>1</v>
      </c>
      <c r="D309" s="1676" t="s">
        <v>1</v>
      </c>
    </row>
    <row r="310" spans="2:4" ht="25.5">
      <c r="B310">
        <v>308</v>
      </c>
      <c r="C310" s="1670" t="s">
        <v>2</v>
      </c>
      <c r="D310" s="1670" t="s">
        <v>2</v>
      </c>
    </row>
    <row r="311" spans="2:4">
      <c r="B311">
        <v>309</v>
      </c>
      <c r="C311" s="1670" t="s">
        <v>1283</v>
      </c>
      <c r="D311" s="1670" t="s">
        <v>344</v>
      </c>
    </row>
    <row r="312" spans="2:4">
      <c r="B312">
        <v>310</v>
      </c>
      <c r="C312" s="1676" t="s">
        <v>1284</v>
      </c>
      <c r="D312" s="1676" t="s">
        <v>345</v>
      </c>
    </row>
    <row r="313" spans="2:4">
      <c r="B313">
        <v>311</v>
      </c>
      <c r="C313" s="1670" t="s">
        <v>1285</v>
      </c>
      <c r="D313" s="1670" t="s">
        <v>346</v>
      </c>
    </row>
    <row r="314" spans="2:4">
      <c r="B314">
        <v>312</v>
      </c>
      <c r="C314" s="1670" t="s">
        <v>1286</v>
      </c>
      <c r="D314" s="1670" t="s">
        <v>347</v>
      </c>
    </row>
    <row r="315" spans="2:4" ht="25.5">
      <c r="B315">
        <v>313</v>
      </c>
      <c r="C315" s="1676" t="s">
        <v>1287</v>
      </c>
      <c r="D315" s="1676" t="s">
        <v>547</v>
      </c>
    </row>
    <row r="316" spans="2:4">
      <c r="B316">
        <v>314</v>
      </c>
      <c r="C316" s="1678" t="s">
        <v>1288</v>
      </c>
      <c r="D316" s="1678" t="s">
        <v>348</v>
      </c>
    </row>
    <row r="317" spans="2:4">
      <c r="B317">
        <v>315</v>
      </c>
      <c r="C317" s="1670" t="s">
        <v>1019</v>
      </c>
      <c r="D317" s="1670" t="s">
        <v>503</v>
      </c>
    </row>
    <row r="318" spans="2:4">
      <c r="B318">
        <v>316</v>
      </c>
      <c r="C318" s="1670" t="s">
        <v>1289</v>
      </c>
      <c r="D318" s="1670" t="s">
        <v>349</v>
      </c>
    </row>
    <row r="319" spans="2:4">
      <c r="B319">
        <v>317</v>
      </c>
      <c r="C319" s="1670" t="s">
        <v>1290</v>
      </c>
      <c r="D319" s="1670" t="s">
        <v>350</v>
      </c>
    </row>
    <row r="320" spans="2:4">
      <c r="B320">
        <v>318</v>
      </c>
      <c r="C320" s="1670" t="s">
        <v>1291</v>
      </c>
      <c r="D320" s="1670" t="s">
        <v>351</v>
      </c>
    </row>
    <row r="321" spans="2:4">
      <c r="B321">
        <v>319</v>
      </c>
      <c r="C321" s="1670" t="s">
        <v>1292</v>
      </c>
      <c r="D321" s="1670" t="s">
        <v>352</v>
      </c>
    </row>
    <row r="322" spans="2:4">
      <c r="B322">
        <v>320</v>
      </c>
      <c r="C322" s="1670" t="s">
        <v>1293</v>
      </c>
      <c r="D322" s="1670" t="s">
        <v>353</v>
      </c>
    </row>
    <row r="323" spans="2:4">
      <c r="B323">
        <v>321</v>
      </c>
      <c r="C323" s="1670" t="s">
        <v>1290</v>
      </c>
      <c r="D323" s="1670" t="s">
        <v>350</v>
      </c>
    </row>
    <row r="324" spans="2:4">
      <c r="B324">
        <v>322</v>
      </c>
      <c r="C324" s="1670" t="s">
        <v>1294</v>
      </c>
      <c r="D324" s="1670" t="s">
        <v>354</v>
      </c>
    </row>
    <row r="325" spans="2:4">
      <c r="B325">
        <v>323</v>
      </c>
      <c r="C325" s="1670" t="s">
        <v>1295</v>
      </c>
      <c r="D325" s="1670" t="s">
        <v>355</v>
      </c>
    </row>
    <row r="326" spans="2:4">
      <c r="B326">
        <v>324</v>
      </c>
      <c r="C326" s="1670" t="s">
        <v>1296</v>
      </c>
      <c r="D326" s="1670" t="s">
        <v>356</v>
      </c>
    </row>
    <row r="327" spans="2:4">
      <c r="B327">
        <v>325</v>
      </c>
      <c r="C327" s="1670" t="s">
        <v>1297</v>
      </c>
      <c r="D327" s="1670" t="s">
        <v>357</v>
      </c>
    </row>
    <row r="328" spans="2:4">
      <c r="B328">
        <v>326</v>
      </c>
      <c r="C328" s="1670" t="s">
        <v>1298</v>
      </c>
      <c r="D328" s="1670" t="s">
        <v>358</v>
      </c>
    </row>
    <row r="329" spans="2:4">
      <c r="B329">
        <v>327</v>
      </c>
      <c r="C329" s="1670" t="s">
        <v>1299</v>
      </c>
      <c r="D329" s="1670" t="s">
        <v>359</v>
      </c>
    </row>
    <row r="330" spans="2:4">
      <c r="B330">
        <v>328</v>
      </c>
      <c r="C330" s="1670" t="s">
        <v>1300</v>
      </c>
      <c r="D330" s="1670" t="s">
        <v>360</v>
      </c>
    </row>
    <row r="331" spans="2:4">
      <c r="B331">
        <v>329</v>
      </c>
      <c r="C331" s="1670" t="s">
        <v>1301</v>
      </c>
      <c r="D331" s="1670" t="s">
        <v>361</v>
      </c>
    </row>
    <row r="332" spans="2:4" ht="25.5">
      <c r="B332">
        <v>330</v>
      </c>
      <c r="C332" s="1670" t="s">
        <v>1302</v>
      </c>
      <c r="D332" s="1670" t="s">
        <v>362</v>
      </c>
    </row>
    <row r="333" spans="2:4">
      <c r="B333" s="1671">
        <v>331</v>
      </c>
      <c r="C333" s="1672" t="s">
        <v>1303</v>
      </c>
      <c r="D333" s="1672" t="s">
        <v>363</v>
      </c>
    </row>
    <row r="334" spans="2:4">
      <c r="B334">
        <v>332</v>
      </c>
      <c r="C334" s="1670" t="s">
        <v>1304</v>
      </c>
      <c r="D334" s="1670" t="s">
        <v>538</v>
      </c>
    </row>
    <row r="335" spans="2:4">
      <c r="B335">
        <v>333</v>
      </c>
      <c r="C335" s="1670" t="s">
        <v>1305</v>
      </c>
      <c r="D335" s="1670" t="s">
        <v>364</v>
      </c>
    </row>
    <row r="336" spans="2:4">
      <c r="B336">
        <v>334</v>
      </c>
      <c r="C336" s="1670" t="s">
        <v>1306</v>
      </c>
      <c r="D336" s="1670" t="s">
        <v>365</v>
      </c>
    </row>
    <row r="337" spans="2:4" ht="25.5">
      <c r="B337">
        <v>335</v>
      </c>
      <c r="C337" s="1670" t="s">
        <v>1307</v>
      </c>
      <c r="D337" s="1670" t="s">
        <v>366</v>
      </c>
    </row>
    <row r="338" spans="2:4">
      <c r="B338">
        <v>336</v>
      </c>
      <c r="C338" s="1670" t="s">
        <v>1308</v>
      </c>
      <c r="D338" s="1670" t="s">
        <v>367</v>
      </c>
    </row>
    <row r="339" spans="2:4">
      <c r="B339">
        <v>337</v>
      </c>
      <c r="C339" s="1670" t="s">
        <v>1309</v>
      </c>
      <c r="D339" s="1670" t="s">
        <v>368</v>
      </c>
    </row>
    <row r="340" spans="2:4">
      <c r="B340">
        <v>338</v>
      </c>
      <c r="C340" s="1670" t="s">
        <v>1306</v>
      </c>
      <c r="D340" s="1670" t="s">
        <v>365</v>
      </c>
    </row>
    <row r="341" spans="2:4" ht="25.5">
      <c r="B341">
        <v>339</v>
      </c>
      <c r="C341" s="1670" t="s">
        <v>1310</v>
      </c>
      <c r="D341" s="1670" t="s">
        <v>369</v>
      </c>
    </row>
    <row r="342" spans="2:4">
      <c r="B342">
        <v>340</v>
      </c>
      <c r="C342" s="1670" t="s">
        <v>1308</v>
      </c>
      <c r="D342" s="1670" t="s">
        <v>367</v>
      </c>
    </row>
    <row r="343" spans="2:4">
      <c r="B343">
        <v>341</v>
      </c>
      <c r="C343" s="1670" t="s">
        <v>1311</v>
      </c>
      <c r="D343" s="1670" t="s">
        <v>370</v>
      </c>
    </row>
    <row r="344" spans="2:4">
      <c r="B344">
        <v>342</v>
      </c>
      <c r="C344" s="1670" t="s">
        <v>1312</v>
      </c>
      <c r="D344" s="1670" t="s">
        <v>135</v>
      </c>
    </row>
    <row r="345" spans="2:4">
      <c r="B345">
        <v>343</v>
      </c>
      <c r="C345" s="1670" t="s">
        <v>1313</v>
      </c>
      <c r="D345" s="1670" t="s">
        <v>371</v>
      </c>
    </row>
    <row r="346" spans="2:4">
      <c r="B346">
        <v>344</v>
      </c>
      <c r="C346" s="1670" t="s">
        <v>1314</v>
      </c>
      <c r="D346" s="1670" t="s">
        <v>372</v>
      </c>
    </row>
    <row r="347" spans="2:4">
      <c r="B347">
        <v>345</v>
      </c>
      <c r="C347" s="1670" t="s">
        <v>1306</v>
      </c>
      <c r="D347" s="1670" t="s">
        <v>365</v>
      </c>
    </row>
    <row r="348" spans="2:4" ht="25.5">
      <c r="B348">
        <v>346</v>
      </c>
      <c r="C348" s="1670" t="s">
        <v>1310</v>
      </c>
      <c r="D348" s="1670" t="s">
        <v>369</v>
      </c>
    </row>
    <row r="349" spans="2:4">
      <c r="B349">
        <v>347</v>
      </c>
      <c r="C349" s="1670" t="s">
        <v>1308</v>
      </c>
      <c r="D349" s="1670" t="s">
        <v>367</v>
      </c>
    </row>
    <row r="350" spans="2:4">
      <c r="B350">
        <v>348</v>
      </c>
      <c r="C350" s="1670" t="s">
        <v>1315</v>
      </c>
      <c r="D350" s="1670" t="s">
        <v>373</v>
      </c>
    </row>
    <row r="351" spans="2:4">
      <c r="B351">
        <v>349</v>
      </c>
      <c r="C351" s="1670" t="s">
        <v>1316</v>
      </c>
      <c r="D351" s="1670" t="s">
        <v>374</v>
      </c>
    </row>
    <row r="352" spans="2:4">
      <c r="B352">
        <v>350</v>
      </c>
      <c r="C352" s="1670" t="s">
        <v>1317</v>
      </c>
      <c r="D352" s="1670" t="s">
        <v>375</v>
      </c>
    </row>
    <row r="353" spans="2:4">
      <c r="B353">
        <v>351</v>
      </c>
      <c r="C353" s="1670" t="s">
        <v>1306</v>
      </c>
      <c r="D353" s="1670" t="s">
        <v>365</v>
      </c>
    </row>
    <row r="354" spans="2:4" ht="25.5">
      <c r="B354">
        <v>352</v>
      </c>
      <c r="C354" s="1670" t="s">
        <v>1310</v>
      </c>
      <c r="D354" s="1670" t="s">
        <v>369</v>
      </c>
    </row>
    <row r="355" spans="2:4">
      <c r="B355">
        <v>353</v>
      </c>
      <c r="C355" s="1670" t="s">
        <v>1308</v>
      </c>
      <c r="D355" s="1670" t="s">
        <v>367</v>
      </c>
    </row>
    <row r="356" spans="2:4">
      <c r="B356">
        <v>354</v>
      </c>
      <c r="C356" s="1670" t="s">
        <v>1318</v>
      </c>
      <c r="D356" s="1670" t="s">
        <v>376</v>
      </c>
    </row>
    <row r="357" spans="2:4">
      <c r="B357" s="1671">
        <v>355</v>
      </c>
      <c r="C357" s="1672" t="s">
        <v>1319</v>
      </c>
      <c r="D357" s="1672" t="s">
        <v>377</v>
      </c>
    </row>
    <row r="358" spans="2:4">
      <c r="B358">
        <v>356</v>
      </c>
      <c r="C358" s="1670" t="s">
        <v>1320</v>
      </c>
      <c r="D358" s="1670" t="s">
        <v>549</v>
      </c>
    </row>
    <row r="359" spans="2:4">
      <c r="B359">
        <v>357</v>
      </c>
      <c r="C359" s="1670" t="s">
        <v>1277</v>
      </c>
      <c r="D359" s="1670" t="s">
        <v>378</v>
      </c>
    </row>
    <row r="360" spans="2:4">
      <c r="B360">
        <v>358</v>
      </c>
      <c r="C360" s="1676" t="s">
        <v>1284</v>
      </c>
      <c r="D360" s="1676" t="s">
        <v>345</v>
      </c>
    </row>
    <row r="361" spans="2:4">
      <c r="B361">
        <v>359</v>
      </c>
      <c r="C361" s="1676" t="s">
        <v>1321</v>
      </c>
      <c r="D361" s="1676" t="s">
        <v>346</v>
      </c>
    </row>
    <row r="362" spans="2:4">
      <c r="B362">
        <v>360</v>
      </c>
      <c r="C362" s="1670" t="s">
        <v>1283</v>
      </c>
      <c r="D362" s="1670" t="s">
        <v>344</v>
      </c>
    </row>
    <row r="363" spans="2:4">
      <c r="B363">
        <v>361</v>
      </c>
      <c r="C363" s="1676" t="s">
        <v>1284</v>
      </c>
      <c r="D363" s="1676" t="s">
        <v>345</v>
      </c>
    </row>
    <row r="364" spans="2:4">
      <c r="B364">
        <v>362</v>
      </c>
      <c r="C364" s="1676" t="s">
        <v>1285</v>
      </c>
      <c r="D364" s="1676" t="s">
        <v>346</v>
      </c>
    </row>
    <row r="365" spans="2:4" ht="25.5">
      <c r="B365">
        <v>363</v>
      </c>
      <c r="C365" s="1670" t="s">
        <v>1322</v>
      </c>
      <c r="D365" s="1670" t="s">
        <v>379</v>
      </c>
    </row>
    <row r="366" spans="2:4">
      <c r="B366">
        <v>364</v>
      </c>
      <c r="C366" s="1676" t="s">
        <v>1323</v>
      </c>
      <c r="D366" s="1676" t="s">
        <v>380</v>
      </c>
    </row>
    <row r="367" spans="2:4">
      <c r="B367" s="1671">
        <v>365</v>
      </c>
      <c r="C367" s="1678" t="s">
        <v>1288</v>
      </c>
      <c r="D367" s="1678" t="s">
        <v>223</v>
      </c>
    </row>
    <row r="368" spans="2:4">
      <c r="B368">
        <v>366</v>
      </c>
      <c r="C368" s="1670" t="s">
        <v>1022</v>
      </c>
      <c r="D368" s="1670" t="s">
        <v>508</v>
      </c>
    </row>
    <row r="369" spans="2:4">
      <c r="B369">
        <v>367</v>
      </c>
      <c r="C369" s="1670" t="s">
        <v>1324</v>
      </c>
      <c r="D369" s="1670" t="s">
        <v>381</v>
      </c>
    </row>
    <row r="370" spans="2:4">
      <c r="B370">
        <v>368</v>
      </c>
      <c r="C370" s="1670" t="s">
        <v>1325</v>
      </c>
      <c r="D370" s="1670" t="s">
        <v>382</v>
      </c>
    </row>
    <row r="371" spans="2:4">
      <c r="B371">
        <v>369</v>
      </c>
      <c r="C371" s="1670" t="s">
        <v>1326</v>
      </c>
      <c r="D371" s="1670" t="s">
        <v>383</v>
      </c>
    </row>
    <row r="372" spans="2:4">
      <c r="B372" s="1671">
        <v>370</v>
      </c>
      <c r="C372" s="1672" t="s">
        <v>1327</v>
      </c>
      <c r="D372" s="1672" t="s">
        <v>384</v>
      </c>
    </row>
    <row r="373" spans="2:4">
      <c r="B373">
        <v>371</v>
      </c>
      <c r="C373" s="1670" t="s">
        <v>1328</v>
      </c>
      <c r="D373" s="1670" t="s">
        <v>539</v>
      </c>
    </row>
    <row r="374" spans="2:4">
      <c r="B374">
        <v>372</v>
      </c>
      <c r="C374" s="1670" t="s">
        <v>1329</v>
      </c>
      <c r="D374" s="1670" t="s">
        <v>390</v>
      </c>
    </row>
    <row r="375" spans="2:4">
      <c r="B375">
        <v>373</v>
      </c>
      <c r="C375" s="1670" t="s">
        <v>1330</v>
      </c>
      <c r="D375" s="1670" t="s">
        <v>391</v>
      </c>
    </row>
    <row r="376" spans="2:4">
      <c r="B376">
        <v>374</v>
      </c>
      <c r="C376" s="1670" t="s">
        <v>1331</v>
      </c>
      <c r="D376" s="1670" t="s">
        <v>392</v>
      </c>
    </row>
    <row r="377" spans="2:4">
      <c r="B377">
        <v>375</v>
      </c>
      <c r="C377" s="1670" t="s">
        <v>1097</v>
      </c>
      <c r="D377" s="1670" t="s">
        <v>140</v>
      </c>
    </row>
    <row r="378" spans="2:4">
      <c r="B378">
        <v>376</v>
      </c>
      <c r="C378" s="1670" t="s">
        <v>1332</v>
      </c>
      <c r="D378" s="1670" t="s">
        <v>393</v>
      </c>
    </row>
    <row r="379" spans="2:4">
      <c r="B379">
        <v>377</v>
      </c>
      <c r="C379" s="1670" t="s">
        <v>1333</v>
      </c>
      <c r="D379" s="1670" t="s">
        <v>394</v>
      </c>
    </row>
    <row r="380" spans="2:4">
      <c r="B380">
        <v>378</v>
      </c>
      <c r="C380" s="1670" t="s">
        <v>1334</v>
      </c>
      <c r="D380" s="1670" t="s">
        <v>395</v>
      </c>
    </row>
    <row r="381" spans="2:4">
      <c r="B381">
        <v>379</v>
      </c>
      <c r="C381" s="1670" t="s">
        <v>1335</v>
      </c>
      <c r="D381" s="1670" t="s">
        <v>385</v>
      </c>
    </row>
    <row r="382" spans="2:4">
      <c r="B382">
        <v>380</v>
      </c>
      <c r="C382" s="1670" t="s">
        <v>1336</v>
      </c>
      <c r="D382" s="1670" t="s">
        <v>386</v>
      </c>
    </row>
    <row r="383" spans="2:4">
      <c r="B383">
        <v>381</v>
      </c>
      <c r="C383" s="1670" t="s">
        <v>1337</v>
      </c>
      <c r="D383" s="1670" t="s">
        <v>576</v>
      </c>
    </row>
    <row r="384" spans="2:4">
      <c r="B384">
        <v>382</v>
      </c>
      <c r="C384" s="1670" t="s">
        <v>1338</v>
      </c>
      <c r="D384" s="1670" t="s">
        <v>387</v>
      </c>
    </row>
    <row r="385" spans="2:4">
      <c r="B385">
        <v>383</v>
      </c>
      <c r="C385" s="1670" t="s">
        <v>1339</v>
      </c>
      <c r="D385" s="1670" t="s">
        <v>388</v>
      </c>
    </row>
    <row r="386" spans="2:4">
      <c r="B386" s="1671">
        <v>384</v>
      </c>
      <c r="C386" s="1672" t="s">
        <v>1340</v>
      </c>
      <c r="D386" s="1672" t="s">
        <v>389</v>
      </c>
    </row>
    <row r="387" spans="2:4">
      <c r="B387">
        <v>385</v>
      </c>
      <c r="C387" s="1670" t="s">
        <v>1341</v>
      </c>
      <c r="D387" s="1670" t="s">
        <v>540</v>
      </c>
    </row>
    <row r="388" spans="2:4">
      <c r="B388">
        <v>386</v>
      </c>
      <c r="C388" s="1670" t="s">
        <v>1342</v>
      </c>
      <c r="D388" s="1670" t="s">
        <v>396</v>
      </c>
    </row>
    <row r="389" spans="2:4">
      <c r="B389">
        <v>387</v>
      </c>
      <c r="C389" s="1670" t="s">
        <v>1343</v>
      </c>
      <c r="D389" s="1670" t="s">
        <v>397</v>
      </c>
    </row>
    <row r="390" spans="2:4">
      <c r="B390">
        <v>388</v>
      </c>
      <c r="C390" s="1676" t="s">
        <v>1344</v>
      </c>
      <c r="D390" s="1676" t="s">
        <v>398</v>
      </c>
    </row>
    <row r="391" spans="2:4">
      <c r="B391">
        <v>389</v>
      </c>
      <c r="C391" s="1676" t="s">
        <v>1345</v>
      </c>
      <c r="D391" s="1676" t="s">
        <v>399</v>
      </c>
    </row>
    <row r="392" spans="2:4">
      <c r="B392">
        <v>390</v>
      </c>
      <c r="C392" s="1676" t="s">
        <v>1346</v>
      </c>
      <c r="D392" s="1676" t="s">
        <v>400</v>
      </c>
    </row>
    <row r="393" spans="2:4">
      <c r="B393">
        <v>391</v>
      </c>
      <c r="C393" s="1670" t="s">
        <v>1347</v>
      </c>
      <c r="D393" s="1670" t="s">
        <v>401</v>
      </c>
    </row>
    <row r="394" spans="2:4">
      <c r="B394">
        <v>392</v>
      </c>
      <c r="C394" s="1676" t="s">
        <v>1344</v>
      </c>
      <c r="D394" s="1676" t="s">
        <v>398</v>
      </c>
    </row>
    <row r="395" spans="2:4">
      <c r="B395">
        <v>393</v>
      </c>
      <c r="C395" s="1676" t="s">
        <v>1348</v>
      </c>
      <c r="D395" s="1676" t="s">
        <v>399</v>
      </c>
    </row>
    <row r="396" spans="2:4">
      <c r="B396">
        <v>394</v>
      </c>
      <c r="C396" s="1676" t="s">
        <v>1349</v>
      </c>
      <c r="D396" s="1676" t="s">
        <v>400</v>
      </c>
    </row>
    <row r="397" spans="2:4">
      <c r="B397">
        <v>395</v>
      </c>
      <c r="C397" s="1670" t="s">
        <v>1350</v>
      </c>
      <c r="D397" s="1670" t="s">
        <v>402</v>
      </c>
    </row>
    <row r="398" spans="2:4" ht="25.5">
      <c r="B398">
        <v>396</v>
      </c>
      <c r="C398" s="1670" t="s">
        <v>1351</v>
      </c>
      <c r="D398" s="1670" t="s">
        <v>218</v>
      </c>
    </row>
    <row r="399" spans="2:4">
      <c r="B399">
        <v>397</v>
      </c>
      <c r="C399" s="1670" t="s">
        <v>1352</v>
      </c>
      <c r="D399" s="1670" t="s">
        <v>294</v>
      </c>
    </row>
    <row r="400" spans="2:4">
      <c r="B400">
        <v>398</v>
      </c>
      <c r="C400" s="1670" t="s">
        <v>1353</v>
      </c>
      <c r="D400" s="1670" t="s">
        <v>403</v>
      </c>
    </row>
    <row r="401" spans="2:4">
      <c r="B401">
        <v>399</v>
      </c>
      <c r="C401" s="1670" t="s">
        <v>1354</v>
      </c>
      <c r="D401" s="1670" t="s">
        <v>296</v>
      </c>
    </row>
    <row r="402" spans="2:4">
      <c r="B402" s="1671">
        <v>400</v>
      </c>
      <c r="C402" s="1672" t="s">
        <v>1355</v>
      </c>
      <c r="D402" s="1672" t="s">
        <v>404</v>
      </c>
    </row>
    <row r="403" spans="2:4">
      <c r="B403" s="1671">
        <v>401</v>
      </c>
      <c r="C403" s="1672" t="s">
        <v>1356</v>
      </c>
      <c r="D403" s="615" t="s">
        <v>405</v>
      </c>
    </row>
    <row r="404" spans="2:4">
      <c r="B404" s="1671">
        <v>402</v>
      </c>
      <c r="C404" s="1672" t="s">
        <v>1357</v>
      </c>
      <c r="D404" s="616" t="s">
        <v>406</v>
      </c>
    </row>
    <row r="405" spans="2:4">
      <c r="B405" s="1671">
        <v>403</v>
      </c>
      <c r="C405" s="1672" t="s">
        <v>1358</v>
      </c>
      <c r="D405" s="616" t="s">
        <v>407</v>
      </c>
    </row>
    <row r="406" spans="2:4">
      <c r="B406" s="1671">
        <v>404</v>
      </c>
      <c r="C406" s="1672" t="s">
        <v>1359</v>
      </c>
      <c r="D406" s="1672" t="s">
        <v>563</v>
      </c>
    </row>
    <row r="407" spans="2:4" ht="12.75" customHeight="1">
      <c r="B407">
        <v>405</v>
      </c>
      <c r="C407" s="1670" t="s">
        <v>1360</v>
      </c>
      <c r="D407" s="1670" t="s">
        <v>439</v>
      </c>
    </row>
    <row r="408" spans="2:4">
      <c r="B408">
        <v>406</v>
      </c>
      <c r="C408" s="1670" t="s">
        <v>1677</v>
      </c>
      <c r="D408" s="1670" t="s">
        <v>1675</v>
      </c>
    </row>
    <row r="409" spans="2:4">
      <c r="B409">
        <v>407</v>
      </c>
      <c r="C409" s="1670" t="s">
        <v>1671</v>
      </c>
      <c r="D409" s="1670" t="s">
        <v>440</v>
      </c>
    </row>
    <row r="410" spans="2:4">
      <c r="B410">
        <v>408</v>
      </c>
      <c r="C410" s="1670" t="s">
        <v>1678</v>
      </c>
      <c r="D410" s="1670" t="s">
        <v>441</v>
      </c>
    </row>
    <row r="411" spans="2:4">
      <c r="B411">
        <v>409</v>
      </c>
      <c r="C411" s="1670" t="s">
        <v>1361</v>
      </c>
      <c r="D411" s="1670" t="s">
        <v>442</v>
      </c>
    </row>
    <row r="412" spans="2:4">
      <c r="B412">
        <v>410</v>
      </c>
      <c r="C412" s="1670" t="s">
        <v>1362</v>
      </c>
      <c r="D412" s="1670" t="s">
        <v>443</v>
      </c>
    </row>
    <row r="413" spans="2:4" ht="25.5">
      <c r="B413">
        <v>411</v>
      </c>
      <c r="C413" s="1670" t="s">
        <v>1363</v>
      </c>
      <c r="D413" s="1670" t="s">
        <v>444</v>
      </c>
    </row>
    <row r="414" spans="2:4">
      <c r="B414">
        <v>412</v>
      </c>
      <c r="C414" s="1670" t="s">
        <v>1364</v>
      </c>
      <c r="D414" s="1670" t="s">
        <v>445</v>
      </c>
    </row>
    <row r="415" spans="2:4">
      <c r="B415">
        <v>413</v>
      </c>
      <c r="C415" s="1670" t="s">
        <v>1365</v>
      </c>
      <c r="D415" s="1670" t="s">
        <v>561</v>
      </c>
    </row>
    <row r="416" spans="2:4">
      <c r="B416">
        <v>414</v>
      </c>
      <c r="C416" s="1670" t="s">
        <v>1366</v>
      </c>
      <c r="D416" s="1670" t="s">
        <v>446</v>
      </c>
    </row>
    <row r="417" spans="2:4">
      <c r="B417">
        <v>415</v>
      </c>
      <c r="C417" s="1670" t="s">
        <v>1367</v>
      </c>
      <c r="D417" s="1670" t="s">
        <v>447</v>
      </c>
    </row>
    <row r="418" spans="2:4">
      <c r="B418">
        <v>416</v>
      </c>
      <c r="C418" s="1670" t="s">
        <v>1368</v>
      </c>
      <c r="D418" s="1670" t="s">
        <v>254</v>
      </c>
    </row>
    <row r="419" spans="2:4">
      <c r="B419">
        <v>417</v>
      </c>
      <c r="C419" s="1670" t="s">
        <v>1679</v>
      </c>
      <c r="D419" s="1670" t="s">
        <v>448</v>
      </c>
    </row>
    <row r="420" spans="2:4">
      <c r="B420">
        <v>418</v>
      </c>
      <c r="C420" s="1670" t="s">
        <v>1369</v>
      </c>
      <c r="D420" s="1670" t="s">
        <v>449</v>
      </c>
    </row>
    <row r="421" spans="2:4">
      <c r="B421">
        <v>419</v>
      </c>
      <c r="C421" s="1670" t="s">
        <v>1370</v>
      </c>
      <c r="D421" s="1670" t="s">
        <v>450</v>
      </c>
    </row>
    <row r="422" spans="2:4">
      <c r="B422">
        <v>420</v>
      </c>
      <c r="C422" s="1670" t="s">
        <v>1371</v>
      </c>
      <c r="D422" s="1670" t="s">
        <v>451</v>
      </c>
    </row>
    <row r="423" spans="2:4" ht="25.5">
      <c r="B423">
        <v>421</v>
      </c>
      <c r="C423" s="1670" t="s">
        <v>1372</v>
      </c>
      <c r="D423" s="1670" t="s">
        <v>546</v>
      </c>
    </row>
    <row r="424" spans="2:4">
      <c r="B424">
        <v>422</v>
      </c>
      <c r="C424" s="1670" t="s">
        <v>1373</v>
      </c>
      <c r="D424" s="1670" t="s">
        <v>452</v>
      </c>
    </row>
    <row r="425" spans="2:4">
      <c r="B425">
        <v>423</v>
      </c>
      <c r="C425" s="1670" t="s">
        <v>1374</v>
      </c>
      <c r="D425" s="1670" t="s">
        <v>574</v>
      </c>
    </row>
    <row r="426" spans="2:4" ht="25.5">
      <c r="B426">
        <v>424</v>
      </c>
      <c r="C426" s="1670" t="s">
        <v>1375</v>
      </c>
      <c r="D426" s="1670" t="s">
        <v>573</v>
      </c>
    </row>
    <row r="427" spans="2:4">
      <c r="B427">
        <v>425</v>
      </c>
      <c r="C427" s="1670" t="s">
        <v>1376</v>
      </c>
      <c r="D427" s="1670" t="s">
        <v>575</v>
      </c>
    </row>
    <row r="428" spans="2:4">
      <c r="B428">
        <v>426</v>
      </c>
      <c r="C428" s="1670" t="s">
        <v>1377</v>
      </c>
      <c r="D428" s="1670" t="s">
        <v>454</v>
      </c>
    </row>
    <row r="429" spans="2:4" ht="25.5">
      <c r="B429">
        <v>427</v>
      </c>
      <c r="C429" s="1670" t="s">
        <v>1378</v>
      </c>
      <c r="D429" s="1670" t="s">
        <v>455</v>
      </c>
    </row>
    <row r="430" spans="2:4">
      <c r="B430">
        <v>428</v>
      </c>
      <c r="C430" s="1670" t="s">
        <v>1379</v>
      </c>
      <c r="D430" s="1670" t="s">
        <v>1379</v>
      </c>
    </row>
    <row r="431" spans="2:4">
      <c r="B431">
        <v>429</v>
      </c>
      <c r="C431" s="1670" t="s">
        <v>1380</v>
      </c>
      <c r="D431" s="1670" t="s">
        <v>1705</v>
      </c>
    </row>
    <row r="432" spans="2:4">
      <c r="B432">
        <v>430</v>
      </c>
      <c r="C432" s="1670" t="s">
        <v>1680</v>
      </c>
      <c r="D432" s="1670" t="s">
        <v>1676</v>
      </c>
    </row>
    <row r="433" spans="2:4">
      <c r="B433">
        <v>431</v>
      </c>
      <c r="C433" s="1670" t="s">
        <v>1681</v>
      </c>
      <c r="D433" s="1670" t="s">
        <v>456</v>
      </c>
    </row>
    <row r="434" spans="2:4">
      <c r="B434">
        <v>432</v>
      </c>
      <c r="C434" s="1670" t="s">
        <v>1381</v>
      </c>
      <c r="D434" s="1670" t="s">
        <v>457</v>
      </c>
    </row>
    <row r="435" spans="2:4">
      <c r="B435">
        <v>433</v>
      </c>
      <c r="C435" s="1670" t="s">
        <v>1382</v>
      </c>
      <c r="D435" s="1670" t="s">
        <v>458</v>
      </c>
    </row>
    <row r="436" spans="2:4">
      <c r="B436">
        <v>434</v>
      </c>
      <c r="C436" s="1670" t="s">
        <v>1383</v>
      </c>
      <c r="D436" s="1670" t="s">
        <v>241</v>
      </c>
    </row>
    <row r="437" spans="2:4">
      <c r="B437">
        <v>435</v>
      </c>
      <c r="C437" s="1670" t="s">
        <v>1682</v>
      </c>
      <c r="D437" s="1670" t="s">
        <v>459</v>
      </c>
    </row>
    <row r="438" spans="2:4">
      <c r="B438">
        <v>436</v>
      </c>
      <c r="C438" s="1670" t="s">
        <v>1376</v>
      </c>
      <c r="D438" s="1670" t="s">
        <v>453</v>
      </c>
    </row>
    <row r="439" spans="2:4" ht="25.5">
      <c r="B439">
        <v>437</v>
      </c>
      <c r="C439" s="1670" t="s">
        <v>1378</v>
      </c>
      <c r="D439" s="1670" t="s">
        <v>455</v>
      </c>
    </row>
    <row r="440" spans="2:4">
      <c r="B440">
        <v>438</v>
      </c>
      <c r="C440" s="1670" t="s">
        <v>1384</v>
      </c>
      <c r="D440" s="1670" t="s">
        <v>460</v>
      </c>
    </row>
    <row r="441" spans="2:4">
      <c r="B441">
        <v>439</v>
      </c>
      <c r="C441" s="1670" t="s">
        <v>1385</v>
      </c>
      <c r="D441" s="1670" t="s">
        <v>461</v>
      </c>
    </row>
    <row r="442" spans="2:4">
      <c r="B442">
        <v>440</v>
      </c>
      <c r="C442" s="1670" t="s">
        <v>1026</v>
      </c>
      <c r="D442" s="1670" t="s">
        <v>462</v>
      </c>
    </row>
    <row r="443" spans="2:4">
      <c r="B443">
        <v>441</v>
      </c>
      <c r="C443" s="1670" t="s">
        <v>1674</v>
      </c>
      <c r="D443" s="1670" t="s">
        <v>463</v>
      </c>
    </row>
    <row r="444" spans="2:4" ht="127.5">
      <c r="B444" s="1671">
        <v>442</v>
      </c>
      <c r="C444" s="1672" t="s">
        <v>105</v>
      </c>
      <c r="D444" s="1672" t="s">
        <v>438</v>
      </c>
    </row>
    <row r="445" spans="2:4" ht="25.5">
      <c r="B445">
        <v>443</v>
      </c>
      <c r="C445" s="1670" t="s">
        <v>1386</v>
      </c>
      <c r="D445" s="1670" t="s">
        <v>435</v>
      </c>
    </row>
    <row r="446" spans="2:4">
      <c r="B446">
        <v>444</v>
      </c>
      <c r="C446" s="1670" t="s">
        <v>1387</v>
      </c>
      <c r="D446" s="1670" t="s">
        <v>434</v>
      </c>
    </row>
    <row r="447" spans="2:4">
      <c r="B447">
        <v>445</v>
      </c>
      <c r="C447" s="1670" t="s">
        <v>1388</v>
      </c>
      <c r="D447" s="1670" t="s">
        <v>408</v>
      </c>
    </row>
    <row r="448" spans="2:4">
      <c r="B448">
        <v>446</v>
      </c>
      <c r="C448" s="1670" t="s">
        <v>1389</v>
      </c>
      <c r="D448" s="1670" t="s">
        <v>409</v>
      </c>
    </row>
    <row r="449" spans="2:4">
      <c r="B449">
        <v>447</v>
      </c>
      <c r="C449" s="1670" t="s">
        <v>1390</v>
      </c>
      <c r="D449" s="1670" t="s">
        <v>410</v>
      </c>
    </row>
    <row r="450" spans="2:4">
      <c r="B450">
        <v>448</v>
      </c>
      <c r="C450" s="1670" t="s">
        <v>1391</v>
      </c>
      <c r="D450" s="1670" t="s">
        <v>411</v>
      </c>
    </row>
    <row r="451" spans="2:4">
      <c r="B451">
        <v>449</v>
      </c>
      <c r="C451" s="1670" t="s">
        <v>1392</v>
      </c>
      <c r="D451" s="1670" t="s">
        <v>412</v>
      </c>
    </row>
    <row r="452" spans="2:4">
      <c r="B452">
        <v>450</v>
      </c>
      <c r="C452" s="1670" t="s">
        <v>1393</v>
      </c>
      <c r="D452" s="1670" t="s">
        <v>251</v>
      </c>
    </row>
    <row r="453" spans="2:4">
      <c r="B453">
        <v>451</v>
      </c>
      <c r="C453" s="1670" t="s">
        <v>1367</v>
      </c>
      <c r="D453" s="1670" t="s">
        <v>413</v>
      </c>
    </row>
    <row r="454" spans="2:4">
      <c r="B454">
        <v>452</v>
      </c>
      <c r="C454" s="1670" t="s">
        <v>1394</v>
      </c>
      <c r="D454" s="1670" t="s">
        <v>254</v>
      </c>
    </row>
    <row r="455" spans="2:4">
      <c r="B455">
        <v>453</v>
      </c>
      <c r="C455" s="1670" t="s">
        <v>1395</v>
      </c>
      <c r="D455" s="1670" t="s">
        <v>414</v>
      </c>
    </row>
    <row r="456" spans="2:4">
      <c r="B456">
        <v>454</v>
      </c>
      <c r="C456" s="1670" t="s">
        <v>1396</v>
      </c>
      <c r="D456" s="1670" t="s">
        <v>415</v>
      </c>
    </row>
    <row r="457" spans="2:4">
      <c r="B457">
        <v>455</v>
      </c>
      <c r="C457" s="1670" t="s">
        <v>1150</v>
      </c>
      <c r="D457" s="1670" t="s">
        <v>225</v>
      </c>
    </row>
    <row r="458" spans="2:4">
      <c r="B458">
        <v>456</v>
      </c>
      <c r="C458" s="1670" t="s">
        <v>1397</v>
      </c>
      <c r="D458" s="1670" t="s">
        <v>416</v>
      </c>
    </row>
    <row r="459" spans="2:4">
      <c r="B459">
        <v>457</v>
      </c>
      <c r="C459" s="1670" t="s">
        <v>1398</v>
      </c>
      <c r="D459" s="1670" t="s">
        <v>417</v>
      </c>
    </row>
    <row r="460" spans="2:4">
      <c r="B460">
        <v>458</v>
      </c>
      <c r="C460" s="1670" t="s">
        <v>1399</v>
      </c>
      <c r="D460" s="1670" t="s">
        <v>418</v>
      </c>
    </row>
    <row r="461" spans="2:4">
      <c r="B461">
        <v>459</v>
      </c>
      <c r="C461" s="1670" t="s">
        <v>1400</v>
      </c>
      <c r="D461" s="1670" t="s">
        <v>419</v>
      </c>
    </row>
    <row r="462" spans="2:4">
      <c r="B462">
        <v>460</v>
      </c>
      <c r="C462" s="1670" t="s">
        <v>1401</v>
      </c>
      <c r="D462" s="1670" t="s">
        <v>420</v>
      </c>
    </row>
    <row r="463" spans="2:4">
      <c r="B463">
        <v>461</v>
      </c>
      <c r="C463" s="1670" t="s">
        <v>1402</v>
      </c>
      <c r="D463" s="1670" t="s">
        <v>421</v>
      </c>
    </row>
    <row r="464" spans="2:4">
      <c r="B464">
        <v>462</v>
      </c>
      <c r="C464" s="1670" t="s">
        <v>1403</v>
      </c>
      <c r="D464" s="1670" t="s">
        <v>422</v>
      </c>
    </row>
    <row r="465" spans="2:4">
      <c r="B465">
        <v>463</v>
      </c>
      <c r="C465" s="1670" t="s">
        <v>1399</v>
      </c>
      <c r="D465" s="1670" t="s">
        <v>418</v>
      </c>
    </row>
    <row r="466" spans="2:4">
      <c r="B466">
        <v>464</v>
      </c>
      <c r="C466" s="1670" t="s">
        <v>1404</v>
      </c>
      <c r="D466" s="1670" t="s">
        <v>423</v>
      </c>
    </row>
    <row r="467" spans="2:4">
      <c r="B467">
        <v>465</v>
      </c>
      <c r="C467" s="1670" t="s">
        <v>1405</v>
      </c>
      <c r="D467" s="1670" t="s">
        <v>424</v>
      </c>
    </row>
    <row r="468" spans="2:4">
      <c r="B468">
        <v>466</v>
      </c>
      <c r="C468" s="1670" t="s">
        <v>1406</v>
      </c>
      <c r="D468" s="1670" t="s">
        <v>425</v>
      </c>
    </row>
    <row r="469" spans="2:4">
      <c r="B469">
        <v>467</v>
      </c>
      <c r="C469" s="1670" t="s">
        <v>1407</v>
      </c>
      <c r="D469" s="1670" t="s">
        <v>426</v>
      </c>
    </row>
    <row r="470" spans="2:4">
      <c r="B470">
        <v>468</v>
      </c>
      <c r="C470" s="1670" t="s">
        <v>1408</v>
      </c>
      <c r="D470" s="1670" t="s">
        <v>427</v>
      </c>
    </row>
    <row r="471" spans="2:4">
      <c r="B471">
        <v>469</v>
      </c>
      <c r="C471" s="1670" t="s">
        <v>1402</v>
      </c>
      <c r="D471" s="1670" t="s">
        <v>421</v>
      </c>
    </row>
    <row r="472" spans="2:4">
      <c r="B472">
        <v>470</v>
      </c>
      <c r="C472" s="1670" t="s">
        <v>1409</v>
      </c>
      <c r="D472" s="1670" t="s">
        <v>428</v>
      </c>
    </row>
    <row r="473" spans="2:4">
      <c r="B473">
        <v>471</v>
      </c>
      <c r="C473" s="1670" t="s">
        <v>1410</v>
      </c>
      <c r="D473" s="1670" t="s">
        <v>429</v>
      </c>
    </row>
    <row r="474" spans="2:4">
      <c r="B474">
        <v>472</v>
      </c>
      <c r="C474" s="1670" t="s">
        <v>1411</v>
      </c>
      <c r="D474" s="1670" t="s">
        <v>430</v>
      </c>
    </row>
    <row r="475" spans="2:4">
      <c r="B475">
        <v>473</v>
      </c>
      <c r="C475" s="1670" t="s">
        <v>1394</v>
      </c>
      <c r="D475" s="1670" t="s">
        <v>254</v>
      </c>
    </row>
    <row r="476" spans="2:4">
      <c r="B476">
        <v>474</v>
      </c>
      <c r="C476" s="1670" t="s">
        <v>1412</v>
      </c>
      <c r="D476" s="1670" t="s">
        <v>425</v>
      </c>
    </row>
    <row r="477" spans="2:4">
      <c r="B477">
        <v>475</v>
      </c>
      <c r="C477" s="1670" t="s">
        <v>1413</v>
      </c>
      <c r="D477" s="1670" t="s">
        <v>431</v>
      </c>
    </row>
    <row r="478" spans="2:4">
      <c r="B478">
        <v>476</v>
      </c>
      <c r="C478" s="1670" t="s">
        <v>1414</v>
      </c>
      <c r="D478" s="1670" t="s">
        <v>432</v>
      </c>
    </row>
    <row r="479" spans="2:4">
      <c r="B479">
        <v>477</v>
      </c>
      <c r="C479" s="1670" t="s">
        <v>1415</v>
      </c>
      <c r="D479" s="1670" t="s">
        <v>433</v>
      </c>
    </row>
    <row r="480" spans="2:4">
      <c r="B480">
        <v>478</v>
      </c>
      <c r="C480" s="1670" t="s">
        <v>1416</v>
      </c>
      <c r="D480" s="1670" t="s">
        <v>436</v>
      </c>
    </row>
    <row r="481" spans="2:4">
      <c r="B481">
        <v>479</v>
      </c>
      <c r="C481" s="1670" t="s">
        <v>1417</v>
      </c>
      <c r="D481" s="1670" t="s">
        <v>437</v>
      </c>
    </row>
    <row r="482" spans="2:4">
      <c r="B482">
        <v>480</v>
      </c>
      <c r="C482" s="1670" t="s">
        <v>1418</v>
      </c>
      <c r="D482" s="1670" t="s">
        <v>257</v>
      </c>
    </row>
    <row r="483" spans="2:4" ht="127.5">
      <c r="B483" s="1671">
        <v>481</v>
      </c>
      <c r="C483" s="1672" t="s">
        <v>105</v>
      </c>
      <c r="D483" s="1672" t="s">
        <v>438</v>
      </c>
    </row>
    <row r="484" spans="2:4">
      <c r="B484" s="1671">
        <v>482</v>
      </c>
      <c r="C484" s="1672" t="s">
        <v>1419</v>
      </c>
      <c r="D484" s="1672" t="s">
        <v>1688</v>
      </c>
    </row>
    <row r="485" spans="2:4">
      <c r="B485">
        <v>483</v>
      </c>
      <c r="C485" s="1670" t="s">
        <v>1077</v>
      </c>
      <c r="D485" s="1670" t="s">
        <v>122</v>
      </c>
    </row>
    <row r="486" spans="2:4">
      <c r="B486" s="1671">
        <v>484</v>
      </c>
      <c r="C486" s="1670" t="s">
        <v>1420</v>
      </c>
      <c r="D486" s="1670" t="s">
        <v>192</v>
      </c>
    </row>
    <row r="487" spans="2:4">
      <c r="B487">
        <v>485</v>
      </c>
      <c r="C487" s="1670" t="s">
        <v>1117</v>
      </c>
      <c r="D487" s="1670" t="s">
        <v>193</v>
      </c>
    </row>
    <row r="488" spans="2:4">
      <c r="B488" s="1671">
        <v>486</v>
      </c>
      <c r="C488" s="1670" t="s">
        <v>1118</v>
      </c>
      <c r="D488" s="1670" t="s">
        <v>194</v>
      </c>
    </row>
    <row r="489" spans="2:4">
      <c r="B489">
        <v>487</v>
      </c>
      <c r="C489" s="1670" t="s">
        <v>1119</v>
      </c>
      <c r="D489" s="1670" t="s">
        <v>195</v>
      </c>
    </row>
    <row r="490" spans="2:4">
      <c r="B490" s="1671">
        <v>488</v>
      </c>
      <c r="C490" s="1670" t="s">
        <v>1120</v>
      </c>
      <c r="D490" s="1670" t="s">
        <v>196</v>
      </c>
    </row>
    <row r="491" spans="2:4">
      <c r="B491">
        <v>489</v>
      </c>
      <c r="C491" s="1670" t="s">
        <v>1121</v>
      </c>
      <c r="D491" s="1670" t="s">
        <v>197</v>
      </c>
    </row>
    <row r="492" spans="2:4">
      <c r="B492" s="1671">
        <v>490</v>
      </c>
      <c r="C492" s="1670" t="s">
        <v>1122</v>
      </c>
      <c r="D492" s="1670" t="s">
        <v>198</v>
      </c>
    </row>
    <row r="493" spans="2:4">
      <c r="B493">
        <v>491</v>
      </c>
      <c r="C493" s="1670" t="s">
        <v>1081</v>
      </c>
      <c r="D493" s="1670" t="s">
        <v>199</v>
      </c>
    </row>
    <row r="494" spans="2:4">
      <c r="B494" s="1671">
        <v>492</v>
      </c>
      <c r="C494" s="1670" t="s">
        <v>1124</v>
      </c>
      <c r="D494" s="1670" t="s">
        <v>200</v>
      </c>
    </row>
    <row r="495" spans="2:4">
      <c r="B495">
        <v>493</v>
      </c>
      <c r="C495" s="1670" t="s">
        <v>1125</v>
      </c>
      <c r="D495" s="1670" t="s">
        <v>1687</v>
      </c>
    </row>
    <row r="496" spans="2:4">
      <c r="B496" s="1671">
        <v>494</v>
      </c>
      <c r="C496" s="1670" t="s">
        <v>1421</v>
      </c>
      <c r="D496" s="1670" t="s">
        <v>464</v>
      </c>
    </row>
    <row r="497" spans="2:4">
      <c r="B497">
        <v>495</v>
      </c>
      <c r="C497" s="1670" t="s">
        <v>1126</v>
      </c>
      <c r="D497" s="1670" t="s">
        <v>201</v>
      </c>
    </row>
    <row r="498" spans="2:4">
      <c r="B498" s="1671">
        <v>496</v>
      </c>
      <c r="C498" s="1670" t="s">
        <v>1422</v>
      </c>
      <c r="D498" s="1670" t="s">
        <v>202</v>
      </c>
    </row>
    <row r="499" spans="2:4">
      <c r="B499">
        <v>497</v>
      </c>
      <c r="C499" s="1670" t="s">
        <v>1423</v>
      </c>
      <c r="D499" s="1670" t="s">
        <v>9</v>
      </c>
    </row>
    <row r="500" spans="2:4">
      <c r="B500" s="1671">
        <v>498</v>
      </c>
      <c r="C500" s="1670" t="s">
        <v>1082</v>
      </c>
      <c r="D500" s="1670" t="s">
        <v>465</v>
      </c>
    </row>
    <row r="501" spans="2:4">
      <c r="B501">
        <v>499</v>
      </c>
      <c r="C501" s="1670" t="s">
        <v>1130</v>
      </c>
      <c r="D501" s="1670" t="s">
        <v>204</v>
      </c>
    </row>
    <row r="502" spans="2:4">
      <c r="B502" s="1671">
        <v>500</v>
      </c>
      <c r="C502" s="1670" t="s">
        <v>1424</v>
      </c>
      <c r="D502" s="1670" t="s">
        <v>466</v>
      </c>
    </row>
    <row r="503" spans="2:4">
      <c r="B503">
        <v>501</v>
      </c>
      <c r="C503" s="1676" t="s">
        <v>1177</v>
      </c>
      <c r="D503" s="1676" t="s">
        <v>210</v>
      </c>
    </row>
    <row r="504" spans="2:4">
      <c r="B504" s="1671">
        <v>502</v>
      </c>
      <c r="C504" s="1670" t="s">
        <v>1425</v>
      </c>
      <c r="D504" s="1670" t="s">
        <v>211</v>
      </c>
    </row>
    <row r="505" spans="2:4" ht="38.25">
      <c r="B505">
        <v>503</v>
      </c>
      <c r="C505" s="1670" t="s">
        <v>1426</v>
      </c>
      <c r="D505" s="1670" t="s">
        <v>467</v>
      </c>
    </row>
    <row r="506" spans="2:4" ht="280.5">
      <c r="B506" s="1671">
        <v>504</v>
      </c>
      <c r="C506" s="1672" t="s">
        <v>1427</v>
      </c>
      <c r="D506" s="1672" t="s">
        <v>468</v>
      </c>
    </row>
    <row r="507" spans="2:4" ht="25.5">
      <c r="B507" s="1671">
        <v>505</v>
      </c>
      <c r="C507" s="1672" t="s">
        <v>1428</v>
      </c>
      <c r="D507" s="1672" t="s">
        <v>470</v>
      </c>
    </row>
    <row r="508" spans="2:4" ht="14.25" customHeight="1">
      <c r="B508">
        <v>506</v>
      </c>
      <c r="C508" s="1670" t="s">
        <v>1077</v>
      </c>
      <c r="D508" s="1670" t="s">
        <v>122</v>
      </c>
    </row>
    <row r="509" spans="2:4">
      <c r="B509" s="1671">
        <v>507</v>
      </c>
      <c r="C509" s="1670" t="s">
        <v>1420</v>
      </c>
      <c r="D509" s="1670" t="s">
        <v>192</v>
      </c>
    </row>
    <row r="510" spans="2:4">
      <c r="B510">
        <v>508</v>
      </c>
      <c r="C510" s="1670" t="s">
        <v>1117</v>
      </c>
      <c r="D510" s="1670" t="s">
        <v>193</v>
      </c>
    </row>
    <row r="511" spans="2:4">
      <c r="B511" s="1671">
        <v>509</v>
      </c>
      <c r="C511" s="1670" t="s">
        <v>1118</v>
      </c>
      <c r="D511" s="1670" t="s">
        <v>194</v>
      </c>
    </row>
    <row r="512" spans="2:4">
      <c r="B512">
        <v>510</v>
      </c>
      <c r="C512" s="1670" t="s">
        <v>1119</v>
      </c>
      <c r="D512" s="1670" t="s">
        <v>195</v>
      </c>
    </row>
    <row r="513" spans="2:4">
      <c r="B513" s="1671">
        <v>511</v>
      </c>
      <c r="C513" s="1670" t="s">
        <v>1120</v>
      </c>
      <c r="D513" s="1670" t="s">
        <v>196</v>
      </c>
    </row>
    <row r="514" spans="2:4">
      <c r="B514">
        <v>512</v>
      </c>
      <c r="C514" s="1670" t="s">
        <v>1121</v>
      </c>
      <c r="D514" s="1670" t="s">
        <v>197</v>
      </c>
    </row>
    <row r="515" spans="2:4">
      <c r="B515" s="1671">
        <v>513</v>
      </c>
      <c r="C515" s="1670" t="s">
        <v>1122</v>
      </c>
      <c r="D515" s="1670" t="s">
        <v>198</v>
      </c>
    </row>
    <row r="516" spans="2:4">
      <c r="B516">
        <v>514</v>
      </c>
      <c r="C516" s="1670" t="s">
        <v>1081</v>
      </c>
      <c r="D516" s="1670" t="s">
        <v>199</v>
      </c>
    </row>
    <row r="517" spans="2:4">
      <c r="B517" s="1671">
        <v>515</v>
      </c>
      <c r="C517" s="1670" t="s">
        <v>1124</v>
      </c>
      <c r="D517" s="1670" t="s">
        <v>200</v>
      </c>
    </row>
    <row r="518" spans="2:4">
      <c r="B518">
        <v>516</v>
      </c>
      <c r="C518" s="1670" t="s">
        <v>1125</v>
      </c>
      <c r="D518" s="1670" t="s">
        <v>1687</v>
      </c>
    </row>
    <row r="519" spans="2:4">
      <c r="B519" s="1671">
        <v>517</v>
      </c>
      <c r="C519" s="1670" t="s">
        <v>1421</v>
      </c>
      <c r="D519" s="1670" t="s">
        <v>464</v>
      </c>
    </row>
    <row r="520" spans="2:4">
      <c r="B520">
        <v>518</v>
      </c>
      <c r="C520" s="1670" t="s">
        <v>1126</v>
      </c>
      <c r="D520" s="1670" t="s">
        <v>201</v>
      </c>
    </row>
    <row r="521" spans="2:4">
      <c r="B521" s="1671">
        <v>519</v>
      </c>
      <c r="C521" s="1670" t="s">
        <v>1422</v>
      </c>
      <c r="D521" s="1670" t="s">
        <v>202</v>
      </c>
    </row>
    <row r="522" spans="2:4">
      <c r="B522">
        <v>520</v>
      </c>
      <c r="C522" s="1670" t="s">
        <v>1423</v>
      </c>
      <c r="D522" s="1670" t="s">
        <v>9</v>
      </c>
    </row>
    <row r="523" spans="2:4">
      <c r="B523" s="1671">
        <v>521</v>
      </c>
      <c r="C523" s="1670" t="s">
        <v>1082</v>
      </c>
      <c r="D523" s="1670" t="s">
        <v>465</v>
      </c>
    </row>
    <row r="524" spans="2:4">
      <c r="B524">
        <v>522</v>
      </c>
      <c r="C524" s="1670" t="s">
        <v>1130</v>
      </c>
      <c r="D524" s="1670" t="s">
        <v>204</v>
      </c>
    </row>
    <row r="525" spans="2:4">
      <c r="B525" s="1671">
        <v>523</v>
      </c>
      <c r="C525" s="1670" t="s">
        <v>1424</v>
      </c>
      <c r="D525" s="1670" t="s">
        <v>466</v>
      </c>
    </row>
    <row r="526" spans="2:4">
      <c r="B526">
        <v>524</v>
      </c>
      <c r="C526" s="1676" t="s">
        <v>1177</v>
      </c>
      <c r="D526" s="1676" t="s">
        <v>210</v>
      </c>
    </row>
    <row r="527" spans="2:4">
      <c r="B527" s="1671">
        <v>525</v>
      </c>
      <c r="C527" s="1670" t="s">
        <v>1425</v>
      </c>
      <c r="D527" s="1670" t="s">
        <v>211</v>
      </c>
    </row>
    <row r="528" spans="2:4" ht="38.25">
      <c r="B528">
        <v>526</v>
      </c>
      <c r="C528" s="1670" t="s">
        <v>1426</v>
      </c>
      <c r="D528" s="1670" t="s">
        <v>467</v>
      </c>
    </row>
    <row r="529" spans="2:4" ht="280.5">
      <c r="B529" s="1671">
        <v>527</v>
      </c>
      <c r="C529" s="1672" t="s">
        <v>1427</v>
      </c>
      <c r="D529" s="1672" t="s">
        <v>468</v>
      </c>
    </row>
    <row r="530" spans="2:4" ht="25.5">
      <c r="B530" s="1671">
        <v>528</v>
      </c>
      <c r="C530" s="1672" t="s">
        <v>1429</v>
      </c>
      <c r="D530" s="1672" t="s">
        <v>473</v>
      </c>
    </row>
    <row r="531" spans="2:4">
      <c r="B531">
        <v>529</v>
      </c>
      <c r="C531" s="820" t="s">
        <v>1077</v>
      </c>
      <c r="D531" s="820" t="s">
        <v>122</v>
      </c>
    </row>
    <row r="532" spans="2:4">
      <c r="B532" s="1671">
        <v>530</v>
      </c>
      <c r="C532" s="828" t="s">
        <v>1420</v>
      </c>
      <c r="D532" s="828" t="s">
        <v>192</v>
      </c>
    </row>
    <row r="533" spans="2:4">
      <c r="B533">
        <v>531</v>
      </c>
      <c r="C533" s="828" t="s">
        <v>1117</v>
      </c>
      <c r="D533" s="828" t="s">
        <v>193</v>
      </c>
    </row>
    <row r="534" spans="2:4">
      <c r="B534" s="1671">
        <v>532</v>
      </c>
      <c r="C534" s="1273" t="s">
        <v>1118</v>
      </c>
      <c r="D534" s="1273" t="s">
        <v>194</v>
      </c>
    </row>
    <row r="535" spans="2:4">
      <c r="B535">
        <v>533</v>
      </c>
      <c r="C535" s="1274" t="s">
        <v>1119</v>
      </c>
      <c r="D535" s="1274" t="s">
        <v>195</v>
      </c>
    </row>
    <row r="536" spans="2:4">
      <c r="B536" s="1671">
        <v>534</v>
      </c>
      <c r="C536" s="1274" t="s">
        <v>1120</v>
      </c>
      <c r="D536" s="1274" t="s">
        <v>196</v>
      </c>
    </row>
    <row r="537" spans="2:4">
      <c r="B537">
        <v>535</v>
      </c>
      <c r="C537" s="828" t="s">
        <v>1121</v>
      </c>
      <c r="D537" s="828" t="s">
        <v>197</v>
      </c>
    </row>
    <row r="538" spans="2:4">
      <c r="B538" s="1671">
        <v>536</v>
      </c>
      <c r="C538" s="828" t="s">
        <v>1122</v>
      </c>
      <c r="D538" s="828" t="s">
        <v>198</v>
      </c>
    </row>
    <row r="539" spans="2:4">
      <c r="B539">
        <v>537</v>
      </c>
      <c r="C539" s="1670" t="s">
        <v>1081</v>
      </c>
      <c r="D539" s="828" t="s">
        <v>199</v>
      </c>
    </row>
    <row r="540" spans="2:4">
      <c r="B540" s="1671">
        <v>538</v>
      </c>
      <c r="C540" s="1670" t="s">
        <v>1124</v>
      </c>
      <c r="D540" s="828" t="s">
        <v>200</v>
      </c>
    </row>
    <row r="541" spans="2:4">
      <c r="B541">
        <v>539</v>
      </c>
      <c r="C541" s="1670" t="s">
        <v>1125</v>
      </c>
      <c r="D541" s="828" t="s">
        <v>1687</v>
      </c>
    </row>
    <row r="542" spans="2:4">
      <c r="B542" s="1671">
        <v>540</v>
      </c>
      <c r="C542" s="1670" t="s">
        <v>1421</v>
      </c>
      <c r="D542" s="828" t="s">
        <v>464</v>
      </c>
    </row>
    <row r="543" spans="2:4">
      <c r="B543">
        <v>541</v>
      </c>
      <c r="C543" s="1670" t="s">
        <v>1126</v>
      </c>
      <c r="D543" s="1279" t="s">
        <v>201</v>
      </c>
    </row>
    <row r="544" spans="2:4">
      <c r="B544" s="1671">
        <v>542</v>
      </c>
      <c r="C544" s="1670" t="s">
        <v>1422</v>
      </c>
      <c r="D544" s="723" t="s">
        <v>202</v>
      </c>
    </row>
    <row r="545" spans="2:4">
      <c r="B545">
        <v>543</v>
      </c>
      <c r="C545" s="1670" t="s">
        <v>1423</v>
      </c>
      <c r="D545" s="260" t="s">
        <v>9</v>
      </c>
    </row>
    <row r="546" spans="2:4">
      <c r="B546" s="1671">
        <v>544</v>
      </c>
      <c r="C546" s="1670" t="s">
        <v>1082</v>
      </c>
      <c r="D546" s="723" t="s">
        <v>465</v>
      </c>
    </row>
    <row r="547" spans="2:4" ht="14.25" customHeight="1">
      <c r="B547">
        <v>545</v>
      </c>
      <c r="C547" s="1670" t="s">
        <v>1130</v>
      </c>
      <c r="D547" s="260" t="s">
        <v>204</v>
      </c>
    </row>
    <row r="548" spans="2:4">
      <c r="B548" s="1671">
        <v>546</v>
      </c>
      <c r="C548" s="1670" t="s">
        <v>1424</v>
      </c>
      <c r="D548" s="723" t="s">
        <v>466</v>
      </c>
    </row>
    <row r="549" spans="2:4">
      <c r="B549">
        <v>547</v>
      </c>
      <c r="C549" s="1676" t="s">
        <v>1177</v>
      </c>
      <c r="D549" s="259" t="s">
        <v>210</v>
      </c>
    </row>
    <row r="550" spans="2:4">
      <c r="B550" s="1671">
        <v>548</v>
      </c>
      <c r="C550" s="1670" t="s">
        <v>1425</v>
      </c>
      <c r="D550" s="723" t="s">
        <v>211</v>
      </c>
    </row>
    <row r="551" spans="2:4" ht="38.25">
      <c r="B551" s="1671">
        <v>549</v>
      </c>
      <c r="C551" s="1672" t="s">
        <v>1426</v>
      </c>
      <c r="D551" s="1312" t="s">
        <v>467</v>
      </c>
    </row>
    <row r="552" spans="2:4" ht="280.5">
      <c r="B552" s="1671">
        <v>550</v>
      </c>
      <c r="C552" s="1672" t="s">
        <v>1427</v>
      </c>
      <c r="D552" s="1672" t="s">
        <v>468</v>
      </c>
    </row>
    <row r="553" spans="2:4">
      <c r="B553" s="1671">
        <v>551</v>
      </c>
      <c r="C553" s="1672" t="s">
        <v>1430</v>
      </c>
      <c r="D553" s="1672" t="s">
        <v>474</v>
      </c>
    </row>
    <row r="554" spans="2:4" ht="25.5">
      <c r="B554" s="1671">
        <v>552</v>
      </c>
      <c r="C554" s="1672" t="s">
        <v>1431</v>
      </c>
      <c r="D554" s="1672" t="s">
        <v>472</v>
      </c>
    </row>
    <row r="555" spans="2:4">
      <c r="B555" s="1671">
        <v>553</v>
      </c>
      <c r="C555" s="1670" t="s">
        <v>1077</v>
      </c>
      <c r="D555" s="1670" t="s">
        <v>122</v>
      </c>
    </row>
    <row r="556" spans="2:4">
      <c r="B556" s="1671">
        <v>554</v>
      </c>
      <c r="C556" s="1670" t="s">
        <v>1420</v>
      </c>
      <c r="D556" s="1670" t="s">
        <v>192</v>
      </c>
    </row>
    <row r="557" spans="2:4">
      <c r="B557" s="1671">
        <v>555</v>
      </c>
      <c r="C557" s="1670" t="s">
        <v>1117</v>
      </c>
      <c r="D557" s="1670" t="s">
        <v>193</v>
      </c>
    </row>
    <row r="558" spans="2:4">
      <c r="B558" s="1671">
        <v>556</v>
      </c>
      <c r="C558" s="1670" t="s">
        <v>1118</v>
      </c>
      <c r="D558" s="1670" t="s">
        <v>194</v>
      </c>
    </row>
    <row r="559" spans="2:4">
      <c r="B559" s="1671">
        <v>557</v>
      </c>
      <c r="C559" s="1670" t="s">
        <v>1119</v>
      </c>
      <c r="D559" s="1670" t="s">
        <v>195</v>
      </c>
    </row>
    <row r="560" spans="2:4">
      <c r="B560" s="1671">
        <v>558</v>
      </c>
      <c r="C560" s="1670" t="s">
        <v>1120</v>
      </c>
      <c r="D560" s="1670" t="s">
        <v>196</v>
      </c>
    </row>
    <row r="561" spans="2:4">
      <c r="B561" s="1671">
        <v>559</v>
      </c>
      <c r="C561" s="1670" t="s">
        <v>1121</v>
      </c>
      <c r="D561" s="1670" t="s">
        <v>197</v>
      </c>
    </row>
    <row r="562" spans="2:4">
      <c r="B562" s="1671">
        <v>560</v>
      </c>
      <c r="C562" s="1670" t="s">
        <v>1122</v>
      </c>
      <c r="D562" s="1670" t="s">
        <v>198</v>
      </c>
    </row>
    <row r="563" spans="2:4">
      <c r="B563" s="1671">
        <v>561</v>
      </c>
      <c r="C563" s="1670" t="s">
        <v>1081</v>
      </c>
      <c r="D563" s="1670" t="s">
        <v>199</v>
      </c>
    </row>
    <row r="564" spans="2:4">
      <c r="B564" s="1671">
        <v>562</v>
      </c>
      <c r="C564" s="1670" t="s">
        <v>1124</v>
      </c>
      <c r="D564" s="1670" t="s">
        <v>200</v>
      </c>
    </row>
    <row r="565" spans="2:4">
      <c r="B565" s="1671">
        <v>563</v>
      </c>
      <c r="C565" s="1670" t="s">
        <v>1125</v>
      </c>
      <c r="D565" s="1670" t="s">
        <v>1687</v>
      </c>
    </row>
    <row r="566" spans="2:4">
      <c r="B566" s="1671">
        <v>564</v>
      </c>
      <c r="C566" s="1670" t="s">
        <v>1421</v>
      </c>
      <c r="D566" s="1670" t="s">
        <v>464</v>
      </c>
    </row>
    <row r="567" spans="2:4">
      <c r="B567" s="1671">
        <v>565</v>
      </c>
      <c r="C567" s="1670" t="s">
        <v>1126</v>
      </c>
      <c r="D567" s="1670" t="s">
        <v>201</v>
      </c>
    </row>
    <row r="568" spans="2:4">
      <c r="B568" s="1671">
        <v>566</v>
      </c>
      <c r="C568" s="1670" t="s">
        <v>1422</v>
      </c>
      <c r="D568" s="1670" t="s">
        <v>202</v>
      </c>
    </row>
    <row r="569" spans="2:4">
      <c r="B569" s="1671">
        <v>567</v>
      </c>
      <c r="C569" s="1670" t="s">
        <v>1423</v>
      </c>
      <c r="D569" s="1670" t="s">
        <v>9</v>
      </c>
    </row>
    <row r="570" spans="2:4">
      <c r="B570" s="1671">
        <v>568</v>
      </c>
      <c r="C570" s="1670" t="s">
        <v>1082</v>
      </c>
      <c r="D570" s="1670" t="s">
        <v>465</v>
      </c>
    </row>
    <row r="571" spans="2:4">
      <c r="B571" s="1671">
        <v>569</v>
      </c>
      <c r="C571" s="1670" t="s">
        <v>1130</v>
      </c>
      <c r="D571" s="1670" t="s">
        <v>204</v>
      </c>
    </row>
    <row r="572" spans="2:4">
      <c r="B572" s="1671">
        <v>570</v>
      </c>
      <c r="C572" s="1670" t="s">
        <v>1424</v>
      </c>
      <c r="D572" s="1670" t="s">
        <v>466</v>
      </c>
    </row>
    <row r="573" spans="2:4">
      <c r="B573" s="1671">
        <v>571</v>
      </c>
      <c r="C573" s="1676" t="s">
        <v>1177</v>
      </c>
      <c r="D573" s="1670" t="s">
        <v>210</v>
      </c>
    </row>
    <row r="574" spans="2:4">
      <c r="B574" s="1671">
        <v>572</v>
      </c>
      <c r="C574" s="1672" t="s">
        <v>1425</v>
      </c>
      <c r="D574" s="1672" t="s">
        <v>211</v>
      </c>
    </row>
    <row r="575" spans="2:4" ht="39.75" customHeight="1">
      <c r="B575" s="1671">
        <v>573</v>
      </c>
      <c r="C575" s="1672" t="s">
        <v>1426</v>
      </c>
      <c r="D575" s="1312" t="s">
        <v>467</v>
      </c>
    </row>
    <row r="576" spans="2:4" ht="280.5">
      <c r="B576" s="1671">
        <v>574</v>
      </c>
      <c r="C576" s="1672" t="s">
        <v>1427</v>
      </c>
      <c r="D576" s="1672" t="s">
        <v>468</v>
      </c>
    </row>
    <row r="577" spans="2:4">
      <c r="B577" s="1671">
        <v>575</v>
      </c>
      <c r="C577" s="1702" t="s">
        <v>1440</v>
      </c>
      <c r="D577" s="1702" t="s">
        <v>523</v>
      </c>
    </row>
    <row r="578" spans="2:4">
      <c r="B578" s="1671">
        <v>576</v>
      </c>
      <c r="C578" s="1702" t="s">
        <v>1441</v>
      </c>
      <c r="D578" s="1702" t="s">
        <v>483</v>
      </c>
    </row>
    <row r="579" spans="2:4">
      <c r="B579" s="1671">
        <v>577</v>
      </c>
      <c r="C579" s="1702" t="s">
        <v>1138</v>
      </c>
      <c r="D579" s="694" t="s">
        <v>213</v>
      </c>
    </row>
    <row r="580" spans="2:4">
      <c r="B580" s="1671">
        <v>578</v>
      </c>
      <c r="C580" s="1702" t="s">
        <v>1139</v>
      </c>
      <c r="D580" s="1284" t="s">
        <v>475</v>
      </c>
    </row>
    <row r="581" spans="2:4">
      <c r="B581" s="1671">
        <v>579</v>
      </c>
      <c r="C581" s="1702" t="s">
        <v>1141</v>
      </c>
      <c r="D581" s="1285" t="s">
        <v>216</v>
      </c>
    </row>
    <row r="582" spans="2:4">
      <c r="B582" s="1671">
        <v>580</v>
      </c>
      <c r="C582" s="1702" t="s">
        <v>1142</v>
      </c>
      <c r="D582" s="1285" t="s">
        <v>287</v>
      </c>
    </row>
    <row r="583" spans="2:4">
      <c r="B583" s="1671">
        <v>581</v>
      </c>
      <c r="C583" s="1702" t="s">
        <v>1143</v>
      </c>
      <c r="D583" s="1285" t="s">
        <v>218</v>
      </c>
    </row>
    <row r="584" spans="2:4">
      <c r="B584" s="1671">
        <v>582</v>
      </c>
      <c r="C584" s="1702" t="s">
        <v>1144</v>
      </c>
      <c r="D584" s="1285" t="s">
        <v>476</v>
      </c>
    </row>
    <row r="585" spans="2:4" ht="25.5">
      <c r="B585" s="1671">
        <v>583</v>
      </c>
      <c r="C585" s="1702" t="s">
        <v>1145</v>
      </c>
      <c r="D585" s="1285" t="s">
        <v>477</v>
      </c>
    </row>
    <row r="586" spans="2:4">
      <c r="B586" s="1671">
        <v>584</v>
      </c>
      <c r="C586" s="1702" t="s">
        <v>1183</v>
      </c>
      <c r="D586" s="1285" t="s">
        <v>221</v>
      </c>
    </row>
    <row r="587" spans="2:4">
      <c r="B587" s="1671">
        <v>585</v>
      </c>
      <c r="C587" s="1702" t="s">
        <v>1149</v>
      </c>
      <c r="D587" s="1285" t="s">
        <v>478</v>
      </c>
    </row>
    <row r="588" spans="2:4">
      <c r="B588" s="1671">
        <v>586</v>
      </c>
      <c r="C588" s="1702" t="s">
        <v>1432</v>
      </c>
      <c r="D588" s="1285" t="s">
        <v>225</v>
      </c>
    </row>
    <row r="589" spans="2:4">
      <c r="B589" s="1671">
        <v>587</v>
      </c>
      <c r="C589" s="1702" t="s">
        <v>1151</v>
      </c>
      <c r="D589" s="1285" t="s">
        <v>226</v>
      </c>
    </row>
    <row r="590" spans="2:4" ht="25.5">
      <c r="B590" s="1671">
        <v>588</v>
      </c>
      <c r="C590" s="1702" t="s">
        <v>1433</v>
      </c>
      <c r="D590" s="1288" t="s">
        <v>479</v>
      </c>
    </row>
    <row r="591" spans="2:4">
      <c r="B591" s="1671">
        <v>589</v>
      </c>
      <c r="C591" s="1702" t="s">
        <v>1154</v>
      </c>
      <c r="D591" s="723" t="s">
        <v>229</v>
      </c>
    </row>
    <row r="592" spans="2:4">
      <c r="B592" s="1671">
        <v>590</v>
      </c>
      <c r="C592" s="1702" t="s">
        <v>1434</v>
      </c>
      <c r="D592" s="694" t="s">
        <v>480</v>
      </c>
    </row>
    <row r="593" spans="2:4">
      <c r="B593" s="1671">
        <v>591</v>
      </c>
      <c r="C593" s="1702" t="s">
        <v>1156</v>
      </c>
      <c r="D593" s="1284" t="s">
        <v>231</v>
      </c>
    </row>
    <row r="594" spans="2:4">
      <c r="B594" s="1671">
        <v>592</v>
      </c>
      <c r="C594" s="1702" t="s">
        <v>1157</v>
      </c>
      <c r="D594" s="1285" t="s">
        <v>232</v>
      </c>
    </row>
    <row r="595" spans="2:4">
      <c r="B595" s="1671">
        <v>593</v>
      </c>
      <c r="C595" s="1702" t="s">
        <v>1435</v>
      </c>
      <c r="D595" s="1285" t="s">
        <v>233</v>
      </c>
    </row>
    <row r="596" spans="2:4">
      <c r="B596" s="1671">
        <v>594</v>
      </c>
      <c r="C596" s="1702" t="s">
        <v>1159</v>
      </c>
      <c r="D596" s="1285" t="s">
        <v>234</v>
      </c>
    </row>
    <row r="597" spans="2:4">
      <c r="B597" s="1671">
        <v>595</v>
      </c>
      <c r="C597" s="1702" t="s">
        <v>1160</v>
      </c>
      <c r="D597" s="1702" t="s">
        <v>235</v>
      </c>
    </row>
    <row r="598" spans="2:4" ht="38.25">
      <c r="B598" s="1671">
        <v>596</v>
      </c>
      <c r="C598" s="1702" t="s">
        <v>1436</v>
      </c>
      <c r="D598" s="1702" t="s">
        <v>220</v>
      </c>
    </row>
    <row r="599" spans="2:4">
      <c r="B599" s="1671">
        <v>597</v>
      </c>
      <c r="C599" s="1702" t="s">
        <v>1164</v>
      </c>
      <c r="D599" s="1702" t="s">
        <v>241</v>
      </c>
    </row>
    <row r="600" spans="2:4">
      <c r="B600" s="1671">
        <v>598</v>
      </c>
      <c r="C600" s="1702" t="s">
        <v>1437</v>
      </c>
      <c r="D600" s="1702" t="s">
        <v>481</v>
      </c>
    </row>
    <row r="601" spans="2:4">
      <c r="B601" s="1671">
        <v>599</v>
      </c>
      <c r="C601" s="1702" t="s">
        <v>1014</v>
      </c>
      <c r="D601" s="1702" t="s">
        <v>240</v>
      </c>
    </row>
    <row r="602" spans="2:4">
      <c r="B602" s="1671">
        <v>600</v>
      </c>
      <c r="C602" s="1702" t="s">
        <v>1166</v>
      </c>
      <c r="D602" s="1702" t="s">
        <v>243</v>
      </c>
    </row>
    <row r="603" spans="2:4">
      <c r="B603" s="1671">
        <v>601</v>
      </c>
      <c r="C603" s="1703" t="s">
        <v>1438</v>
      </c>
      <c r="D603" s="1702" t="s">
        <v>482</v>
      </c>
    </row>
    <row r="604" spans="2:4">
      <c r="B604" s="1671">
        <v>602</v>
      </c>
      <c r="C604" s="1702" t="s">
        <v>89</v>
      </c>
      <c r="D604" s="1702" t="s">
        <v>263</v>
      </c>
    </row>
    <row r="605" spans="2:4">
      <c r="B605" s="1671">
        <v>603</v>
      </c>
      <c r="C605" s="1702" t="s">
        <v>1439</v>
      </c>
      <c r="D605" s="1703" t="s">
        <v>314</v>
      </c>
    </row>
    <row r="606" spans="2:4">
      <c r="B606" s="1671">
        <v>604</v>
      </c>
      <c r="C606" s="1695" t="s">
        <v>1029</v>
      </c>
      <c r="D606" s="1696" t="s">
        <v>623</v>
      </c>
    </row>
    <row r="607" spans="2:4">
      <c r="B607" s="1671">
        <v>605</v>
      </c>
      <c r="C607" s="1702" t="s">
        <v>1104</v>
      </c>
      <c r="D607" s="1405" t="s">
        <v>622</v>
      </c>
    </row>
    <row r="608" spans="2:4">
      <c r="B608" s="1671">
        <v>606</v>
      </c>
      <c r="C608" s="1702" t="s">
        <v>1442</v>
      </c>
      <c r="D608" s="1389" t="s">
        <v>620</v>
      </c>
    </row>
    <row r="609" spans="2:4">
      <c r="B609" s="1671">
        <v>607</v>
      </c>
      <c r="C609" s="1702" t="s">
        <v>1443</v>
      </c>
      <c r="D609" s="1386" t="s">
        <v>611</v>
      </c>
    </row>
    <row r="610" spans="2:4">
      <c r="B610" s="1671">
        <v>608</v>
      </c>
      <c r="C610" s="1702" t="s">
        <v>1444</v>
      </c>
      <c r="D610" s="1405" t="s">
        <v>590</v>
      </c>
    </row>
    <row r="611" spans="2:4">
      <c r="B611" s="1671">
        <v>609</v>
      </c>
      <c r="C611" s="1702" t="s">
        <v>1442</v>
      </c>
      <c r="D611" s="1402" t="s">
        <v>620</v>
      </c>
    </row>
    <row r="612" spans="2:4">
      <c r="B612" s="1671">
        <v>610</v>
      </c>
      <c r="C612" s="1702" t="s">
        <v>1445</v>
      </c>
      <c r="D612" s="1400" t="s">
        <v>589</v>
      </c>
    </row>
    <row r="613" spans="2:4">
      <c r="B613" s="1671">
        <v>611</v>
      </c>
      <c r="C613" s="1702" t="s">
        <v>1446</v>
      </c>
      <c r="D613" s="1423" t="s">
        <v>621</v>
      </c>
    </row>
    <row r="614" spans="2:4">
      <c r="B614" s="1671">
        <v>612</v>
      </c>
      <c r="C614" s="1702" t="s">
        <v>1447</v>
      </c>
      <c r="D614" s="1395" t="s">
        <v>588</v>
      </c>
    </row>
    <row r="615" spans="2:4">
      <c r="B615" s="1671">
        <v>613</v>
      </c>
      <c r="C615" s="1702" t="s">
        <v>1443</v>
      </c>
      <c r="D615" s="1402" t="s">
        <v>611</v>
      </c>
    </row>
    <row r="616" spans="2:4">
      <c r="B616" s="1671">
        <v>614</v>
      </c>
      <c r="C616" s="1702" t="s">
        <v>1022</v>
      </c>
      <c r="D616" s="1405" t="s">
        <v>587</v>
      </c>
    </row>
    <row r="617" spans="2:4">
      <c r="B617" s="1671">
        <v>615</v>
      </c>
      <c r="C617" s="1702" t="s">
        <v>1442</v>
      </c>
      <c r="D617" s="1389" t="s">
        <v>620</v>
      </c>
    </row>
    <row r="618" spans="2:4">
      <c r="B618" s="1671">
        <v>616</v>
      </c>
      <c r="C618" s="1702" t="s">
        <v>1443</v>
      </c>
      <c r="D618" s="1386" t="s">
        <v>611</v>
      </c>
    </row>
    <row r="619" spans="2:4" ht="25.5">
      <c r="B619" s="1671">
        <v>617</v>
      </c>
      <c r="C619" s="1702" t="s">
        <v>1448</v>
      </c>
      <c r="D619" s="1442" t="s">
        <v>619</v>
      </c>
    </row>
    <row r="620" spans="2:4" ht="25.5">
      <c r="B620" s="1671">
        <v>618</v>
      </c>
      <c r="C620" s="1703" t="s">
        <v>1449</v>
      </c>
      <c r="D620" s="1438" t="s">
        <v>618</v>
      </c>
    </row>
    <row r="621" spans="2:4">
      <c r="B621">
        <v>619</v>
      </c>
      <c r="C621" s="1670" t="s">
        <v>1450</v>
      </c>
      <c r="D621" s="1670" t="s">
        <v>616</v>
      </c>
    </row>
    <row r="622" spans="2:4">
      <c r="B622">
        <v>620</v>
      </c>
      <c r="C622" s="1670" t="s">
        <v>1451</v>
      </c>
      <c r="D622" s="1670" t="s">
        <v>615</v>
      </c>
    </row>
    <row r="623" spans="2:4">
      <c r="B623">
        <v>621</v>
      </c>
      <c r="C623" s="1670" t="s">
        <v>1325</v>
      </c>
      <c r="D623" s="1670" t="s">
        <v>594</v>
      </c>
    </row>
    <row r="624" spans="2:4">
      <c r="B624">
        <v>622</v>
      </c>
      <c r="C624" s="1670" t="s">
        <v>1452</v>
      </c>
      <c r="D624" s="1670" t="s">
        <v>612</v>
      </c>
    </row>
    <row r="625" spans="2:4">
      <c r="B625">
        <v>623</v>
      </c>
      <c r="C625" s="1670" t="s">
        <v>1443</v>
      </c>
      <c r="D625" s="1670" t="s">
        <v>611</v>
      </c>
    </row>
    <row r="626" spans="2:4">
      <c r="B626">
        <v>624</v>
      </c>
      <c r="C626" s="1670" t="s">
        <v>1453</v>
      </c>
      <c r="D626" s="1670" t="s">
        <v>580</v>
      </c>
    </row>
    <row r="627" spans="2:4">
      <c r="B627">
        <v>625</v>
      </c>
      <c r="C627" s="1670" t="s">
        <v>1454</v>
      </c>
      <c r="D627" s="1670" t="s">
        <v>579</v>
      </c>
    </row>
    <row r="628" spans="2:4">
      <c r="B628">
        <v>626</v>
      </c>
      <c r="C628" s="1670" t="s">
        <v>606</v>
      </c>
      <c r="D628" s="1670" t="s">
        <v>606</v>
      </c>
    </row>
    <row r="629" spans="2:4">
      <c r="B629">
        <v>627</v>
      </c>
      <c r="C629" s="1670" t="s">
        <v>1455</v>
      </c>
      <c r="D629" s="1670" t="s">
        <v>614</v>
      </c>
    </row>
    <row r="630" spans="2:4">
      <c r="B630">
        <v>628</v>
      </c>
      <c r="C630" s="1670" t="s">
        <v>1456</v>
      </c>
      <c r="D630" s="1670" t="s">
        <v>613</v>
      </c>
    </row>
    <row r="631" spans="2:4">
      <c r="B631">
        <v>629</v>
      </c>
      <c r="C631" s="1670" t="s">
        <v>1325</v>
      </c>
      <c r="D631" s="1670" t="s">
        <v>594</v>
      </c>
    </row>
    <row r="632" spans="2:4">
      <c r="B632">
        <v>630</v>
      </c>
      <c r="C632" s="1670" t="s">
        <v>1452</v>
      </c>
      <c r="D632" s="1670" t="s">
        <v>612</v>
      </c>
    </row>
    <row r="633" spans="2:4">
      <c r="B633">
        <v>631</v>
      </c>
      <c r="C633" s="1670" t="s">
        <v>1443</v>
      </c>
      <c r="D633" s="1670" t="s">
        <v>611</v>
      </c>
    </row>
    <row r="634" spans="2:4">
      <c r="B634">
        <v>632</v>
      </c>
      <c r="C634" s="1670" t="s">
        <v>1453</v>
      </c>
      <c r="D634" s="1670" t="s">
        <v>580</v>
      </c>
    </row>
    <row r="635" spans="2:4">
      <c r="B635">
        <v>633</v>
      </c>
      <c r="C635" s="1670" t="s">
        <v>1454</v>
      </c>
      <c r="D635" s="1670" t="s">
        <v>579</v>
      </c>
    </row>
    <row r="636" spans="2:4">
      <c r="B636">
        <v>634</v>
      </c>
      <c r="C636" s="1670" t="s">
        <v>1457</v>
      </c>
      <c r="D636" s="1670" t="s">
        <v>610</v>
      </c>
    </row>
    <row r="637" spans="2:4">
      <c r="B637">
        <v>635</v>
      </c>
      <c r="C637" s="1670" t="s">
        <v>1104</v>
      </c>
      <c r="D637" s="1670" t="s">
        <v>595</v>
      </c>
    </row>
    <row r="638" spans="2:4">
      <c r="B638">
        <v>636</v>
      </c>
      <c r="C638" s="1670" t="s">
        <v>1458</v>
      </c>
      <c r="D638" s="1670" t="s">
        <v>1483</v>
      </c>
    </row>
    <row r="639" spans="2:4">
      <c r="B639">
        <v>637</v>
      </c>
      <c r="C639" s="1670" t="s">
        <v>1459</v>
      </c>
      <c r="D639" s="1670" t="s">
        <v>1484</v>
      </c>
    </row>
    <row r="640" spans="2:4">
      <c r="B640">
        <v>638</v>
      </c>
      <c r="C640" s="1670" t="s">
        <v>1460</v>
      </c>
      <c r="D640" s="1670" t="s">
        <v>592</v>
      </c>
    </row>
    <row r="641" spans="2:4">
      <c r="B641">
        <v>639</v>
      </c>
      <c r="C641" s="1670" t="s">
        <v>1461</v>
      </c>
      <c r="D641" s="1670" t="s">
        <v>609</v>
      </c>
    </row>
    <row r="642" spans="2:4">
      <c r="B642">
        <v>640</v>
      </c>
      <c r="C642" s="1670" t="s">
        <v>1462</v>
      </c>
      <c r="D642" s="1670" t="s">
        <v>608</v>
      </c>
    </row>
    <row r="643" spans="2:4">
      <c r="B643">
        <v>641</v>
      </c>
      <c r="C643" s="1670" t="s">
        <v>1463</v>
      </c>
      <c r="D643" s="1670" t="s">
        <v>283</v>
      </c>
    </row>
    <row r="644" spans="2:4">
      <c r="B644">
        <v>642</v>
      </c>
      <c r="C644" s="1670" t="s">
        <v>1019</v>
      </c>
      <c r="D644" s="1670" t="s">
        <v>590</v>
      </c>
    </row>
    <row r="645" spans="2:4">
      <c r="B645">
        <v>643</v>
      </c>
      <c r="C645" s="1670" t="s">
        <v>1445</v>
      </c>
      <c r="D645" s="1670" t="s">
        <v>589</v>
      </c>
    </row>
    <row r="646" spans="2:4">
      <c r="B646">
        <v>644</v>
      </c>
      <c r="C646" s="1670" t="s">
        <v>1325</v>
      </c>
      <c r="D646" s="1670" t="s">
        <v>594</v>
      </c>
    </row>
    <row r="647" spans="2:4">
      <c r="B647">
        <v>645</v>
      </c>
      <c r="C647" s="1670" t="s">
        <v>1464</v>
      </c>
      <c r="D647" s="1670" t="s">
        <v>52</v>
      </c>
    </row>
    <row r="648" spans="2:4">
      <c r="B648">
        <v>646</v>
      </c>
      <c r="C648" s="1670" t="s">
        <v>1465</v>
      </c>
      <c r="D648" s="1670" t="s">
        <v>607</v>
      </c>
    </row>
    <row r="649" spans="2:4">
      <c r="B649">
        <v>647</v>
      </c>
      <c r="C649" s="1670" t="s">
        <v>1466</v>
      </c>
      <c r="D649" s="1670" t="s">
        <v>593</v>
      </c>
    </row>
    <row r="650" spans="2:4">
      <c r="B650">
        <v>648</v>
      </c>
      <c r="C650" s="1670" t="s">
        <v>606</v>
      </c>
      <c r="D650" s="1670" t="s">
        <v>606</v>
      </c>
    </row>
    <row r="651" spans="2:4">
      <c r="B651">
        <v>649</v>
      </c>
      <c r="C651" s="1670" t="s">
        <v>1447</v>
      </c>
      <c r="D651" s="1670" t="s">
        <v>588</v>
      </c>
    </row>
    <row r="652" spans="2:4">
      <c r="B652">
        <v>650</v>
      </c>
      <c r="C652" s="1670" t="s">
        <v>1325</v>
      </c>
      <c r="D652" s="1670" t="s">
        <v>594</v>
      </c>
    </row>
    <row r="653" spans="2:4">
      <c r="B653">
        <v>651</v>
      </c>
      <c r="C653" s="1670" t="s">
        <v>1466</v>
      </c>
      <c r="D653" s="1670" t="s">
        <v>593</v>
      </c>
    </row>
    <row r="654" spans="2:4">
      <c r="B654">
        <v>652</v>
      </c>
      <c r="C654" s="1670" t="s">
        <v>1467</v>
      </c>
      <c r="D654" s="1670" t="s">
        <v>987</v>
      </c>
    </row>
    <row r="655" spans="2:4">
      <c r="B655">
        <v>653</v>
      </c>
      <c r="C655" s="1670" t="s">
        <v>1022</v>
      </c>
      <c r="D655" s="1670" t="s">
        <v>587</v>
      </c>
    </row>
    <row r="656" spans="2:4">
      <c r="B656">
        <v>654</v>
      </c>
      <c r="C656" s="1670" t="s">
        <v>1325</v>
      </c>
      <c r="D656" s="1670" t="s">
        <v>594</v>
      </c>
    </row>
    <row r="657" spans="2:4">
      <c r="B657">
        <v>655</v>
      </c>
      <c r="C657" s="1670" t="s">
        <v>1468</v>
      </c>
      <c r="D657" s="1670" t="s">
        <v>586</v>
      </c>
    </row>
    <row r="658" spans="2:4">
      <c r="B658">
        <v>656</v>
      </c>
      <c r="C658" s="1670" t="s">
        <v>1469</v>
      </c>
      <c r="D658" s="1670" t="s">
        <v>585</v>
      </c>
    </row>
    <row r="659" spans="2:4">
      <c r="B659">
        <v>657</v>
      </c>
      <c r="C659" s="1670" t="s">
        <v>1470</v>
      </c>
      <c r="D659" s="1670" t="s">
        <v>584</v>
      </c>
    </row>
    <row r="660" spans="2:4">
      <c r="B660">
        <v>658</v>
      </c>
      <c r="C660" s="1670" t="s">
        <v>1466</v>
      </c>
      <c r="D660" s="1670" t="s">
        <v>593</v>
      </c>
    </row>
    <row r="661" spans="2:4">
      <c r="B661">
        <v>659</v>
      </c>
      <c r="C661" s="1670" t="s">
        <v>1468</v>
      </c>
      <c r="D661" s="1670" t="s">
        <v>586</v>
      </c>
    </row>
    <row r="662" spans="2:4">
      <c r="B662">
        <v>660</v>
      </c>
      <c r="C662" s="1670" t="s">
        <v>1469</v>
      </c>
      <c r="D662" s="1670" t="s">
        <v>585</v>
      </c>
    </row>
    <row r="663" spans="2:4">
      <c r="B663">
        <v>661</v>
      </c>
      <c r="C663" s="1670" t="s">
        <v>1470</v>
      </c>
      <c r="D663" s="1670" t="s">
        <v>584</v>
      </c>
    </row>
    <row r="664" spans="2:4" ht="25.5">
      <c r="B664">
        <v>662</v>
      </c>
      <c r="C664" s="1670" t="s">
        <v>1471</v>
      </c>
      <c r="D664" s="1670" t="s">
        <v>604</v>
      </c>
    </row>
    <row r="665" spans="2:4" ht="25.5">
      <c r="B665">
        <v>663</v>
      </c>
      <c r="C665" s="1670" t="s">
        <v>1472</v>
      </c>
      <c r="D665" s="1670" t="s">
        <v>603</v>
      </c>
    </row>
    <row r="666" spans="2:4">
      <c r="B666">
        <v>664</v>
      </c>
      <c r="C666" s="1670" t="s">
        <v>1473</v>
      </c>
      <c r="D666" s="1670" t="s">
        <v>602</v>
      </c>
    </row>
    <row r="667" spans="2:4">
      <c r="B667">
        <v>665</v>
      </c>
      <c r="C667" s="1670" t="s">
        <v>1474</v>
      </c>
      <c r="D667" s="1670" t="s">
        <v>581</v>
      </c>
    </row>
    <row r="668" spans="2:4" ht="25.5">
      <c r="B668">
        <v>666</v>
      </c>
      <c r="C668" s="1670" t="s">
        <v>1728</v>
      </c>
      <c r="D668" s="1670" t="s">
        <v>1727</v>
      </c>
    </row>
    <row r="669" spans="2:4">
      <c r="B669">
        <v>667</v>
      </c>
      <c r="C669" s="1670" t="s">
        <v>1476</v>
      </c>
      <c r="D669" s="1670" t="s">
        <v>601</v>
      </c>
    </row>
    <row r="670" spans="2:4">
      <c r="B670">
        <v>668</v>
      </c>
      <c r="C670" s="1670" t="s">
        <v>1477</v>
      </c>
      <c r="D670" s="1670" t="s">
        <v>600</v>
      </c>
    </row>
    <row r="671" spans="2:4">
      <c r="B671">
        <v>669</v>
      </c>
      <c r="C671" s="1670" t="s">
        <v>1478</v>
      </c>
      <c r="D671" s="1670" t="s">
        <v>599</v>
      </c>
    </row>
    <row r="672" spans="2:4">
      <c r="B672">
        <v>670</v>
      </c>
      <c r="C672" s="1670" t="s">
        <v>1479</v>
      </c>
      <c r="D672" s="1670" t="s">
        <v>598</v>
      </c>
    </row>
    <row r="673" spans="2:4">
      <c r="B673">
        <v>671</v>
      </c>
      <c r="C673" s="1670" t="s">
        <v>1480</v>
      </c>
      <c r="D673" s="1670" t="s">
        <v>597</v>
      </c>
    </row>
    <row r="674" spans="2:4">
      <c r="B674">
        <v>672</v>
      </c>
      <c r="C674" s="1670" t="s">
        <v>1481</v>
      </c>
      <c r="D674" s="1670" t="s">
        <v>596</v>
      </c>
    </row>
    <row r="675" spans="2:4">
      <c r="B675">
        <v>673</v>
      </c>
      <c r="C675" s="1670" t="s">
        <v>1104</v>
      </c>
      <c r="D675" s="1670" t="s">
        <v>595</v>
      </c>
    </row>
    <row r="676" spans="2:4">
      <c r="B676">
        <v>674</v>
      </c>
      <c r="C676" s="1670" t="s">
        <v>1453</v>
      </c>
      <c r="D676" s="1670" t="s">
        <v>580</v>
      </c>
    </row>
    <row r="677" spans="2:4">
      <c r="B677">
        <v>675</v>
      </c>
      <c r="C677" s="1670" t="s">
        <v>1325</v>
      </c>
      <c r="D677" s="1670" t="s">
        <v>594</v>
      </c>
    </row>
    <row r="678" spans="2:4">
      <c r="B678">
        <v>676</v>
      </c>
      <c r="C678" s="1670" t="s">
        <v>1466</v>
      </c>
      <c r="D678" s="1670" t="s">
        <v>593</v>
      </c>
    </row>
    <row r="679" spans="2:4">
      <c r="B679">
        <v>677</v>
      </c>
      <c r="C679" s="1670" t="s">
        <v>1454</v>
      </c>
      <c r="D679" s="1670" t="s">
        <v>579</v>
      </c>
    </row>
    <row r="680" spans="2:4">
      <c r="B680">
        <v>678</v>
      </c>
      <c r="C680" s="1670" t="s">
        <v>1325</v>
      </c>
      <c r="D680" s="1670" t="s">
        <v>594</v>
      </c>
    </row>
    <row r="681" spans="2:4">
      <c r="B681">
        <v>679</v>
      </c>
      <c r="C681" s="1670" t="s">
        <v>1466</v>
      </c>
      <c r="D681" s="1670" t="s">
        <v>593</v>
      </c>
    </row>
    <row r="682" spans="2:4">
      <c r="B682">
        <v>680</v>
      </c>
      <c r="C682" s="1670" t="s">
        <v>1460</v>
      </c>
      <c r="D682" s="1670" t="s">
        <v>592</v>
      </c>
    </row>
    <row r="683" spans="2:4">
      <c r="B683">
        <v>681</v>
      </c>
      <c r="C683" s="1670" t="s">
        <v>1453</v>
      </c>
      <c r="D683" s="1670" t="s">
        <v>580</v>
      </c>
    </row>
    <row r="684" spans="2:4">
      <c r="B684">
        <v>682</v>
      </c>
      <c r="C684" s="1670" t="s">
        <v>1454</v>
      </c>
      <c r="D684" s="1670" t="s">
        <v>579</v>
      </c>
    </row>
    <row r="685" spans="2:4">
      <c r="B685">
        <v>683</v>
      </c>
      <c r="C685" s="1670" t="s">
        <v>1019</v>
      </c>
      <c r="D685" s="1670" t="s">
        <v>590</v>
      </c>
    </row>
    <row r="686" spans="2:4">
      <c r="B686">
        <v>684</v>
      </c>
      <c r="C686" s="1670" t="s">
        <v>1453</v>
      </c>
      <c r="D686" s="1670" t="s">
        <v>580</v>
      </c>
    </row>
    <row r="687" spans="2:4">
      <c r="B687">
        <v>685</v>
      </c>
      <c r="C687" s="1670" t="s">
        <v>1445</v>
      </c>
      <c r="D687" s="1670" t="s">
        <v>589</v>
      </c>
    </row>
    <row r="688" spans="2:4">
      <c r="B688">
        <v>686</v>
      </c>
      <c r="C688" s="1670" t="s">
        <v>1447</v>
      </c>
      <c r="D688" s="1670" t="s">
        <v>588</v>
      </c>
    </row>
    <row r="689" spans="2:4">
      <c r="B689">
        <v>687</v>
      </c>
      <c r="C689" s="1670" t="s">
        <v>1454</v>
      </c>
      <c r="D689" s="1670" t="s">
        <v>579</v>
      </c>
    </row>
    <row r="690" spans="2:4">
      <c r="B690">
        <v>688</v>
      </c>
      <c r="C690" s="1670" t="s">
        <v>1445</v>
      </c>
      <c r="D690" s="1670" t="s">
        <v>589</v>
      </c>
    </row>
    <row r="691" spans="2:4">
      <c r="B691">
        <v>689</v>
      </c>
      <c r="C691" s="1670" t="s">
        <v>1447</v>
      </c>
      <c r="D691" s="1670" t="s">
        <v>588</v>
      </c>
    </row>
    <row r="692" spans="2:4">
      <c r="B692">
        <v>690</v>
      </c>
      <c r="C692" s="1670" t="s">
        <v>1022</v>
      </c>
      <c r="D692" s="1670" t="s">
        <v>587</v>
      </c>
    </row>
    <row r="693" spans="2:4">
      <c r="B693">
        <v>691</v>
      </c>
      <c r="C693" s="1670" t="s">
        <v>1453</v>
      </c>
      <c r="D693" s="1670" t="s">
        <v>580</v>
      </c>
    </row>
    <row r="694" spans="2:4">
      <c r="B694">
        <v>692</v>
      </c>
      <c r="C694" s="1670" t="s">
        <v>1468</v>
      </c>
      <c r="D694" s="1670" t="s">
        <v>586</v>
      </c>
    </row>
    <row r="695" spans="2:4">
      <c r="B695">
        <v>693</v>
      </c>
      <c r="C695" s="1670" t="s">
        <v>1469</v>
      </c>
      <c r="D695" s="1670" t="s">
        <v>585</v>
      </c>
    </row>
    <row r="696" spans="2:4">
      <c r="B696">
        <v>694</v>
      </c>
      <c r="C696" s="1670" t="s">
        <v>1470</v>
      </c>
      <c r="D696" s="1670" t="s">
        <v>584</v>
      </c>
    </row>
    <row r="697" spans="2:4">
      <c r="B697">
        <v>695</v>
      </c>
      <c r="C697" s="1670" t="s">
        <v>1454</v>
      </c>
      <c r="D697" s="1670" t="s">
        <v>579</v>
      </c>
    </row>
    <row r="698" spans="2:4">
      <c r="B698">
        <v>696</v>
      </c>
      <c r="C698" s="1670" t="s">
        <v>1468</v>
      </c>
      <c r="D698" s="1670" t="s">
        <v>586</v>
      </c>
    </row>
    <row r="699" spans="2:4">
      <c r="B699">
        <v>697</v>
      </c>
      <c r="C699" s="1670" t="s">
        <v>1469</v>
      </c>
      <c r="D699" s="1670" t="s">
        <v>585</v>
      </c>
    </row>
    <row r="700" spans="2:4">
      <c r="B700">
        <v>698</v>
      </c>
      <c r="C700" s="1670" t="s">
        <v>1470</v>
      </c>
      <c r="D700" s="1670" t="s">
        <v>584</v>
      </c>
    </row>
    <row r="701" spans="2:4">
      <c r="B701">
        <v>699</v>
      </c>
      <c r="C701" s="1670" t="s">
        <v>1475</v>
      </c>
      <c r="D701" s="1670" t="s">
        <v>582</v>
      </c>
    </row>
    <row r="702" spans="2:4">
      <c r="B702">
        <v>700</v>
      </c>
      <c r="C702" s="1670" t="s">
        <v>1482</v>
      </c>
      <c r="D702" s="1670" t="s">
        <v>580</v>
      </c>
    </row>
    <row r="703" spans="2:4">
      <c r="B703">
        <v>701</v>
      </c>
      <c r="C703" s="1670" t="s">
        <v>1454</v>
      </c>
      <c r="D703" s="1670" t="s">
        <v>579</v>
      </c>
    </row>
    <row r="704" spans="2:4">
      <c r="B704">
        <v>702</v>
      </c>
      <c r="C704" s="1670" t="s">
        <v>1474</v>
      </c>
      <c r="D704" s="1670" t="s">
        <v>581</v>
      </c>
    </row>
    <row r="705" spans="2:4">
      <c r="B705">
        <v>703</v>
      </c>
      <c r="C705" s="1670" t="s">
        <v>1453</v>
      </c>
      <c r="D705" s="1670" t="s">
        <v>580</v>
      </c>
    </row>
    <row r="706" spans="2:4">
      <c r="B706" s="1671">
        <v>704</v>
      </c>
      <c r="C706" s="1672" t="s">
        <v>1454</v>
      </c>
      <c r="D706" s="1672" t="s">
        <v>579</v>
      </c>
    </row>
    <row r="707" spans="2:4">
      <c r="B707" s="1704">
        <v>705</v>
      </c>
      <c r="C707" s="1699" t="s">
        <v>1485</v>
      </c>
      <c r="D707" s="1699" t="s">
        <v>591</v>
      </c>
    </row>
    <row r="708" spans="2:4">
      <c r="B708" s="1705">
        <v>706</v>
      </c>
      <c r="C708" s="1700" t="s">
        <v>1486</v>
      </c>
      <c r="D708" s="1700" t="s">
        <v>583</v>
      </c>
    </row>
    <row r="709" spans="2:4">
      <c r="B709" s="1704">
        <v>707</v>
      </c>
      <c r="C709" s="1699" t="s">
        <v>1487</v>
      </c>
      <c r="D709" s="1699" t="s">
        <v>605</v>
      </c>
    </row>
    <row r="710" spans="2:4">
      <c r="B710" s="1706">
        <v>708</v>
      </c>
      <c r="C710" s="1701" t="s">
        <v>1488</v>
      </c>
      <c r="D710" s="1701" t="s">
        <v>578</v>
      </c>
    </row>
    <row r="711" spans="2:4">
      <c r="B711">
        <v>709</v>
      </c>
      <c r="C711" s="1670" t="s">
        <v>1489</v>
      </c>
      <c r="D711" s="1670" t="s">
        <v>650</v>
      </c>
    </row>
    <row r="712" spans="2:4" ht="25.5">
      <c r="B712">
        <v>710</v>
      </c>
      <c r="C712" s="1670" t="s">
        <v>1490</v>
      </c>
      <c r="D712" s="1670" t="s">
        <v>645</v>
      </c>
    </row>
    <row r="713" spans="2:4" ht="63.75">
      <c r="B713">
        <v>711</v>
      </c>
      <c r="C713" s="1670" t="s">
        <v>1491</v>
      </c>
      <c r="D713" s="1670" t="s">
        <v>644</v>
      </c>
    </row>
    <row r="714" spans="2:4">
      <c r="B714">
        <v>712</v>
      </c>
      <c r="C714" s="1670" t="s">
        <v>1104</v>
      </c>
      <c r="D714" s="1670" t="s">
        <v>643</v>
      </c>
    </row>
    <row r="715" spans="2:4">
      <c r="B715">
        <v>713</v>
      </c>
      <c r="C715" s="1670" t="s">
        <v>1492</v>
      </c>
      <c r="D715" s="1670" t="s">
        <v>641</v>
      </c>
    </row>
    <row r="716" spans="2:4">
      <c r="B716">
        <v>714</v>
      </c>
      <c r="C716" s="1670" t="s">
        <v>1493</v>
      </c>
      <c r="D716" s="1670" t="s">
        <v>640</v>
      </c>
    </row>
    <row r="717" spans="2:4">
      <c r="B717">
        <v>715</v>
      </c>
      <c r="C717" s="1670" t="s">
        <v>1494</v>
      </c>
      <c r="D717" s="1670" t="s">
        <v>639</v>
      </c>
    </row>
    <row r="718" spans="2:4">
      <c r="B718">
        <v>716</v>
      </c>
      <c r="C718" s="1670" t="s">
        <v>1495</v>
      </c>
      <c r="D718" s="1670" t="s">
        <v>637</v>
      </c>
    </row>
    <row r="719" spans="2:4" ht="21.75" customHeight="1">
      <c r="B719">
        <v>717</v>
      </c>
      <c r="C719" s="1670" t="s">
        <v>1496</v>
      </c>
      <c r="D719" s="1670" t="s">
        <v>635</v>
      </c>
    </row>
    <row r="720" spans="2:4" ht="12.75" customHeight="1">
      <c r="B720">
        <v>718</v>
      </c>
      <c r="C720" s="1670" t="s">
        <v>1497</v>
      </c>
      <c r="D720" s="1670" t="s">
        <v>633</v>
      </c>
    </row>
    <row r="721" spans="2:4" ht="25.5">
      <c r="B721">
        <v>719</v>
      </c>
      <c r="C721" s="1670" t="s">
        <v>1498</v>
      </c>
      <c r="D721" s="1670" t="s">
        <v>631</v>
      </c>
    </row>
    <row r="722" spans="2:4" ht="38.25">
      <c r="B722">
        <v>720</v>
      </c>
      <c r="C722" s="1670" t="s">
        <v>1499</v>
      </c>
      <c r="D722" s="1670" t="s">
        <v>629</v>
      </c>
    </row>
    <row r="723" spans="2:4" ht="63.75">
      <c r="B723">
        <v>721</v>
      </c>
      <c r="C723" s="1670" t="s">
        <v>1500</v>
      </c>
      <c r="D723" s="1670" t="s">
        <v>628</v>
      </c>
    </row>
    <row r="724" spans="2:4" ht="127.5">
      <c r="B724">
        <v>722</v>
      </c>
      <c r="C724" s="1670" t="s">
        <v>1501</v>
      </c>
      <c r="D724" s="1670" t="s">
        <v>627</v>
      </c>
    </row>
    <row r="725" spans="2:4" ht="33" customHeight="1">
      <c r="B725">
        <v>723</v>
      </c>
      <c r="C725" s="1670" t="s">
        <v>1502</v>
      </c>
      <c r="D725" s="1670" t="s">
        <v>626</v>
      </c>
    </row>
    <row r="726" spans="2:4" ht="114.75">
      <c r="B726" s="1671">
        <v>724</v>
      </c>
      <c r="C726" s="1672" t="s">
        <v>1503</v>
      </c>
      <c r="D726" s="1672" t="s">
        <v>624</v>
      </c>
    </row>
    <row r="727" spans="2:4" ht="12.75" customHeight="1">
      <c r="B727">
        <v>725</v>
      </c>
      <c r="C727" s="1670" t="s">
        <v>1529</v>
      </c>
      <c r="D727" s="1670" t="s">
        <v>1534</v>
      </c>
    </row>
    <row r="728" spans="2:4">
      <c r="B728">
        <v>726</v>
      </c>
      <c r="C728" s="1670" t="s">
        <v>1504</v>
      </c>
      <c r="D728" s="1670" t="s">
        <v>941</v>
      </c>
    </row>
    <row r="729" spans="2:4">
      <c r="B729">
        <v>727</v>
      </c>
      <c r="C729" s="1670" t="s">
        <v>1505</v>
      </c>
      <c r="D729" s="1670" t="s">
        <v>940</v>
      </c>
    </row>
    <row r="730" spans="2:4">
      <c r="B730">
        <v>728</v>
      </c>
      <c r="C730" s="1670" t="s">
        <v>1506</v>
      </c>
      <c r="D730" s="1670" t="s">
        <v>660</v>
      </c>
    </row>
    <row r="731" spans="2:4">
      <c r="B731">
        <v>729</v>
      </c>
      <c r="C731" s="1670" t="s">
        <v>1507</v>
      </c>
      <c r="D731" s="1670" t="s">
        <v>659</v>
      </c>
    </row>
    <row r="732" spans="2:4">
      <c r="B732">
        <v>730</v>
      </c>
      <c r="C732" s="1670" t="s">
        <v>1508</v>
      </c>
      <c r="D732" s="1670" t="s">
        <v>939</v>
      </c>
    </row>
    <row r="733" spans="2:4">
      <c r="B733">
        <v>731</v>
      </c>
      <c r="C733" s="1670" t="s">
        <v>1530</v>
      </c>
      <c r="D733" s="1670" t="s">
        <v>936</v>
      </c>
    </row>
    <row r="734" spans="2:4">
      <c r="B734">
        <v>732</v>
      </c>
      <c r="C734" s="1670" t="s">
        <v>934</v>
      </c>
      <c r="D734" s="1670" t="s">
        <v>934</v>
      </c>
    </row>
    <row r="735" spans="2:4">
      <c r="B735">
        <v>733</v>
      </c>
      <c r="C735" s="1670" t="s">
        <v>1506</v>
      </c>
      <c r="D735" s="1670" t="s">
        <v>660</v>
      </c>
    </row>
    <row r="736" spans="2:4">
      <c r="B736">
        <v>734</v>
      </c>
      <c r="C736" s="1670" t="s">
        <v>1509</v>
      </c>
      <c r="D736" s="1670" t="s">
        <v>659</v>
      </c>
    </row>
    <row r="737" spans="2:4">
      <c r="B737">
        <v>735</v>
      </c>
      <c r="C737" s="1670" t="s">
        <v>1510</v>
      </c>
      <c r="D737" s="1670" t="s">
        <v>933</v>
      </c>
    </row>
    <row r="738" spans="2:4">
      <c r="B738">
        <v>736</v>
      </c>
      <c r="C738" s="1670" t="s">
        <v>1511</v>
      </c>
      <c r="D738" s="1670" t="s">
        <v>932</v>
      </c>
    </row>
    <row r="739" spans="2:4">
      <c r="B739">
        <v>737</v>
      </c>
      <c r="C739" s="1670" t="s">
        <v>1512</v>
      </c>
      <c r="D739" s="1670" t="s">
        <v>931</v>
      </c>
    </row>
    <row r="740" spans="2:4">
      <c r="B740">
        <v>738</v>
      </c>
      <c r="C740" s="1670" t="s">
        <v>1643</v>
      </c>
      <c r="D740" s="1670" t="s">
        <v>1644</v>
      </c>
    </row>
    <row r="741" spans="2:4">
      <c r="B741">
        <v>739</v>
      </c>
      <c r="C741" s="1670" t="s">
        <v>1514</v>
      </c>
      <c r="D741" s="1670" t="s">
        <v>930</v>
      </c>
    </row>
    <row r="742" spans="2:4">
      <c r="B742">
        <v>740</v>
      </c>
      <c r="C742" s="1670" t="s">
        <v>1515</v>
      </c>
      <c r="D742" s="1670" t="s">
        <v>907</v>
      </c>
    </row>
    <row r="743" spans="2:4">
      <c r="B743">
        <v>741</v>
      </c>
      <c r="C743" s="1670" t="s">
        <v>1516</v>
      </c>
      <c r="D743" s="1670" t="s">
        <v>883</v>
      </c>
    </row>
    <row r="744" spans="2:4">
      <c r="B744">
        <v>742</v>
      </c>
      <c r="C744" s="1670" t="s">
        <v>1517</v>
      </c>
      <c r="D744" s="1670" t="s">
        <v>862</v>
      </c>
    </row>
    <row r="745" spans="2:4">
      <c r="B745">
        <v>743</v>
      </c>
      <c r="C745" s="1670" t="s">
        <v>1506</v>
      </c>
      <c r="D745" s="1670" t="s">
        <v>660</v>
      </c>
    </row>
    <row r="746" spans="2:4">
      <c r="B746">
        <v>744</v>
      </c>
      <c r="C746" s="1670" t="s">
        <v>1509</v>
      </c>
      <c r="D746" s="1670" t="s">
        <v>659</v>
      </c>
    </row>
    <row r="747" spans="2:4">
      <c r="B747">
        <v>745</v>
      </c>
      <c r="C747" s="1670" t="s">
        <v>1722</v>
      </c>
      <c r="D747" s="1670" t="s">
        <v>1721</v>
      </c>
    </row>
    <row r="748" spans="2:4">
      <c r="B748">
        <v>746</v>
      </c>
      <c r="C748" s="1670" t="s">
        <v>1518</v>
      </c>
      <c r="D748" s="1670" t="s">
        <v>852</v>
      </c>
    </row>
    <row r="749" spans="2:4">
      <c r="B749">
        <v>747</v>
      </c>
      <c r="C749" s="1670" t="s">
        <v>1519</v>
      </c>
      <c r="D749" s="1670" t="s">
        <v>816</v>
      </c>
    </row>
    <row r="750" spans="2:4">
      <c r="B750">
        <v>748</v>
      </c>
      <c r="C750" s="1670" t="s">
        <v>780</v>
      </c>
      <c r="D750" s="1670" t="s">
        <v>780</v>
      </c>
    </row>
    <row r="751" spans="2:4">
      <c r="B751">
        <v>749</v>
      </c>
      <c r="C751" s="1670" t="s">
        <v>1520</v>
      </c>
      <c r="D751" s="1670" t="s">
        <v>745</v>
      </c>
    </row>
    <row r="752" spans="2:4">
      <c r="B752">
        <v>750</v>
      </c>
      <c r="C752" s="1670" t="s">
        <v>1641</v>
      </c>
      <c r="D752" s="1670" t="s">
        <v>1642</v>
      </c>
    </row>
    <row r="753" spans="2:4">
      <c r="B753">
        <v>751</v>
      </c>
      <c r="C753" s="1670" t="s">
        <v>1521</v>
      </c>
      <c r="D753" s="1670" t="s">
        <v>852</v>
      </c>
    </row>
    <row r="754" spans="2:4">
      <c r="B754">
        <v>752</v>
      </c>
      <c r="C754" s="1670" t="s">
        <v>1522</v>
      </c>
      <c r="D754" s="1670" t="s">
        <v>816</v>
      </c>
    </row>
    <row r="755" spans="2:4">
      <c r="B755">
        <v>753</v>
      </c>
      <c r="C755" s="1670" t="s">
        <v>780</v>
      </c>
      <c r="D755" s="1670" t="s">
        <v>780</v>
      </c>
    </row>
    <row r="756" spans="2:4">
      <c r="B756">
        <v>754</v>
      </c>
      <c r="C756" s="1670" t="s">
        <v>1523</v>
      </c>
      <c r="D756" s="1670" t="s">
        <v>745</v>
      </c>
    </row>
    <row r="757" spans="2:4">
      <c r="B757">
        <v>755</v>
      </c>
      <c r="C757" s="1670" t="s">
        <v>708</v>
      </c>
      <c r="D757" s="1670" t="s">
        <v>708</v>
      </c>
    </row>
    <row r="758" spans="2:4">
      <c r="B758">
        <v>756</v>
      </c>
      <c r="C758" s="1670" t="s">
        <v>1506</v>
      </c>
      <c r="D758" s="1670" t="s">
        <v>660</v>
      </c>
    </row>
    <row r="759" spans="2:4">
      <c r="B759">
        <v>757</v>
      </c>
      <c r="C759" s="1670" t="s">
        <v>1509</v>
      </c>
      <c r="D759" s="1670" t="s">
        <v>659</v>
      </c>
    </row>
    <row r="760" spans="2:4">
      <c r="B760">
        <v>758</v>
      </c>
      <c r="C760" s="1670" t="s">
        <v>1524</v>
      </c>
      <c r="D760" s="1670" t="s">
        <v>707</v>
      </c>
    </row>
    <row r="761" spans="2:4">
      <c r="B761">
        <v>759</v>
      </c>
      <c r="C761" s="1670" t="s">
        <v>1513</v>
      </c>
      <c r="D761" s="1670" t="s">
        <v>668</v>
      </c>
    </row>
    <row r="762" spans="2:4">
      <c r="B762">
        <v>760</v>
      </c>
      <c r="C762" s="1670" t="s">
        <v>706</v>
      </c>
      <c r="D762" s="1670" t="s">
        <v>706</v>
      </c>
    </row>
    <row r="763" spans="2:4">
      <c r="B763">
        <v>761</v>
      </c>
      <c r="C763" s="1670" t="s">
        <v>1506</v>
      </c>
      <c r="D763" s="1670" t="s">
        <v>660</v>
      </c>
    </row>
    <row r="764" spans="2:4">
      <c r="B764">
        <v>762</v>
      </c>
      <c r="C764" s="1670" t="s">
        <v>1509</v>
      </c>
      <c r="D764" s="1670" t="s">
        <v>659</v>
      </c>
    </row>
    <row r="765" spans="2:4">
      <c r="B765">
        <v>763</v>
      </c>
      <c r="C765" s="1670" t="s">
        <v>1525</v>
      </c>
      <c r="D765" s="1670" t="s">
        <v>669</v>
      </c>
    </row>
    <row r="766" spans="2:4">
      <c r="B766">
        <v>764</v>
      </c>
      <c r="C766" s="1670" t="s">
        <v>1513</v>
      </c>
      <c r="D766" s="1670" t="s">
        <v>668</v>
      </c>
    </row>
    <row r="767" spans="2:4">
      <c r="B767">
        <v>765</v>
      </c>
      <c r="C767" s="1670" t="s">
        <v>1526</v>
      </c>
      <c r="D767" s="1670" t="s">
        <v>705</v>
      </c>
    </row>
    <row r="768" spans="2:4">
      <c r="B768">
        <v>766</v>
      </c>
      <c r="C768" s="1670" t="s">
        <v>1506</v>
      </c>
      <c r="D768" s="1670" t="s">
        <v>660</v>
      </c>
    </row>
    <row r="769" spans="2:4">
      <c r="B769">
        <v>767</v>
      </c>
      <c r="C769" s="1670" t="s">
        <v>1509</v>
      </c>
      <c r="D769" s="1670" t="s">
        <v>659</v>
      </c>
    </row>
    <row r="770" spans="2:4">
      <c r="B770">
        <v>768</v>
      </c>
      <c r="C770" s="1670" t="s">
        <v>1525</v>
      </c>
      <c r="D770" s="1670" t="s">
        <v>669</v>
      </c>
    </row>
    <row r="771" spans="2:4">
      <c r="B771">
        <v>769</v>
      </c>
      <c r="C771" s="1670" t="s">
        <v>1513</v>
      </c>
      <c r="D771" s="1670" t="s">
        <v>668</v>
      </c>
    </row>
    <row r="772" spans="2:4">
      <c r="B772">
        <v>770</v>
      </c>
      <c r="C772" s="1670" t="s">
        <v>670</v>
      </c>
      <c r="D772" s="1670" t="s">
        <v>670</v>
      </c>
    </row>
    <row r="773" spans="2:4">
      <c r="B773">
        <v>771</v>
      </c>
      <c r="C773" s="1670" t="s">
        <v>1506</v>
      </c>
      <c r="D773" s="1670" t="s">
        <v>660</v>
      </c>
    </row>
    <row r="774" spans="2:4">
      <c r="B774">
        <v>772</v>
      </c>
      <c r="C774" s="1670" t="s">
        <v>1509</v>
      </c>
      <c r="D774" s="1670" t="s">
        <v>659</v>
      </c>
    </row>
    <row r="775" spans="2:4">
      <c r="B775">
        <v>773</v>
      </c>
      <c r="C775" s="1670" t="s">
        <v>1525</v>
      </c>
      <c r="D775" s="1670" t="s">
        <v>669</v>
      </c>
    </row>
    <row r="776" spans="2:4">
      <c r="B776">
        <v>774</v>
      </c>
      <c r="C776" s="1670" t="s">
        <v>1513</v>
      </c>
      <c r="D776" s="1670" t="s">
        <v>668</v>
      </c>
    </row>
    <row r="777" spans="2:4">
      <c r="B777">
        <v>775</v>
      </c>
      <c r="C777" s="1670" t="s">
        <v>663</v>
      </c>
      <c r="D777" s="1670" t="s">
        <v>663</v>
      </c>
    </row>
    <row r="778" spans="2:4">
      <c r="B778">
        <v>776</v>
      </c>
      <c r="C778" s="1670" t="s">
        <v>1506</v>
      </c>
      <c r="D778" s="1670" t="s">
        <v>660</v>
      </c>
    </row>
    <row r="779" spans="2:4">
      <c r="B779">
        <v>777</v>
      </c>
      <c r="C779" s="1670" t="s">
        <v>1509</v>
      </c>
      <c r="D779" s="1670" t="s">
        <v>659</v>
      </c>
    </row>
    <row r="780" spans="2:4">
      <c r="B780">
        <v>778</v>
      </c>
      <c r="C780" s="1670" t="s">
        <v>1527</v>
      </c>
      <c r="D780" s="1670" t="s">
        <v>662</v>
      </c>
    </row>
    <row r="781" spans="2:4">
      <c r="B781">
        <v>779</v>
      </c>
      <c r="C781" s="1670" t="s">
        <v>1506</v>
      </c>
      <c r="D781" s="1670" t="s">
        <v>660</v>
      </c>
    </row>
    <row r="782" spans="2:4">
      <c r="B782">
        <v>780</v>
      </c>
      <c r="C782" s="1670" t="s">
        <v>1509</v>
      </c>
      <c r="D782" s="1670" t="s">
        <v>659</v>
      </c>
    </row>
    <row r="783" spans="2:4">
      <c r="B783">
        <v>781</v>
      </c>
      <c r="C783" s="1670" t="s">
        <v>661</v>
      </c>
      <c r="D783" s="1670" t="s">
        <v>661</v>
      </c>
    </row>
    <row r="784" spans="2:4">
      <c r="B784">
        <v>782</v>
      </c>
      <c r="C784" s="1670" t="s">
        <v>1506</v>
      </c>
      <c r="D784" s="1670" t="s">
        <v>660</v>
      </c>
    </row>
    <row r="785" spans="2:4">
      <c r="B785">
        <v>783</v>
      </c>
      <c r="C785" s="1670" t="s">
        <v>1509</v>
      </c>
      <c r="D785" s="1670" t="s">
        <v>659</v>
      </c>
    </row>
    <row r="786" spans="2:4" ht="12.75" customHeight="1">
      <c r="B786">
        <v>784</v>
      </c>
      <c r="C786" s="1670" t="s">
        <v>1531</v>
      </c>
      <c r="D786" s="1670" t="s">
        <v>1535</v>
      </c>
    </row>
    <row r="787" spans="2:4">
      <c r="B787">
        <v>785</v>
      </c>
      <c r="C787" s="1670" t="s">
        <v>1506</v>
      </c>
      <c r="D787" s="1670" t="s">
        <v>660</v>
      </c>
    </row>
    <row r="788" spans="2:4">
      <c r="B788">
        <v>786</v>
      </c>
      <c r="C788" s="1670" t="s">
        <v>1509</v>
      </c>
      <c r="D788" s="1670" t="s">
        <v>659</v>
      </c>
    </row>
    <row r="789" spans="2:4" ht="51">
      <c r="B789">
        <v>787</v>
      </c>
      <c r="C789" s="1670" t="s">
        <v>1532</v>
      </c>
      <c r="D789" s="1670" t="s">
        <v>1536</v>
      </c>
    </row>
    <row r="790" spans="2:4" ht="12.75" customHeight="1">
      <c r="B790">
        <v>788</v>
      </c>
      <c r="C790" s="1670" t="s">
        <v>1506</v>
      </c>
      <c r="D790" s="1670" t="s">
        <v>658</v>
      </c>
    </row>
    <row r="791" spans="2:4">
      <c r="B791">
        <v>789</v>
      </c>
      <c r="C791" s="1670" t="s">
        <v>1509</v>
      </c>
      <c r="D791" s="1670" t="s">
        <v>657</v>
      </c>
    </row>
    <row r="792" spans="2:4">
      <c r="B792">
        <v>790</v>
      </c>
      <c r="C792" s="1670" t="s">
        <v>1528</v>
      </c>
      <c r="D792" s="1670" t="s">
        <v>656</v>
      </c>
    </row>
    <row r="793" spans="2:4" ht="38.25">
      <c r="B793">
        <v>791</v>
      </c>
      <c r="C793" s="1670" t="s">
        <v>1533</v>
      </c>
      <c r="D793" s="1670" t="s">
        <v>654</v>
      </c>
    </row>
    <row r="794" spans="2:4" ht="12.75" customHeight="1">
      <c r="B794" s="1671">
        <v>792</v>
      </c>
      <c r="C794" s="1707" t="s">
        <v>1537</v>
      </c>
      <c r="D794" s="1708" t="s">
        <v>1564</v>
      </c>
    </row>
    <row r="795" spans="2:4">
      <c r="B795">
        <v>793</v>
      </c>
      <c r="C795" s="1670" t="s">
        <v>1538</v>
      </c>
      <c r="D795" s="1670" t="s">
        <v>623</v>
      </c>
    </row>
    <row r="796" spans="2:4" ht="25.5">
      <c r="B796">
        <v>794</v>
      </c>
      <c r="C796" s="1670" t="s">
        <v>1573</v>
      </c>
      <c r="D796" s="1670" t="s">
        <v>1585</v>
      </c>
    </row>
    <row r="797" spans="2:4">
      <c r="B797">
        <v>795</v>
      </c>
      <c r="C797" s="1670" t="s">
        <v>1446</v>
      </c>
      <c r="D797" s="1670" t="s">
        <v>981</v>
      </c>
    </row>
    <row r="798" spans="2:4" ht="25.5">
      <c r="B798">
        <v>796</v>
      </c>
      <c r="C798" s="1670" t="s">
        <v>1574</v>
      </c>
      <c r="D798" s="1670" t="s">
        <v>979</v>
      </c>
    </row>
    <row r="799" spans="2:4">
      <c r="B799">
        <v>797</v>
      </c>
      <c r="C799" s="1670" t="s">
        <v>1539</v>
      </c>
      <c r="D799" s="1670" t="s">
        <v>978</v>
      </c>
    </row>
    <row r="800" spans="2:4">
      <c r="B800">
        <v>798</v>
      </c>
      <c r="C800" s="1670" t="s">
        <v>1540</v>
      </c>
      <c r="D800" s="1670" t="s">
        <v>954</v>
      </c>
    </row>
    <row r="801" spans="2:4">
      <c r="B801">
        <v>799</v>
      </c>
      <c r="C801" s="1670" t="s">
        <v>1541</v>
      </c>
      <c r="D801" s="1670" t="s">
        <v>953</v>
      </c>
    </row>
    <row r="802" spans="2:4">
      <c r="B802">
        <v>800</v>
      </c>
      <c r="C802" s="1670" t="s">
        <v>1542</v>
      </c>
      <c r="D802" s="1670" t="s">
        <v>968</v>
      </c>
    </row>
    <row r="803" spans="2:4">
      <c r="B803">
        <v>801</v>
      </c>
      <c r="C803" s="1670" t="s">
        <v>1543</v>
      </c>
      <c r="D803" s="1670" t="s">
        <v>967</v>
      </c>
    </row>
    <row r="804" spans="2:4">
      <c r="B804">
        <v>802</v>
      </c>
      <c r="C804" s="1670" t="s">
        <v>1544</v>
      </c>
      <c r="D804" s="1670" t="s">
        <v>966</v>
      </c>
    </row>
    <row r="805" spans="2:4">
      <c r="B805">
        <v>803</v>
      </c>
      <c r="C805" s="1670" t="s">
        <v>1545</v>
      </c>
      <c r="D805" s="1670" t="s">
        <v>965</v>
      </c>
    </row>
    <row r="806" spans="2:4">
      <c r="B806">
        <v>804</v>
      </c>
      <c r="C806" s="1670" t="s">
        <v>1546</v>
      </c>
      <c r="D806" s="1670" t="s">
        <v>951</v>
      </c>
    </row>
    <row r="807" spans="2:4">
      <c r="B807">
        <v>805</v>
      </c>
      <c r="C807" s="1670" t="s">
        <v>1547</v>
      </c>
      <c r="D807" s="1670" t="s">
        <v>950</v>
      </c>
    </row>
    <row r="808" spans="2:4" ht="25.5">
      <c r="B808">
        <v>806</v>
      </c>
      <c r="C808" s="1670" t="s">
        <v>1575</v>
      </c>
      <c r="D808" s="1670" t="s">
        <v>963</v>
      </c>
    </row>
    <row r="809" spans="2:4" ht="25.5">
      <c r="B809">
        <v>807</v>
      </c>
      <c r="C809" s="1670" t="s">
        <v>1576</v>
      </c>
      <c r="D809" s="1670" t="s">
        <v>962</v>
      </c>
    </row>
    <row r="810" spans="2:4" ht="25.5">
      <c r="B810">
        <v>808</v>
      </c>
      <c r="C810" s="1670" t="s">
        <v>1577</v>
      </c>
      <c r="D810" s="1670" t="s">
        <v>961</v>
      </c>
    </row>
    <row r="811" spans="2:4" ht="38.25">
      <c r="B811">
        <v>809</v>
      </c>
      <c r="C811" s="1670" t="s">
        <v>1578</v>
      </c>
      <c r="D811" s="1670" t="s">
        <v>604</v>
      </c>
    </row>
    <row r="812" spans="2:4" ht="25.5">
      <c r="B812">
        <v>810</v>
      </c>
      <c r="C812" s="1670" t="s">
        <v>1579</v>
      </c>
      <c r="D812" s="1670" t="s">
        <v>976</v>
      </c>
    </row>
    <row r="813" spans="2:4" ht="25.5">
      <c r="B813">
        <v>811</v>
      </c>
      <c r="C813" s="1670" t="s">
        <v>1548</v>
      </c>
      <c r="D813" s="1670" t="s">
        <v>1586</v>
      </c>
    </row>
    <row r="814" spans="2:4">
      <c r="B814">
        <v>812</v>
      </c>
      <c r="C814" s="1670" t="s">
        <v>1549</v>
      </c>
      <c r="D814" s="1670" t="s">
        <v>947</v>
      </c>
    </row>
    <row r="815" spans="2:4">
      <c r="B815">
        <v>813</v>
      </c>
      <c r="C815" s="1670" t="s">
        <v>1550</v>
      </c>
      <c r="D815" s="1670" t="s">
        <v>948</v>
      </c>
    </row>
    <row r="816" spans="2:4">
      <c r="B816">
        <v>814</v>
      </c>
      <c r="C816" s="1670" t="s">
        <v>1551</v>
      </c>
      <c r="D816" s="1670" t="s">
        <v>971</v>
      </c>
    </row>
    <row r="817" spans="2:4">
      <c r="B817">
        <v>815</v>
      </c>
      <c r="C817" s="1670" t="s">
        <v>1552</v>
      </c>
      <c r="D817" s="1670" t="s">
        <v>957</v>
      </c>
    </row>
    <row r="818" spans="2:4">
      <c r="B818">
        <v>816</v>
      </c>
      <c r="C818" s="1670" t="s">
        <v>1553</v>
      </c>
      <c r="D818" s="1670" t="s">
        <v>956</v>
      </c>
    </row>
    <row r="819" spans="2:4">
      <c r="B819">
        <v>817</v>
      </c>
      <c r="C819" s="1670" t="s">
        <v>1554</v>
      </c>
      <c r="D819" s="1670" t="s">
        <v>975</v>
      </c>
    </row>
    <row r="820" spans="2:4">
      <c r="B820">
        <v>818</v>
      </c>
      <c r="C820" s="1670" t="s">
        <v>1540</v>
      </c>
      <c r="D820" s="1670" t="s">
        <v>954</v>
      </c>
    </row>
    <row r="821" spans="2:4">
      <c r="B821">
        <v>819</v>
      </c>
      <c r="C821" s="1670" t="s">
        <v>1541</v>
      </c>
      <c r="D821" s="1670" t="s">
        <v>953</v>
      </c>
    </row>
    <row r="822" spans="2:4">
      <c r="B822">
        <v>820</v>
      </c>
      <c r="C822" s="1670" t="s">
        <v>1542</v>
      </c>
      <c r="D822" s="1670" t="s">
        <v>968</v>
      </c>
    </row>
    <row r="823" spans="2:4">
      <c r="B823">
        <v>821</v>
      </c>
      <c r="C823" s="1670" t="s">
        <v>1543</v>
      </c>
      <c r="D823" s="1670" t="s">
        <v>967</v>
      </c>
    </row>
    <row r="824" spans="2:4">
      <c r="B824">
        <v>822</v>
      </c>
      <c r="C824" s="1670" t="s">
        <v>1544</v>
      </c>
      <c r="D824" s="1670" t="s">
        <v>966</v>
      </c>
    </row>
    <row r="825" spans="2:4">
      <c r="B825">
        <v>823</v>
      </c>
      <c r="C825" s="1670" t="s">
        <v>1545</v>
      </c>
      <c r="D825" s="1670" t="s">
        <v>965</v>
      </c>
    </row>
    <row r="826" spans="2:4">
      <c r="B826">
        <v>824</v>
      </c>
      <c r="C826" s="1670" t="s">
        <v>1546</v>
      </c>
      <c r="D826" s="1670" t="s">
        <v>951</v>
      </c>
    </row>
    <row r="827" spans="2:4">
      <c r="B827">
        <v>825</v>
      </c>
      <c r="C827" s="1670" t="s">
        <v>1547</v>
      </c>
      <c r="D827" s="1670" t="s">
        <v>950</v>
      </c>
    </row>
    <row r="828" spans="2:4" ht="25.5">
      <c r="B828">
        <v>826</v>
      </c>
      <c r="C828" s="1670" t="s">
        <v>1575</v>
      </c>
      <c r="D828" s="1670" t="s">
        <v>963</v>
      </c>
    </row>
    <row r="829" spans="2:4" ht="25.5">
      <c r="B829">
        <v>827</v>
      </c>
      <c r="C829" s="1670" t="s">
        <v>1576</v>
      </c>
      <c r="D829" s="1670" t="s">
        <v>962</v>
      </c>
    </row>
    <row r="830" spans="2:4" ht="25.5">
      <c r="B830">
        <v>828</v>
      </c>
      <c r="C830" s="1670" t="s">
        <v>1577</v>
      </c>
      <c r="D830" s="1670" t="s">
        <v>961</v>
      </c>
    </row>
    <row r="831" spans="2:4" ht="25.5">
      <c r="B831">
        <v>829</v>
      </c>
      <c r="C831" s="1670" t="s">
        <v>1580</v>
      </c>
      <c r="D831" s="1670" t="s">
        <v>974</v>
      </c>
    </row>
    <row r="832" spans="2:4" ht="25.5">
      <c r="B832">
        <v>830</v>
      </c>
      <c r="C832" s="1670" t="s">
        <v>1581</v>
      </c>
      <c r="D832" s="1670" t="s">
        <v>973</v>
      </c>
    </row>
    <row r="833" spans="2:4" ht="25.5">
      <c r="B833">
        <v>831</v>
      </c>
      <c r="C833" s="1670" t="s">
        <v>1555</v>
      </c>
      <c r="D833" s="1670" t="s">
        <v>1587</v>
      </c>
    </row>
    <row r="834" spans="2:4">
      <c r="B834">
        <v>832</v>
      </c>
      <c r="C834" s="1670" t="s">
        <v>1549</v>
      </c>
      <c r="D834" s="1670" t="s">
        <v>947</v>
      </c>
    </row>
    <row r="835" spans="2:4">
      <c r="B835">
        <v>833</v>
      </c>
      <c r="C835" s="1670" t="s">
        <v>1550</v>
      </c>
      <c r="D835" s="1670" t="s">
        <v>948</v>
      </c>
    </row>
    <row r="836" spans="2:4">
      <c r="B836">
        <v>834</v>
      </c>
      <c r="C836" s="1670" t="s">
        <v>1551</v>
      </c>
      <c r="D836" s="1670" t="s">
        <v>971</v>
      </c>
    </row>
    <row r="837" spans="2:4">
      <c r="B837">
        <v>835</v>
      </c>
      <c r="C837" s="1670" t="s">
        <v>969</v>
      </c>
      <c r="D837" s="1670" t="s">
        <v>969</v>
      </c>
    </row>
    <row r="838" spans="2:4">
      <c r="B838">
        <v>836</v>
      </c>
      <c r="C838" s="1670" t="s">
        <v>1556</v>
      </c>
      <c r="D838" s="1670" t="s">
        <v>954</v>
      </c>
    </row>
    <row r="839" spans="2:4">
      <c r="B839">
        <v>837</v>
      </c>
      <c r="C839" s="1670" t="s">
        <v>1541</v>
      </c>
      <c r="D839" s="1670" t="s">
        <v>953</v>
      </c>
    </row>
    <row r="840" spans="2:4">
      <c r="B840">
        <v>838</v>
      </c>
      <c r="C840" s="1670" t="s">
        <v>1542</v>
      </c>
      <c r="D840" s="1670" t="s">
        <v>968</v>
      </c>
    </row>
    <row r="841" spans="2:4">
      <c r="B841">
        <v>839</v>
      </c>
      <c r="C841" s="1670" t="s">
        <v>1557</v>
      </c>
      <c r="D841" s="1670" t="s">
        <v>967</v>
      </c>
    </row>
    <row r="842" spans="2:4">
      <c r="B842">
        <v>840</v>
      </c>
      <c r="C842" s="1670" t="s">
        <v>1558</v>
      </c>
      <c r="D842" s="1670" t="s">
        <v>966</v>
      </c>
    </row>
    <row r="843" spans="2:4">
      <c r="B843">
        <v>841</v>
      </c>
      <c r="C843" s="1670" t="s">
        <v>1559</v>
      </c>
      <c r="D843" s="1670" t="s">
        <v>965</v>
      </c>
    </row>
    <row r="844" spans="2:4">
      <c r="B844">
        <v>842</v>
      </c>
      <c r="C844" s="1670" t="s">
        <v>1546</v>
      </c>
      <c r="D844" s="1670" t="s">
        <v>951</v>
      </c>
    </row>
    <row r="845" spans="2:4">
      <c r="B845">
        <v>843</v>
      </c>
      <c r="C845" s="1670" t="s">
        <v>1547</v>
      </c>
      <c r="D845" s="1670" t="s">
        <v>950</v>
      </c>
    </row>
    <row r="846" spans="2:4" ht="25.5">
      <c r="B846">
        <v>844</v>
      </c>
      <c r="C846" s="1670" t="s">
        <v>1575</v>
      </c>
      <c r="D846" s="1670" t="s">
        <v>963</v>
      </c>
    </row>
    <row r="847" spans="2:4" ht="25.5">
      <c r="B847">
        <v>845</v>
      </c>
      <c r="C847" s="1670" t="s">
        <v>1576</v>
      </c>
      <c r="D847" s="1670" t="s">
        <v>962</v>
      </c>
    </row>
    <row r="848" spans="2:4" ht="25.5">
      <c r="B848">
        <v>846</v>
      </c>
      <c r="C848" s="1670" t="s">
        <v>1582</v>
      </c>
      <c r="D848" s="1670" t="s">
        <v>961</v>
      </c>
    </row>
    <row r="849" spans="2:4" ht="25.5">
      <c r="B849">
        <v>847</v>
      </c>
      <c r="C849" s="1670" t="s">
        <v>1583</v>
      </c>
      <c r="D849" s="1670" t="s">
        <v>1588</v>
      </c>
    </row>
    <row r="850" spans="2:4" ht="25.5">
      <c r="B850">
        <v>848</v>
      </c>
      <c r="C850" s="1670" t="s">
        <v>1584</v>
      </c>
      <c r="D850" s="1670" t="s">
        <v>960</v>
      </c>
    </row>
    <row r="851" spans="2:4">
      <c r="B851">
        <v>849</v>
      </c>
      <c r="C851" s="1670" t="s">
        <v>1560</v>
      </c>
      <c r="D851" s="1670" t="s">
        <v>959</v>
      </c>
    </row>
    <row r="852" spans="2:4">
      <c r="B852">
        <v>850</v>
      </c>
      <c r="C852" s="1670" t="s">
        <v>1552</v>
      </c>
      <c r="D852" s="1670" t="s">
        <v>957</v>
      </c>
    </row>
    <row r="853" spans="2:4">
      <c r="B853">
        <v>851</v>
      </c>
      <c r="C853" s="1670" t="s">
        <v>1553</v>
      </c>
      <c r="D853" s="1670" t="s">
        <v>956</v>
      </c>
    </row>
    <row r="854" spans="2:4">
      <c r="B854">
        <v>852</v>
      </c>
      <c r="C854" s="1670" t="s">
        <v>1561</v>
      </c>
      <c r="D854" s="1670" t="s">
        <v>955</v>
      </c>
    </row>
    <row r="855" spans="2:4">
      <c r="B855">
        <v>853</v>
      </c>
      <c r="C855" s="1670" t="s">
        <v>1540</v>
      </c>
      <c r="D855" s="1670" t="s">
        <v>954</v>
      </c>
    </row>
    <row r="856" spans="2:4">
      <c r="B856">
        <v>854</v>
      </c>
      <c r="C856" s="1670" t="s">
        <v>1562</v>
      </c>
      <c r="D856" s="1670" t="s">
        <v>946</v>
      </c>
    </row>
    <row r="857" spans="2:4">
      <c r="B857">
        <v>855</v>
      </c>
      <c r="C857" s="1670" t="s">
        <v>1563</v>
      </c>
      <c r="D857" s="1670" t="s">
        <v>945</v>
      </c>
    </row>
    <row r="858" spans="2:4">
      <c r="B858">
        <v>856</v>
      </c>
      <c r="C858" s="1670" t="s">
        <v>1541</v>
      </c>
      <c r="D858" s="1670" t="s">
        <v>953</v>
      </c>
    </row>
    <row r="859" spans="2:4">
      <c r="B859">
        <v>857</v>
      </c>
      <c r="C859" s="1670" t="s">
        <v>1562</v>
      </c>
      <c r="D859" s="1670" t="s">
        <v>946</v>
      </c>
    </row>
    <row r="860" spans="2:4">
      <c r="B860">
        <v>858</v>
      </c>
      <c r="C860" s="1670" t="s">
        <v>1563</v>
      </c>
      <c r="D860" s="1670" t="s">
        <v>945</v>
      </c>
    </row>
    <row r="861" spans="2:4">
      <c r="B861">
        <v>859</v>
      </c>
      <c r="C861" s="1670" t="s">
        <v>1546</v>
      </c>
      <c r="D861" s="1670" t="s">
        <v>951</v>
      </c>
    </row>
    <row r="862" spans="2:4">
      <c r="B862">
        <v>860</v>
      </c>
      <c r="C862" s="1670" t="s">
        <v>1562</v>
      </c>
      <c r="D862" s="1670" t="s">
        <v>946</v>
      </c>
    </row>
    <row r="863" spans="2:4">
      <c r="B863">
        <v>861</v>
      </c>
      <c r="C863" s="1670" t="s">
        <v>1563</v>
      </c>
      <c r="D863" s="1670" t="s">
        <v>945</v>
      </c>
    </row>
    <row r="864" spans="2:4">
      <c r="B864">
        <v>862</v>
      </c>
      <c r="C864" s="1670" t="s">
        <v>1547</v>
      </c>
      <c r="D864" s="1670" t="s">
        <v>950</v>
      </c>
    </row>
    <row r="865" spans="2:4">
      <c r="B865">
        <v>863</v>
      </c>
      <c r="C865" s="1670" t="s">
        <v>1562</v>
      </c>
      <c r="D865" s="1670" t="s">
        <v>946</v>
      </c>
    </row>
    <row r="866" spans="2:4">
      <c r="B866">
        <v>864</v>
      </c>
      <c r="C866" s="1670" t="s">
        <v>1563</v>
      </c>
      <c r="D866" s="1670" t="s">
        <v>945</v>
      </c>
    </row>
    <row r="867" spans="2:4">
      <c r="B867">
        <v>865</v>
      </c>
      <c r="C867" s="1670" t="s">
        <v>1550</v>
      </c>
      <c r="D867" s="1670" t="s">
        <v>948</v>
      </c>
    </row>
    <row r="868" spans="2:4">
      <c r="B868">
        <v>866</v>
      </c>
      <c r="C868" s="1670" t="s">
        <v>1562</v>
      </c>
      <c r="D868" s="1670" t="s">
        <v>946</v>
      </c>
    </row>
    <row r="869" spans="2:4">
      <c r="B869">
        <v>867</v>
      </c>
      <c r="C869" s="1670" t="s">
        <v>1563</v>
      </c>
      <c r="D869" s="1670" t="s">
        <v>945</v>
      </c>
    </row>
    <row r="870" spans="2:4">
      <c r="B870">
        <v>868</v>
      </c>
      <c r="C870" s="1670" t="s">
        <v>1551</v>
      </c>
      <c r="D870" s="1670" t="s">
        <v>947</v>
      </c>
    </row>
    <row r="871" spans="2:4">
      <c r="B871">
        <v>869</v>
      </c>
      <c r="C871" s="1670" t="s">
        <v>1562</v>
      </c>
      <c r="D871" s="1670" t="s">
        <v>946</v>
      </c>
    </row>
    <row r="872" spans="2:4">
      <c r="B872">
        <v>870</v>
      </c>
      <c r="C872" s="1670" t="s">
        <v>1563</v>
      </c>
      <c r="D872" s="1670" t="s">
        <v>945</v>
      </c>
    </row>
    <row r="873" spans="2:4">
      <c r="B873">
        <v>871</v>
      </c>
      <c r="C873" s="1670" t="s">
        <v>1565</v>
      </c>
      <c r="D873" s="1670" t="s">
        <v>944</v>
      </c>
    </row>
    <row r="874" spans="2:4" ht="89.25">
      <c r="B874">
        <v>872</v>
      </c>
      <c r="C874" s="1670" t="s">
        <v>1566</v>
      </c>
      <c r="D874" s="1670" t="s">
        <v>943</v>
      </c>
    </row>
    <row r="875" spans="2:4" ht="51">
      <c r="B875">
        <v>873</v>
      </c>
      <c r="C875" s="1670" t="s">
        <v>1567</v>
      </c>
      <c r="D875" s="1670" t="s">
        <v>942</v>
      </c>
    </row>
    <row r="876" spans="2:4">
      <c r="B876">
        <v>874</v>
      </c>
      <c r="C876" s="1670" t="s">
        <v>1568</v>
      </c>
      <c r="D876" s="1670" t="s">
        <v>972</v>
      </c>
    </row>
    <row r="877" spans="2:4">
      <c r="B877">
        <v>875</v>
      </c>
      <c r="C877" s="1670" t="s">
        <v>1569</v>
      </c>
      <c r="D877" s="1670" t="s">
        <v>970</v>
      </c>
    </row>
    <row r="878" spans="2:4">
      <c r="B878">
        <v>876</v>
      </c>
      <c r="C878" s="1670" t="s">
        <v>1570</v>
      </c>
      <c r="D878" s="1670" t="s">
        <v>958</v>
      </c>
    </row>
    <row r="879" spans="2:4" ht="12.75" customHeight="1">
      <c r="B879">
        <v>877</v>
      </c>
      <c r="C879" s="1670" t="s">
        <v>1571</v>
      </c>
      <c r="D879" s="1670" t="s">
        <v>952</v>
      </c>
    </row>
    <row r="880" spans="2:4" ht="12.75" customHeight="1">
      <c r="B880" s="1671">
        <v>878</v>
      </c>
      <c r="C880" s="1672" t="s">
        <v>1572</v>
      </c>
      <c r="D880" s="1672" t="s">
        <v>977</v>
      </c>
    </row>
    <row r="881" spans="2:4">
      <c r="B881" s="1671">
        <v>879</v>
      </c>
      <c r="C881" s="1672" t="s">
        <v>1589</v>
      </c>
      <c r="D881" s="1466" t="s">
        <v>980</v>
      </c>
    </row>
    <row r="882" spans="2:4">
      <c r="B882" s="1671">
        <v>880</v>
      </c>
      <c r="C882" s="1672" t="s">
        <v>1590</v>
      </c>
      <c r="D882" s="1593" t="s">
        <v>964</v>
      </c>
    </row>
    <row r="883" spans="2:4">
      <c r="B883" s="1671">
        <v>881</v>
      </c>
      <c r="C883" s="1672" t="s">
        <v>1591</v>
      </c>
      <c r="D883" s="1593" t="s">
        <v>949</v>
      </c>
    </row>
    <row r="884" spans="2:4">
      <c r="B884" s="1671">
        <v>882</v>
      </c>
      <c r="C884" s="1709" t="s">
        <v>1592</v>
      </c>
      <c r="D884" s="1702" t="s">
        <v>649</v>
      </c>
    </row>
    <row r="885" spans="2:4">
      <c r="B885" s="1671">
        <v>883</v>
      </c>
      <c r="C885" s="1709" t="s">
        <v>1593</v>
      </c>
      <c r="D885" s="1702" t="s">
        <v>648</v>
      </c>
    </row>
    <row r="886" spans="2:4">
      <c r="B886" s="1671">
        <v>884</v>
      </c>
      <c r="C886" s="1709" t="s">
        <v>1594</v>
      </c>
      <c r="D886" s="1702" t="s">
        <v>647</v>
      </c>
    </row>
    <row r="887" spans="2:4">
      <c r="B887" s="1671">
        <v>885</v>
      </c>
      <c r="C887" s="1709" t="s">
        <v>1595</v>
      </c>
      <c r="D887" s="1702" t="s">
        <v>646</v>
      </c>
    </row>
    <row r="888" spans="2:4">
      <c r="B888" s="1671">
        <v>886</v>
      </c>
      <c r="C888" s="1709" t="s">
        <v>1596</v>
      </c>
      <c r="D888" s="1702" t="s">
        <v>152</v>
      </c>
    </row>
    <row r="889" spans="2:4">
      <c r="B889" s="1671">
        <v>887</v>
      </c>
      <c r="C889" s="1709" t="s">
        <v>1597</v>
      </c>
      <c r="D889" s="1702" t="s">
        <v>153</v>
      </c>
    </row>
    <row r="890" spans="2:4">
      <c r="B890" s="1671">
        <v>888</v>
      </c>
      <c r="C890" s="1709" t="s">
        <v>1598</v>
      </c>
      <c r="D890" s="1702" t="s">
        <v>154</v>
      </c>
    </row>
    <row r="891" spans="2:4">
      <c r="B891" s="1671">
        <v>889</v>
      </c>
      <c r="C891" s="1709" t="s">
        <v>1599</v>
      </c>
      <c r="D891" s="1702" t="s">
        <v>155</v>
      </c>
    </row>
    <row r="892" spans="2:4">
      <c r="B892" s="1671">
        <v>890</v>
      </c>
      <c r="C892" s="1709" t="s">
        <v>1600</v>
      </c>
      <c r="D892" s="1702" t="s">
        <v>156</v>
      </c>
    </row>
    <row r="893" spans="2:4">
      <c r="B893" s="1671">
        <v>891</v>
      </c>
      <c r="C893" s="1709" t="s">
        <v>1601</v>
      </c>
      <c r="D893" s="1702" t="s">
        <v>157</v>
      </c>
    </row>
    <row r="894" spans="2:4">
      <c r="B894" s="1671">
        <v>892</v>
      </c>
      <c r="C894" s="1709" t="s">
        <v>1602</v>
      </c>
      <c r="D894" s="1702" t="s">
        <v>158</v>
      </c>
    </row>
    <row r="895" spans="2:4">
      <c r="B895" s="1671">
        <v>893</v>
      </c>
      <c r="C895" s="1710" t="s">
        <v>1603</v>
      </c>
      <c r="D895" s="1702" t="s">
        <v>159</v>
      </c>
    </row>
    <row r="896" spans="2:4">
      <c r="B896" s="1671">
        <v>894</v>
      </c>
      <c r="C896" s="1711" t="s">
        <v>1604</v>
      </c>
      <c r="D896" s="1702" t="s">
        <v>160</v>
      </c>
    </row>
    <row r="897" spans="2:4">
      <c r="B897" s="1671">
        <v>895</v>
      </c>
      <c r="C897" s="1709" t="s">
        <v>1605</v>
      </c>
      <c r="D897" s="1702" t="s">
        <v>161</v>
      </c>
    </row>
    <row r="898" spans="2:4">
      <c r="B898" s="1671">
        <v>896</v>
      </c>
      <c r="C898" s="1709" t="s">
        <v>1606</v>
      </c>
      <c r="D898" s="1702" t="s">
        <v>162</v>
      </c>
    </row>
    <row r="899" spans="2:4">
      <c r="B899" s="1671">
        <v>897</v>
      </c>
      <c r="C899" s="1709" t="s">
        <v>1607</v>
      </c>
      <c r="D899" s="1702" t="s">
        <v>163</v>
      </c>
    </row>
    <row r="900" spans="2:4">
      <c r="B900" s="1671">
        <v>898</v>
      </c>
      <c r="C900" s="1709" t="s">
        <v>1608</v>
      </c>
      <c r="D900" s="1702" t="s">
        <v>269</v>
      </c>
    </row>
    <row r="901" spans="2:4">
      <c r="B901" s="1671">
        <v>899</v>
      </c>
      <c r="C901" s="1709" t="s">
        <v>1609</v>
      </c>
      <c r="D901" s="1702" t="s">
        <v>164</v>
      </c>
    </row>
    <row r="902" spans="2:4">
      <c r="B902" s="1671">
        <v>900</v>
      </c>
      <c r="C902" s="1709" t="s">
        <v>1610</v>
      </c>
      <c r="D902" s="1702" t="s">
        <v>165</v>
      </c>
    </row>
    <row r="903" spans="2:4">
      <c r="B903" s="1671">
        <v>901</v>
      </c>
      <c r="C903" s="1709" t="s">
        <v>1611</v>
      </c>
      <c r="D903" s="1702" t="s">
        <v>166</v>
      </c>
    </row>
    <row r="904" spans="2:4">
      <c r="B904" s="1671">
        <v>902</v>
      </c>
      <c r="C904" s="1709" t="s">
        <v>1612</v>
      </c>
      <c r="D904" s="1702" t="s">
        <v>167</v>
      </c>
    </row>
    <row r="905" spans="2:4">
      <c r="B905" s="1671">
        <v>903</v>
      </c>
      <c r="C905" s="1709" t="s">
        <v>1613</v>
      </c>
      <c r="D905" s="1702" t="s">
        <v>168</v>
      </c>
    </row>
    <row r="906" spans="2:4">
      <c r="B906" s="1671">
        <v>904</v>
      </c>
      <c r="C906" s="1710" t="s">
        <v>1614</v>
      </c>
      <c r="D906" s="1702" t="s">
        <v>169</v>
      </c>
    </row>
    <row r="907" spans="2:4">
      <c r="B907" s="1671">
        <v>905</v>
      </c>
      <c r="C907" s="1711" t="s">
        <v>1615</v>
      </c>
      <c r="D907" s="1702" t="s">
        <v>170</v>
      </c>
    </row>
    <row r="908" spans="2:4">
      <c r="B908" s="1671">
        <v>906</v>
      </c>
      <c r="C908" s="1709" t="s">
        <v>1616</v>
      </c>
      <c r="D908" s="1702" t="s">
        <v>171</v>
      </c>
    </row>
    <row r="909" spans="2:4">
      <c r="B909" s="1671">
        <v>907</v>
      </c>
      <c r="C909" s="1709" t="s">
        <v>1617</v>
      </c>
      <c r="D909" s="1702" t="s">
        <v>172</v>
      </c>
    </row>
    <row r="910" spans="2:4">
      <c r="B910" s="1671">
        <v>908</v>
      </c>
      <c r="C910" s="1709" t="s">
        <v>1618</v>
      </c>
      <c r="D910" s="1702" t="s">
        <v>173</v>
      </c>
    </row>
    <row r="911" spans="2:4">
      <c r="B911" s="1671">
        <v>909</v>
      </c>
      <c r="C911" s="1710" t="s">
        <v>1619</v>
      </c>
      <c r="D911" s="1702" t="s">
        <v>174</v>
      </c>
    </row>
    <row r="912" spans="2:4">
      <c r="B912" s="1671">
        <v>910</v>
      </c>
      <c r="C912" s="1712" t="s">
        <v>1620</v>
      </c>
      <c r="D912" s="1702" t="s">
        <v>175</v>
      </c>
    </row>
    <row r="913" spans="2:4">
      <c r="B913" s="1671">
        <v>911</v>
      </c>
      <c r="C913" s="1709" t="s">
        <v>1621</v>
      </c>
      <c r="D913" s="1702" t="s">
        <v>176</v>
      </c>
    </row>
    <row r="914" spans="2:4">
      <c r="B914" s="1671">
        <v>912</v>
      </c>
      <c r="C914" s="1709" t="s">
        <v>1622</v>
      </c>
      <c r="D914" s="1702" t="s">
        <v>177</v>
      </c>
    </row>
    <row r="915" spans="2:4">
      <c r="B915" s="1671">
        <v>913</v>
      </c>
      <c r="C915" s="1710" t="s">
        <v>1623</v>
      </c>
      <c r="D915" s="1702" t="s">
        <v>178</v>
      </c>
    </row>
    <row r="916" spans="2:4">
      <c r="B916" s="1671">
        <v>914</v>
      </c>
      <c r="C916" s="1713" t="s">
        <v>1624</v>
      </c>
      <c r="D916" s="1702" t="s">
        <v>179</v>
      </c>
    </row>
    <row r="917" spans="2:4">
      <c r="B917" s="1671">
        <v>915</v>
      </c>
      <c r="C917" s="1709" t="s">
        <v>1625</v>
      </c>
      <c r="D917" s="1702" t="s">
        <v>180</v>
      </c>
    </row>
    <row r="918" spans="2:4">
      <c r="B918" s="1671">
        <v>916</v>
      </c>
      <c r="C918" s="1709" t="s">
        <v>1626</v>
      </c>
      <c r="D918" s="1702" t="s">
        <v>181</v>
      </c>
    </row>
    <row r="919" spans="2:4">
      <c r="B919" s="1671">
        <v>917</v>
      </c>
      <c r="C919" s="1710" t="s">
        <v>1627</v>
      </c>
      <c r="D919" s="1702" t="s">
        <v>182</v>
      </c>
    </row>
    <row r="920" spans="2:4">
      <c r="B920" s="1671">
        <v>918</v>
      </c>
      <c r="C920" s="1714" t="s">
        <v>1628</v>
      </c>
      <c r="D920" s="1702" t="s">
        <v>183</v>
      </c>
    </row>
    <row r="921" spans="2:4">
      <c r="B921" s="1671">
        <v>919</v>
      </c>
      <c r="C921" s="1715" t="s">
        <v>1629</v>
      </c>
      <c r="D921" s="1703" t="s">
        <v>184</v>
      </c>
    </row>
    <row r="922" spans="2:4">
      <c r="B922" s="1671">
        <v>920</v>
      </c>
      <c r="C922" s="1715" t="s">
        <v>1630</v>
      </c>
      <c r="D922" s="1702" t="s">
        <v>185</v>
      </c>
    </row>
    <row r="923" spans="2:4">
      <c r="B923" s="1671">
        <v>921</v>
      </c>
      <c r="C923" s="1715" t="s">
        <v>1631</v>
      </c>
      <c r="D923" s="1702" t="s">
        <v>544</v>
      </c>
    </row>
    <row r="924" spans="2:4">
      <c r="B924" s="1671">
        <v>922</v>
      </c>
      <c r="C924" s="1716" t="s">
        <v>1632</v>
      </c>
      <c r="D924" s="1702" t="s">
        <v>550</v>
      </c>
    </row>
    <row r="925" spans="2:4">
      <c r="B925" s="1671">
        <v>923</v>
      </c>
      <c r="C925" s="1716" t="s">
        <v>1633</v>
      </c>
      <c r="D925" s="1702" t="s">
        <v>568</v>
      </c>
    </row>
    <row r="926" spans="2:4">
      <c r="B926" s="1671">
        <v>924</v>
      </c>
      <c r="C926" s="1716" t="s">
        <v>1634</v>
      </c>
      <c r="D926" s="1703" t="s">
        <v>982</v>
      </c>
    </row>
    <row r="927" spans="2:4" ht="25.5">
      <c r="B927" s="1671">
        <v>925</v>
      </c>
      <c r="C927" s="1703" t="s">
        <v>1431</v>
      </c>
      <c r="D927" s="1718" t="s">
        <v>273</v>
      </c>
    </row>
    <row r="928" spans="2:4" ht="25.5">
      <c r="B928" s="1671">
        <v>926</v>
      </c>
      <c r="C928" s="1703" t="s">
        <v>1635</v>
      </c>
      <c r="D928" s="1703" t="s">
        <v>271</v>
      </c>
    </row>
    <row r="929" spans="2:9" ht="38.25">
      <c r="B929" s="1671">
        <v>927</v>
      </c>
      <c r="C929" s="1672" t="s">
        <v>102</v>
      </c>
      <c r="D929" s="1672" t="s">
        <v>270</v>
      </c>
    </row>
    <row r="930" spans="2:9" ht="38.25">
      <c r="B930">
        <v>928</v>
      </c>
      <c r="C930" s="1670" t="s">
        <v>1637</v>
      </c>
      <c r="D930" s="1670" t="s">
        <v>469</v>
      </c>
      <c r="E930" s="1717"/>
      <c r="F930" s="1717"/>
      <c r="G930" s="1717"/>
      <c r="H930" s="1717"/>
      <c r="I930" s="1717"/>
    </row>
    <row r="931" spans="2:9" ht="51">
      <c r="B931" s="1671">
        <v>929</v>
      </c>
      <c r="C931" s="1672" t="s">
        <v>1636</v>
      </c>
      <c r="D931" s="1672" t="s">
        <v>471</v>
      </c>
      <c r="E931" s="1717"/>
      <c r="F931" s="1717"/>
      <c r="G931" s="1717"/>
    </row>
    <row r="932" spans="2:9">
      <c r="B932" s="1671">
        <v>930</v>
      </c>
      <c r="C932" s="1715" t="s">
        <v>1638</v>
      </c>
      <c r="D932" s="1702" t="s">
        <v>1639</v>
      </c>
    </row>
    <row r="933" spans="2:9" ht="12.75" customHeight="1">
      <c r="B933" s="1671">
        <v>931</v>
      </c>
      <c r="C933" s="1716" t="s">
        <v>1650</v>
      </c>
      <c r="D933" s="1670" t="s">
        <v>1651</v>
      </c>
      <c r="E933" s="1719"/>
      <c r="F933" s="1719"/>
    </row>
    <row r="934" spans="2:9">
      <c r="B934" s="1671">
        <v>932</v>
      </c>
      <c r="C934" s="1672" t="s">
        <v>1654</v>
      </c>
      <c r="D934" s="1672" t="s">
        <v>1652</v>
      </c>
    </row>
    <row r="935" spans="2:9">
      <c r="B935" s="1671">
        <v>933</v>
      </c>
      <c r="C935" s="1716" t="s">
        <v>1661</v>
      </c>
      <c r="D935" s="1702" t="s">
        <v>1662</v>
      </c>
    </row>
    <row r="936" spans="2:9">
      <c r="B936" s="1671">
        <v>934</v>
      </c>
      <c r="C936" s="1786" t="s">
        <v>1664</v>
      </c>
      <c r="D936" s="1786" t="s">
        <v>1663</v>
      </c>
    </row>
    <row r="937" spans="2:9">
      <c r="B937" s="1671">
        <v>935</v>
      </c>
      <c r="C937" s="1786" t="s">
        <v>1671</v>
      </c>
      <c r="D937" s="1786" t="s">
        <v>1666</v>
      </c>
    </row>
    <row r="938" spans="2:9">
      <c r="B938" s="1671">
        <v>936</v>
      </c>
      <c r="C938" s="1786" t="s">
        <v>1672</v>
      </c>
      <c r="D938" s="1786" t="s">
        <v>1667</v>
      </c>
    </row>
    <row r="939" spans="2:9">
      <c r="B939" s="1671">
        <v>937</v>
      </c>
      <c r="C939" s="1786" t="s">
        <v>1384</v>
      </c>
      <c r="D939" s="1786" t="s">
        <v>1665</v>
      </c>
    </row>
    <row r="940" spans="2:9">
      <c r="B940" s="1671">
        <v>938</v>
      </c>
      <c r="C940" s="1786" t="s">
        <v>1385</v>
      </c>
      <c r="D940" s="1786" t="s">
        <v>461</v>
      </c>
    </row>
    <row r="941" spans="2:9">
      <c r="B941" s="1671">
        <v>939</v>
      </c>
      <c r="C941" s="1672" t="s">
        <v>1696</v>
      </c>
      <c r="D941" s="1786" t="s">
        <v>1668</v>
      </c>
    </row>
    <row r="942" spans="2:9">
      <c r="B942" s="1671">
        <v>940</v>
      </c>
      <c r="C942" s="1672" t="s">
        <v>1695</v>
      </c>
      <c r="D942" s="1672" t="s">
        <v>1694</v>
      </c>
    </row>
    <row r="943" spans="2:9">
      <c r="B943" s="1671">
        <v>941</v>
      </c>
      <c r="C943" s="1786" t="s">
        <v>1670</v>
      </c>
      <c r="D943" s="1786" t="s">
        <v>1669</v>
      </c>
    </row>
    <row r="944" spans="2:9">
      <c r="B944" s="1671">
        <v>942</v>
      </c>
      <c r="C944" s="1716" t="s">
        <v>1691</v>
      </c>
      <c r="D944" s="1670" t="s">
        <v>1692</v>
      </c>
    </row>
    <row r="945" spans="2:4">
      <c r="B945" s="1671">
        <v>943</v>
      </c>
      <c r="C945" s="1672" t="s">
        <v>1698</v>
      </c>
      <c r="D945" s="1672" t="s">
        <v>1697</v>
      </c>
    </row>
    <row r="946" spans="2:4">
      <c r="B946" s="1671">
        <v>944</v>
      </c>
      <c r="C946" s="1670" t="s">
        <v>1702</v>
      </c>
      <c r="D946" s="1670" t="s">
        <v>1700</v>
      </c>
    </row>
    <row r="947" spans="2:4">
      <c r="B947" s="1671">
        <v>945</v>
      </c>
      <c r="C947" s="1670" t="s">
        <v>1703</v>
      </c>
      <c r="D947" s="1670" t="s">
        <v>1701</v>
      </c>
    </row>
    <row r="948" spans="2:4">
      <c r="B948" s="1671">
        <v>946</v>
      </c>
      <c r="C948" s="1670" t="s">
        <v>1704</v>
      </c>
      <c r="D948" s="1670" t="s">
        <v>1699</v>
      </c>
    </row>
    <row r="949" spans="2:4">
      <c r="B949" s="1671">
        <v>947</v>
      </c>
      <c r="C949" s="1716" t="s">
        <v>1712</v>
      </c>
      <c r="D949" s="1670" t="s">
        <v>1713</v>
      </c>
    </row>
    <row r="950" spans="2:4">
      <c r="B950" s="1671">
        <v>948</v>
      </c>
      <c r="C950" s="1670" t="s">
        <v>1715</v>
      </c>
      <c r="D950" s="1670" t="s">
        <v>1716</v>
      </c>
    </row>
    <row r="951" spans="2:4" ht="109.5" customHeight="1">
      <c r="B951" s="1671">
        <v>949</v>
      </c>
      <c r="C951" s="1672" t="s">
        <v>1730</v>
      </c>
      <c r="D951" s="1672" t="s">
        <v>1729</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Pap. dłużne'!A1" display="Papiery dłużne"/>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Debt Sec'!A1" display="Debt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26"/>
  <sheetViews>
    <sheetView topLeftCell="B1" zoomScale="90" zoomScaleNormal="90" workbookViewId="0">
      <pane xSplit="1" ySplit="2" topLeftCell="C3" activePane="bottomRight" state="frozen"/>
      <selection activeCell="B18" sqref="B18"/>
      <selection pane="topRight" activeCell="B18" sqref="B18"/>
      <selection pane="bottomLeft" activeCell="B18" sqref="B18"/>
      <selection pane="bottomRight" activeCell="AU1" sqref="AU1"/>
    </sheetView>
  </sheetViews>
  <sheetFormatPr defaultRowHeight="12.75" outlineLevelCol="1"/>
  <cols>
    <col min="1" max="1" width="2.28515625" style="50" customWidth="1"/>
    <col min="2" max="2" width="82.28515625" style="56" customWidth="1"/>
    <col min="3" max="3" width="1.42578125" style="51" hidden="1" customWidth="1"/>
    <col min="4" max="12" width="14.7109375" style="51" hidden="1" customWidth="1" outlineLevel="1"/>
    <col min="13" max="13" width="14.7109375" style="72" hidden="1" customWidth="1" outlineLevel="1"/>
    <col min="14" max="14" width="14.7109375" style="51" hidden="1" customWidth="1" outlineLevel="1"/>
    <col min="15" max="15" width="14.7109375" style="72" hidden="1" customWidth="1" outlineLevel="1"/>
    <col min="16" max="16" width="14.7109375" style="51" hidden="1" customWidth="1" outlineLevel="1"/>
    <col min="17" max="18" width="14.7109375" style="72" hidden="1" customWidth="1" outlineLevel="1"/>
    <col min="19" max="19" width="14.7109375" style="53" hidden="1" customWidth="1" outlineLevel="1"/>
    <col min="20" max="20" width="14.7109375" style="51" hidden="1" customWidth="1" outlineLevel="1"/>
    <col min="21" max="21" width="14.7109375" style="54" hidden="1" customWidth="1" outlineLevel="1"/>
    <col min="22" max="35" width="14.7109375" style="51" hidden="1" customWidth="1" outlineLevel="1"/>
    <col min="36" max="36" width="14" style="51" customWidth="1" collapsed="1"/>
    <col min="37" max="44" width="14" style="51" customWidth="1"/>
    <col min="45" max="46" width="13.85546875" style="51" customWidth="1"/>
    <col min="47" max="47" width="13.7109375" style="51" customWidth="1"/>
    <col min="48" max="16381" width="9.140625" style="51"/>
    <col min="16382" max="16382" width="4.42578125" hidden="1" customWidth="1"/>
    <col min="16383" max="16384" width="0" style="51" hidden="1" customWidth="1"/>
  </cols>
  <sheetData>
    <row r="1" spans="1:201 16382:16382" s="86" customFormat="1" ht="20.25" customHeight="1" thickBot="1">
      <c r="A1" s="761" t="s">
        <v>101</v>
      </c>
      <c r="B1" s="762" t="str">
        <f>INDEX(tblTrans[[English]:[Polski]],MATCH(XFB1,tblTrans[ID],0),LangSelID)</f>
        <v>Balance Sheet</v>
      </c>
      <c r="C1" s="718" t="str">
        <f>INDEX(tblTrans[[English]:[Polski]],MATCH(XFB1,tblTrans[ID],0),LangSelID)</f>
        <v>Balance Sheet</v>
      </c>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t="s">
        <v>102</v>
      </c>
      <c r="AC1" s="1928"/>
      <c r="AD1" s="1928"/>
      <c r="AE1" s="1928"/>
      <c r="AF1" s="1928"/>
      <c r="AG1" s="1928"/>
      <c r="AH1" s="720"/>
      <c r="AI1" s="720"/>
      <c r="AJ1" s="720"/>
      <c r="AK1" s="720"/>
      <c r="AL1" s="720"/>
      <c r="AM1" s="720"/>
      <c r="AN1" s="720"/>
      <c r="AO1" s="720"/>
      <c r="AP1" s="720"/>
      <c r="AQ1" s="720"/>
      <c r="AR1" s="720"/>
      <c r="AS1" s="720"/>
      <c r="AT1" s="720"/>
      <c r="AU1" s="720"/>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XFB1">
        <v>140</v>
      </c>
    </row>
    <row r="2" spans="1:201 16382:16382" s="173" customFormat="1" ht="18.75" customHeight="1" thickBot="1">
      <c r="A2" s="253"/>
      <c r="B2" s="255"/>
      <c r="C2" s="334"/>
      <c r="D2" s="369" t="s">
        <v>6</v>
      </c>
      <c r="E2" s="255" t="s">
        <v>8</v>
      </c>
      <c r="F2" s="255" t="s">
        <v>7</v>
      </c>
      <c r="G2" s="360" t="s">
        <v>4</v>
      </c>
      <c r="H2" s="366" t="s">
        <v>5</v>
      </c>
      <c r="I2" s="255" t="s">
        <v>37</v>
      </c>
      <c r="J2" s="255" t="s">
        <v>38</v>
      </c>
      <c r="K2" s="334" t="s">
        <v>39</v>
      </c>
      <c r="L2" s="369" t="s">
        <v>41</v>
      </c>
      <c r="M2" s="255" t="s">
        <v>47</v>
      </c>
      <c r="N2" s="255" t="s">
        <v>48</v>
      </c>
      <c r="O2" s="360" t="s">
        <v>50</v>
      </c>
      <c r="P2" s="366" t="s">
        <v>51</v>
      </c>
      <c r="Q2" s="255" t="s">
        <v>49</v>
      </c>
      <c r="R2" s="255" t="s">
        <v>56</v>
      </c>
      <c r="S2" s="334" t="s">
        <v>57</v>
      </c>
      <c r="T2" s="369" t="s">
        <v>58</v>
      </c>
      <c r="U2" s="255" t="s">
        <v>59</v>
      </c>
      <c r="V2" s="255" t="s">
        <v>60</v>
      </c>
      <c r="W2" s="360" t="s">
        <v>72</v>
      </c>
      <c r="X2" s="366" t="s">
        <v>73</v>
      </c>
      <c r="Y2" s="255" t="s">
        <v>74</v>
      </c>
      <c r="Z2" s="255" t="s">
        <v>75</v>
      </c>
      <c r="AA2" s="334" t="s">
        <v>77</v>
      </c>
      <c r="AB2" s="369" t="s">
        <v>78</v>
      </c>
      <c r="AC2" s="255" t="s">
        <v>80</v>
      </c>
      <c r="AD2" s="255" t="s">
        <v>81</v>
      </c>
      <c r="AE2" s="360" t="s">
        <v>82</v>
      </c>
      <c r="AF2" s="366" t="s">
        <v>83</v>
      </c>
      <c r="AG2" s="255" t="s">
        <v>87</v>
      </c>
      <c r="AH2" s="255" t="s">
        <v>88</v>
      </c>
      <c r="AI2" s="360" t="s">
        <v>90</v>
      </c>
      <c r="AJ2" s="360" t="s">
        <v>103</v>
      </c>
      <c r="AK2" s="360" t="s">
        <v>107</v>
      </c>
      <c r="AL2" s="360" t="s">
        <v>120</v>
      </c>
      <c r="AM2" s="360" t="s">
        <v>545</v>
      </c>
      <c r="AN2" s="360" t="s">
        <v>551</v>
      </c>
      <c r="AO2" s="360" t="s">
        <v>569</v>
      </c>
      <c r="AP2" s="360" t="s">
        <v>988</v>
      </c>
      <c r="AQ2" s="360" t="s">
        <v>1640</v>
      </c>
      <c r="AR2" s="360" t="s">
        <v>1653</v>
      </c>
      <c r="AS2" s="360" t="s">
        <v>1673</v>
      </c>
      <c r="AT2" s="360" t="s">
        <v>1693</v>
      </c>
      <c r="AU2" s="360" t="s">
        <v>1714</v>
      </c>
      <c r="XFB2"/>
    </row>
    <row r="3" spans="1:201 16382:16382" s="86" customFormat="1" ht="16.5" customHeight="1" thickBot="1">
      <c r="A3" s="241"/>
      <c r="B3" s="749" t="str">
        <f>INDEX(tblTrans[[English]:[Polski]],MATCH(XFB3,tblTrans[ID],0),LangSelID)</f>
        <v>ASSETS</v>
      </c>
      <c r="C3" s="750"/>
      <c r="D3" s="751"/>
      <c r="E3" s="751"/>
      <c r="F3" s="752"/>
      <c r="G3" s="750"/>
      <c r="H3" s="751"/>
      <c r="I3" s="751"/>
      <c r="J3" s="753"/>
      <c r="K3" s="754"/>
      <c r="L3" s="751"/>
      <c r="M3" s="751"/>
      <c r="N3" s="752"/>
      <c r="O3" s="750"/>
      <c r="P3" s="751"/>
      <c r="Q3" s="751"/>
      <c r="R3" s="753"/>
      <c r="S3" s="754"/>
      <c r="T3" s="751"/>
      <c r="U3" s="751"/>
      <c r="V3" s="752"/>
      <c r="W3" s="750"/>
      <c r="X3" s="751"/>
      <c r="Y3" s="751"/>
      <c r="Z3" s="753"/>
      <c r="AA3" s="754"/>
      <c r="AB3" s="751"/>
      <c r="AC3" s="751"/>
      <c r="AD3" s="752"/>
      <c r="AE3" s="750"/>
      <c r="AF3" s="751"/>
      <c r="AG3" s="751"/>
      <c r="AH3" s="753"/>
      <c r="AI3" s="753"/>
      <c r="AJ3" s="753"/>
      <c r="AK3" s="753"/>
      <c r="AL3" s="753"/>
      <c r="AM3" s="753"/>
      <c r="AN3" s="753"/>
      <c r="AO3" s="753"/>
      <c r="AP3" s="753"/>
      <c r="XFB3">
        <v>141</v>
      </c>
    </row>
    <row r="4" spans="1:201 16382:16382" s="71" customFormat="1" ht="16.5" customHeight="1">
      <c r="A4" s="65"/>
      <c r="B4" s="820" t="str">
        <f>INDEX(tblTrans[[English]:[Polski]],MATCH(XFB4,tblTrans[ID],0),LangSelID)</f>
        <v>Cash and balances with Central Bank</v>
      </c>
      <c r="C4" s="821"/>
      <c r="D4" s="822">
        <v>496651</v>
      </c>
      <c r="E4" s="823">
        <v>1137810</v>
      </c>
      <c r="F4" s="823">
        <v>1254468</v>
      </c>
      <c r="G4" s="824">
        <v>3716607</v>
      </c>
      <c r="H4" s="825">
        <v>1068959</v>
      </c>
      <c r="I4" s="823">
        <v>2562731</v>
      </c>
      <c r="J4" s="823">
        <v>1698483</v>
      </c>
      <c r="K4" s="826">
        <v>2003535</v>
      </c>
      <c r="L4" s="822">
        <v>562541</v>
      </c>
      <c r="M4" s="823">
        <v>2901134</v>
      </c>
      <c r="N4" s="823">
        <v>1143209</v>
      </c>
      <c r="O4" s="824">
        <v>2512333</v>
      </c>
      <c r="P4" s="825">
        <v>2984242</v>
      </c>
      <c r="Q4" s="823">
        <v>4333799</v>
      </c>
      <c r="R4" s="823">
        <v>3454658</v>
      </c>
      <c r="S4" s="826">
        <v>3786765</v>
      </c>
      <c r="T4" s="822">
        <v>1894145</v>
      </c>
      <c r="U4" s="823">
        <v>888794</v>
      </c>
      <c r="V4" s="823">
        <v>1336340</v>
      </c>
      <c r="W4" s="824">
        <v>2359912</v>
      </c>
      <c r="X4" s="825">
        <v>1376233</v>
      </c>
      <c r="Y4" s="823">
        <v>1799272</v>
      </c>
      <c r="Z4" s="827">
        <v>4183794</v>
      </c>
      <c r="AA4" s="826">
        <v>1038356</v>
      </c>
      <c r="AB4" s="822">
        <v>1680525</v>
      </c>
      <c r="AC4" s="823">
        <v>928732</v>
      </c>
      <c r="AD4" s="823">
        <v>1476061</v>
      </c>
      <c r="AE4" s="824">
        <v>4819203</v>
      </c>
      <c r="AF4" s="825">
        <v>2493404</v>
      </c>
      <c r="AG4" s="823">
        <v>2039840</v>
      </c>
      <c r="AH4" s="823">
        <v>794706</v>
      </c>
      <c r="AI4" s="824">
        <v>1650467</v>
      </c>
      <c r="AJ4" s="824">
        <v>2089199</v>
      </c>
      <c r="AK4" s="824">
        <v>1418016</v>
      </c>
      <c r="AL4" s="824">
        <v>4176981</v>
      </c>
      <c r="AM4" s="824">
        <v>3054549</v>
      </c>
      <c r="AN4" s="824">
        <v>2406938</v>
      </c>
      <c r="AO4" s="824">
        <v>3187463</v>
      </c>
      <c r="AP4" s="824">
        <v>4630886</v>
      </c>
      <c r="AQ4" s="824">
        <v>5938133</v>
      </c>
      <c r="AR4" s="824">
        <v>4042760</v>
      </c>
      <c r="AS4" s="824">
        <v>6433221</v>
      </c>
      <c r="AT4" s="824">
        <v>5859485</v>
      </c>
      <c r="AU4" s="824">
        <v>9164281</v>
      </c>
      <c r="XFB4">
        <v>142</v>
      </c>
    </row>
    <row r="5" spans="1:201 16382:16382" s="71" customFormat="1" ht="16.5" customHeight="1">
      <c r="A5" s="65"/>
      <c r="B5" s="828" t="str">
        <f>INDEX(tblTrans[[English]:[Polski]],MATCH(XFB5,tblTrans[ID],0),LangSelID)</f>
        <v>Debt securities eligible for rediscounting at the Central Bank</v>
      </c>
      <c r="C5" s="829"/>
      <c r="D5" s="830">
        <v>28315</v>
      </c>
      <c r="E5" s="831">
        <v>25161</v>
      </c>
      <c r="F5" s="831">
        <v>27964</v>
      </c>
      <c r="G5" s="832">
        <v>26725</v>
      </c>
      <c r="H5" s="833">
        <v>22859</v>
      </c>
      <c r="I5" s="831">
        <v>34005</v>
      </c>
      <c r="J5" s="831">
        <v>27670</v>
      </c>
      <c r="K5" s="834">
        <v>23259</v>
      </c>
      <c r="L5" s="830">
        <v>16807</v>
      </c>
      <c r="M5" s="831">
        <v>24536</v>
      </c>
      <c r="N5" s="831">
        <v>17377</v>
      </c>
      <c r="O5" s="832">
        <v>9238</v>
      </c>
      <c r="P5" s="833">
        <v>8784</v>
      </c>
      <c r="Q5" s="831">
        <v>12284</v>
      </c>
      <c r="R5" s="831">
        <v>17094</v>
      </c>
      <c r="S5" s="834">
        <v>9134</v>
      </c>
      <c r="T5" s="830">
        <v>6704</v>
      </c>
      <c r="U5" s="831">
        <v>18268</v>
      </c>
      <c r="V5" s="831">
        <v>10149</v>
      </c>
      <c r="W5" s="832">
        <v>0</v>
      </c>
      <c r="X5" s="833"/>
      <c r="Y5" s="831">
        <v>0</v>
      </c>
      <c r="Z5" s="835">
        <v>0</v>
      </c>
      <c r="AA5" s="834"/>
      <c r="AB5" s="830">
        <v>0</v>
      </c>
      <c r="AC5" s="831">
        <v>0</v>
      </c>
      <c r="AD5" s="831">
        <v>0</v>
      </c>
      <c r="AE5" s="832">
        <v>0</v>
      </c>
      <c r="AF5" s="833">
        <v>0</v>
      </c>
      <c r="AG5" s="831"/>
      <c r="AH5" s="831"/>
      <c r="AI5" s="832"/>
      <c r="AJ5" s="832"/>
      <c r="AK5" s="832"/>
      <c r="AL5" s="832"/>
      <c r="AM5" s="832"/>
      <c r="AN5" s="832"/>
      <c r="AO5" s="832"/>
      <c r="AP5" s="832"/>
      <c r="AQ5" s="832"/>
      <c r="AR5" s="832"/>
      <c r="AS5" s="832"/>
      <c r="AT5" s="832"/>
      <c r="AU5" s="832"/>
      <c r="XFB5">
        <v>143</v>
      </c>
    </row>
    <row r="6" spans="1:201 16382:16382" s="71" customFormat="1" ht="16.5" customHeight="1">
      <c r="A6" s="65"/>
      <c r="B6" s="828" t="str">
        <f>INDEX(tblTrans[[English]:[Polski]],MATCH(XFB6,tblTrans[ID],0),LangSelID)</f>
        <v>Loans and advances to banks</v>
      </c>
      <c r="C6" s="829"/>
      <c r="D6" s="830">
        <v>6434214</v>
      </c>
      <c r="E6" s="831">
        <v>3649387</v>
      </c>
      <c r="F6" s="831">
        <v>2808297</v>
      </c>
      <c r="G6" s="832">
        <v>2844124</v>
      </c>
      <c r="H6" s="833">
        <v>6688560</v>
      </c>
      <c r="I6" s="831">
        <v>2362298</v>
      </c>
      <c r="J6" s="831">
        <v>4684071</v>
      </c>
      <c r="K6" s="834">
        <v>2089936</v>
      </c>
      <c r="L6" s="830">
        <v>6248471</v>
      </c>
      <c r="M6" s="831">
        <v>4747696</v>
      </c>
      <c r="N6" s="831">
        <v>6957057</v>
      </c>
      <c r="O6" s="832">
        <v>6104093</v>
      </c>
      <c r="P6" s="833">
        <v>3814387</v>
      </c>
      <c r="Q6" s="831">
        <v>1994169</v>
      </c>
      <c r="R6" s="831">
        <v>2609026</v>
      </c>
      <c r="S6" s="834">
        <v>2530572</v>
      </c>
      <c r="T6" s="830">
        <v>8279884</v>
      </c>
      <c r="U6" s="831">
        <v>5455157</v>
      </c>
      <c r="V6" s="831">
        <v>2921927</v>
      </c>
      <c r="W6" s="832">
        <v>2507282</v>
      </c>
      <c r="X6" s="833">
        <v>4340518</v>
      </c>
      <c r="Y6" s="831">
        <v>2800019</v>
      </c>
      <c r="Z6" s="835">
        <v>3549117</v>
      </c>
      <c r="AA6" s="834">
        <v>4008874</v>
      </c>
      <c r="AB6" s="830">
        <v>3367006</v>
      </c>
      <c r="AC6" s="831">
        <v>2499765</v>
      </c>
      <c r="AD6" s="831">
        <v>4397325</v>
      </c>
      <c r="AE6" s="832">
        <v>3944578</v>
      </c>
      <c r="AF6" s="833">
        <v>3778497</v>
      </c>
      <c r="AG6" s="831">
        <v>4828511</v>
      </c>
      <c r="AH6" s="836">
        <v>2935740</v>
      </c>
      <c r="AI6" s="832">
        <v>3471241</v>
      </c>
      <c r="AJ6" s="832">
        <v>1500011</v>
      </c>
      <c r="AK6" s="832">
        <v>4933231</v>
      </c>
      <c r="AL6" s="832">
        <v>3721009</v>
      </c>
      <c r="AM6" s="832">
        <v>3751415</v>
      </c>
      <c r="AN6" s="832">
        <v>4052272</v>
      </c>
      <c r="AO6" s="832">
        <v>2071953</v>
      </c>
      <c r="AP6" s="832">
        <v>2793756</v>
      </c>
      <c r="AQ6" s="832">
        <v>1897334</v>
      </c>
      <c r="AR6" s="832">
        <v>1120253</v>
      </c>
      <c r="AS6" s="832">
        <v>1680830</v>
      </c>
      <c r="AT6" s="832">
        <v>2920734</v>
      </c>
      <c r="AU6" s="832">
        <v>3082855</v>
      </c>
      <c r="XFB6">
        <v>144</v>
      </c>
    </row>
    <row r="7" spans="1:201 16382:16382" s="71" customFormat="1" ht="16.5" customHeight="1">
      <c r="A7" s="65"/>
      <c r="B7" s="828" t="str">
        <f>INDEX(tblTrans[[English]:[Polski]],MATCH(XFB7,tblTrans[ID],0),LangSelID)</f>
        <v>Trading securities (PDO)</v>
      </c>
      <c r="C7" s="837"/>
      <c r="D7" s="830">
        <v>2205295</v>
      </c>
      <c r="E7" s="831">
        <v>3244158</v>
      </c>
      <c r="F7" s="831">
        <v>3741156</v>
      </c>
      <c r="G7" s="832">
        <v>3516149</v>
      </c>
      <c r="H7" s="833">
        <v>1473055</v>
      </c>
      <c r="I7" s="831">
        <v>4334367</v>
      </c>
      <c r="J7" s="831">
        <v>2787928</v>
      </c>
      <c r="K7" s="834">
        <v>4257982</v>
      </c>
      <c r="L7" s="830">
        <v>3987946</v>
      </c>
      <c r="M7" s="831">
        <v>4183725</v>
      </c>
      <c r="N7" s="831">
        <v>4200312</v>
      </c>
      <c r="O7" s="832">
        <v>4624621</v>
      </c>
      <c r="P7" s="833">
        <v>1487220</v>
      </c>
      <c r="Q7" s="831">
        <v>835309</v>
      </c>
      <c r="R7" s="831">
        <v>966667</v>
      </c>
      <c r="S7" s="834">
        <v>1065190</v>
      </c>
      <c r="T7" s="830">
        <v>674387</v>
      </c>
      <c r="U7" s="831">
        <v>657012</v>
      </c>
      <c r="V7" s="831">
        <v>766471</v>
      </c>
      <c r="W7" s="832">
        <v>1565656</v>
      </c>
      <c r="X7" s="833">
        <v>1784556</v>
      </c>
      <c r="Y7" s="831">
        <v>1394668</v>
      </c>
      <c r="Z7" s="835">
        <v>1448992</v>
      </c>
      <c r="AA7" s="834">
        <v>1477022</v>
      </c>
      <c r="AB7" s="830">
        <v>1234846</v>
      </c>
      <c r="AC7" s="831">
        <v>866528</v>
      </c>
      <c r="AD7" s="831">
        <v>811918</v>
      </c>
      <c r="AE7" s="832">
        <v>1150886</v>
      </c>
      <c r="AF7" s="833">
        <v>1429069</v>
      </c>
      <c r="AG7" s="831">
        <v>1741743</v>
      </c>
      <c r="AH7" s="836">
        <v>1402650</v>
      </c>
      <c r="AI7" s="832">
        <v>763064</v>
      </c>
      <c r="AJ7" s="832">
        <v>1180071</v>
      </c>
      <c r="AK7" s="832">
        <v>2812471</v>
      </c>
      <c r="AL7" s="832">
        <v>2637559</v>
      </c>
      <c r="AM7" s="832">
        <v>1163944</v>
      </c>
      <c r="AN7" s="832">
        <v>2043083</v>
      </c>
      <c r="AO7" s="832">
        <v>2597284</v>
      </c>
      <c r="AP7" s="832">
        <v>2561125</v>
      </c>
      <c r="AQ7" s="832">
        <v>557541</v>
      </c>
      <c r="AR7" s="832">
        <v>2849810</v>
      </c>
      <c r="AS7" s="832">
        <v>3233150</v>
      </c>
      <c r="AT7" s="832">
        <v>4177242</v>
      </c>
      <c r="AU7" s="832">
        <v>3800634</v>
      </c>
      <c r="XFB7">
        <v>145</v>
      </c>
    </row>
    <row r="8" spans="1:201 16382:16382" s="71" customFormat="1" ht="16.5" customHeight="1">
      <c r="A8" s="65"/>
      <c r="B8" s="828" t="str">
        <f>INDEX(tblTrans[[English]:[Polski]],MATCH(XFB8,tblTrans[ID],0),LangSelID)</f>
        <v>Derivative financial instruments</v>
      </c>
      <c r="C8" s="829"/>
      <c r="D8" s="830">
        <v>2765521</v>
      </c>
      <c r="E8" s="831">
        <v>1782352</v>
      </c>
      <c r="F8" s="831">
        <v>1256772</v>
      </c>
      <c r="G8" s="832">
        <v>1413065</v>
      </c>
      <c r="H8" s="833">
        <v>1462036</v>
      </c>
      <c r="I8" s="831">
        <v>1611801</v>
      </c>
      <c r="J8" s="831">
        <v>1641790</v>
      </c>
      <c r="K8" s="834">
        <v>2272638</v>
      </c>
      <c r="L8" s="830">
        <v>2177548</v>
      </c>
      <c r="M8" s="831">
        <v>2501342</v>
      </c>
      <c r="N8" s="831">
        <v>1756862</v>
      </c>
      <c r="O8" s="832">
        <v>5632872</v>
      </c>
      <c r="P8" s="833">
        <v>5395595</v>
      </c>
      <c r="Q8" s="831">
        <v>3533056</v>
      </c>
      <c r="R8" s="831">
        <v>2532859</v>
      </c>
      <c r="S8" s="834">
        <v>1933627</v>
      </c>
      <c r="T8" s="830">
        <v>1818894</v>
      </c>
      <c r="U8" s="831">
        <v>1852554</v>
      </c>
      <c r="V8" s="831">
        <v>1506159</v>
      </c>
      <c r="W8" s="832">
        <v>1226653</v>
      </c>
      <c r="X8" s="833">
        <v>1026236</v>
      </c>
      <c r="Y8" s="831">
        <v>1044445</v>
      </c>
      <c r="Z8" s="835">
        <v>1516530</v>
      </c>
      <c r="AA8" s="834">
        <v>1506595</v>
      </c>
      <c r="AB8" s="830">
        <v>1349410</v>
      </c>
      <c r="AC8" s="831">
        <v>1302062</v>
      </c>
      <c r="AD8" s="831">
        <v>1942500</v>
      </c>
      <c r="AE8" s="832">
        <v>2802695</v>
      </c>
      <c r="AF8" s="833">
        <v>2726519</v>
      </c>
      <c r="AG8" s="831">
        <v>2544434</v>
      </c>
      <c r="AH8" s="836">
        <v>2309053</v>
      </c>
      <c r="AI8" s="832">
        <v>2349585</v>
      </c>
      <c r="AJ8" s="832">
        <v>2216630</v>
      </c>
      <c r="AK8" s="832">
        <v>3017875</v>
      </c>
      <c r="AL8" s="832">
        <v>4073025</v>
      </c>
      <c r="AM8" s="832">
        <v>4865517</v>
      </c>
      <c r="AN8" s="832">
        <v>4824571</v>
      </c>
      <c r="AO8" s="832">
        <v>3345943</v>
      </c>
      <c r="AP8" s="832">
        <v>3737662</v>
      </c>
      <c r="AQ8" s="832">
        <v>3349328</v>
      </c>
      <c r="AR8" s="832">
        <v>2799170</v>
      </c>
      <c r="AS8" s="832">
        <v>2411457</v>
      </c>
      <c r="AT8" s="832">
        <v>2087395</v>
      </c>
      <c r="AU8" s="832">
        <v>1808847</v>
      </c>
      <c r="XFB8">
        <v>146</v>
      </c>
    </row>
    <row r="9" spans="1:201 16382:16382" s="71" customFormat="1" ht="16.5" customHeight="1">
      <c r="A9" s="65"/>
      <c r="B9" s="828" t="str">
        <f>INDEX(tblTrans[[English]:[Polski]],MATCH(XFB9,tblTrans[ID],0),LangSelID)</f>
        <v>Loans and advances to customers</v>
      </c>
      <c r="C9" s="837"/>
      <c r="D9" s="830">
        <v>19336659</v>
      </c>
      <c r="E9" s="831">
        <v>21726944</v>
      </c>
      <c r="F9" s="831">
        <v>22682681</v>
      </c>
      <c r="G9" s="832">
        <v>23044694</v>
      </c>
      <c r="H9" s="833">
        <v>25813235</v>
      </c>
      <c r="I9" s="831">
        <v>29019502</v>
      </c>
      <c r="J9" s="831">
        <v>31632032</v>
      </c>
      <c r="K9" s="838">
        <v>33682665</v>
      </c>
      <c r="L9" s="830">
        <v>37231333</v>
      </c>
      <c r="M9" s="831">
        <v>39651678</v>
      </c>
      <c r="N9" s="831">
        <v>43418786</v>
      </c>
      <c r="O9" s="832">
        <v>52142477</v>
      </c>
      <c r="P9" s="833">
        <v>56160290</v>
      </c>
      <c r="Q9" s="831">
        <v>54893997</v>
      </c>
      <c r="R9" s="831">
        <v>52697836</v>
      </c>
      <c r="S9" s="834">
        <v>52468812</v>
      </c>
      <c r="T9" s="830">
        <v>50905628</v>
      </c>
      <c r="U9" s="831">
        <v>55581111</v>
      </c>
      <c r="V9" s="831">
        <v>54588181</v>
      </c>
      <c r="W9" s="832">
        <v>59374051</v>
      </c>
      <c r="X9" s="833">
        <v>58199202</v>
      </c>
      <c r="Y9" s="831">
        <v>60125525</v>
      </c>
      <c r="Z9" s="835">
        <v>64449955</v>
      </c>
      <c r="AA9" s="834">
        <v>67851516</v>
      </c>
      <c r="AB9" s="830">
        <v>65128242</v>
      </c>
      <c r="AC9" s="831">
        <v>67782061</v>
      </c>
      <c r="AD9" s="831">
        <v>69079934</v>
      </c>
      <c r="AE9" s="832">
        <v>66946830</v>
      </c>
      <c r="AF9" s="833">
        <v>66573348</v>
      </c>
      <c r="AG9" s="831">
        <v>71796954</v>
      </c>
      <c r="AH9" s="836">
        <v>69206663</v>
      </c>
      <c r="AI9" s="832">
        <v>68210385</v>
      </c>
      <c r="AJ9" s="832">
        <v>70923030</v>
      </c>
      <c r="AK9" s="832">
        <v>70137177</v>
      </c>
      <c r="AL9" s="832">
        <v>71958401</v>
      </c>
      <c r="AM9" s="832">
        <v>74582350</v>
      </c>
      <c r="AN9" s="832">
        <v>78977052</v>
      </c>
      <c r="AO9" s="832">
        <v>77241598</v>
      </c>
      <c r="AP9" s="832">
        <v>79407211</v>
      </c>
      <c r="AQ9" s="832">
        <v>78433546</v>
      </c>
      <c r="AR9" s="832">
        <v>77940778</v>
      </c>
      <c r="AS9" s="832">
        <v>80774809</v>
      </c>
      <c r="AT9" s="832">
        <v>81009630</v>
      </c>
      <c r="AU9" s="832">
        <v>81763277</v>
      </c>
      <c r="XFB9">
        <v>147</v>
      </c>
    </row>
    <row r="10" spans="1:201 16382:16382" s="71" customFormat="1" ht="16.5" customHeight="1">
      <c r="A10" s="65"/>
      <c r="B10" s="890" t="str">
        <f>INDEX(tblTrans[[English]:[Polski]],MATCH(XFB10,tblTrans[ID],0),LangSelID)</f>
        <v>Hedge accounting adjustments related to fair value of hedged items</v>
      </c>
      <c r="C10" s="837"/>
      <c r="D10" s="830"/>
      <c r="E10" s="831"/>
      <c r="F10" s="831"/>
      <c r="G10" s="832"/>
      <c r="H10" s="833"/>
      <c r="I10" s="831"/>
      <c r="J10" s="831"/>
      <c r="K10" s="838"/>
      <c r="L10" s="830"/>
      <c r="M10" s="831"/>
      <c r="N10" s="831"/>
      <c r="O10" s="832"/>
      <c r="P10" s="833"/>
      <c r="Q10" s="831"/>
      <c r="R10" s="831"/>
      <c r="S10" s="834"/>
      <c r="T10" s="830"/>
      <c r="U10" s="831"/>
      <c r="V10" s="831"/>
      <c r="W10" s="832"/>
      <c r="X10" s="833"/>
      <c r="Y10" s="831"/>
      <c r="Z10" s="835"/>
      <c r="AA10" s="834">
        <v>1924</v>
      </c>
      <c r="AB10" s="830"/>
      <c r="AC10" s="831">
        <v>1623</v>
      </c>
      <c r="AD10" s="831">
        <v>2431</v>
      </c>
      <c r="AE10" s="832">
        <v>2439</v>
      </c>
      <c r="AF10" s="833">
        <v>1944</v>
      </c>
      <c r="AG10" s="831">
        <v>1109</v>
      </c>
      <c r="AH10" s="831">
        <v>1134</v>
      </c>
      <c r="AI10" s="832">
        <v>970</v>
      </c>
      <c r="AJ10" s="832">
        <v>821</v>
      </c>
      <c r="AK10" s="832">
        <v>778</v>
      </c>
      <c r="AL10" s="832">
        <v>601</v>
      </c>
      <c r="AM10" s="832">
        <v>461</v>
      </c>
      <c r="AN10" s="832">
        <v>360</v>
      </c>
      <c r="AO10" s="832">
        <v>256</v>
      </c>
      <c r="AP10" s="832">
        <v>192</v>
      </c>
      <c r="AQ10" s="832">
        <v>130</v>
      </c>
      <c r="AR10" s="832">
        <v>112</v>
      </c>
      <c r="AS10" s="832">
        <v>73</v>
      </c>
      <c r="AT10" s="832">
        <v>36</v>
      </c>
      <c r="AU10" s="832">
        <v>0</v>
      </c>
      <c r="XFB10">
        <v>148</v>
      </c>
    </row>
    <row r="11" spans="1:201 16382:16382" s="71" customFormat="1" ht="16.5" customHeight="1">
      <c r="A11" s="65"/>
      <c r="B11" s="828" t="str">
        <f>INDEX(tblTrans[[English]:[Polski]],MATCH(XFB11,tblTrans[ID],0),LangSelID)</f>
        <v>Investment securities</v>
      </c>
      <c r="C11" s="837"/>
      <c r="D11" s="839">
        <v>1191661</v>
      </c>
      <c r="E11" s="840">
        <v>2860147</v>
      </c>
      <c r="F11" s="840">
        <v>3621791</v>
      </c>
      <c r="G11" s="841">
        <v>3055516</v>
      </c>
      <c r="H11" s="842">
        <v>4048085</v>
      </c>
      <c r="I11" s="840">
        <v>3990997</v>
      </c>
      <c r="J11" s="840">
        <v>4321967</v>
      </c>
      <c r="K11" s="834">
        <v>6386574</v>
      </c>
      <c r="L11" s="839">
        <v>4854943</v>
      </c>
      <c r="M11" s="840">
        <v>5162871</v>
      </c>
      <c r="N11" s="840">
        <v>4543022</v>
      </c>
      <c r="O11" s="841">
        <v>5502312</v>
      </c>
      <c r="P11" s="842">
        <v>6427358</v>
      </c>
      <c r="Q11" s="840">
        <v>9752875</v>
      </c>
      <c r="R11" s="840">
        <v>11168841</v>
      </c>
      <c r="S11" s="838">
        <v>13120687</v>
      </c>
      <c r="T11" s="830">
        <v>15332498</v>
      </c>
      <c r="U11" s="831">
        <v>18930522</v>
      </c>
      <c r="V11" s="831">
        <v>19244196</v>
      </c>
      <c r="W11" s="832">
        <v>18762688</v>
      </c>
      <c r="X11" s="833">
        <v>16089485</v>
      </c>
      <c r="Y11" s="831">
        <v>16671823</v>
      </c>
      <c r="Z11" s="835">
        <v>13944480</v>
      </c>
      <c r="AA11" s="834">
        <v>20551272</v>
      </c>
      <c r="AB11" s="830">
        <v>14160314</v>
      </c>
      <c r="AC11" s="831">
        <v>15194988</v>
      </c>
      <c r="AD11" s="831">
        <v>13970331</v>
      </c>
      <c r="AE11" s="832">
        <v>19993388</v>
      </c>
      <c r="AF11" s="833">
        <v>23544201</v>
      </c>
      <c r="AG11" s="831">
        <v>22681955</v>
      </c>
      <c r="AH11" s="831">
        <v>24894354</v>
      </c>
      <c r="AI11" s="832">
        <v>25341763</v>
      </c>
      <c r="AJ11" s="832">
        <v>26605235</v>
      </c>
      <c r="AK11" s="832">
        <v>27128055</v>
      </c>
      <c r="AL11" s="832">
        <v>28154394</v>
      </c>
      <c r="AM11" s="832">
        <v>27678614</v>
      </c>
      <c r="AN11" s="832">
        <v>28442073</v>
      </c>
      <c r="AO11" s="832">
        <v>29515812</v>
      </c>
      <c r="AP11" s="832">
        <v>30026139</v>
      </c>
      <c r="AQ11" s="832">
        <v>30736949</v>
      </c>
      <c r="AR11" s="832">
        <v>31618471</v>
      </c>
      <c r="AS11" s="832">
        <v>31644303</v>
      </c>
      <c r="AT11" s="832">
        <v>31257850</v>
      </c>
      <c r="AU11" s="832">
        <v>31393352</v>
      </c>
      <c r="XFB11">
        <v>149</v>
      </c>
    </row>
    <row r="12" spans="1:201 16382:16382" s="71" customFormat="1" ht="16.5" customHeight="1">
      <c r="A12" s="65"/>
      <c r="B12" s="843" t="str">
        <f>INDEX(tblTrans[[English]:[Polski]],MATCH(XFB12,tblTrans[ID],0),LangSelID)</f>
        <v>Non-current assets held for sale</v>
      </c>
      <c r="C12" s="837"/>
      <c r="D12" s="830">
        <v>316991</v>
      </c>
      <c r="E12" s="831">
        <v>317021</v>
      </c>
      <c r="F12" s="831">
        <v>317063</v>
      </c>
      <c r="G12" s="832">
        <v>385194</v>
      </c>
      <c r="H12" s="833">
        <v>320133</v>
      </c>
      <c r="I12" s="831">
        <v>324106</v>
      </c>
      <c r="J12" s="831">
        <v>328690</v>
      </c>
      <c r="K12" s="844">
        <v>336078</v>
      </c>
      <c r="L12" s="830">
        <v>355220</v>
      </c>
      <c r="M12" s="831">
        <v>416150</v>
      </c>
      <c r="N12" s="831">
        <v>416150</v>
      </c>
      <c r="O12" s="832">
        <v>0</v>
      </c>
      <c r="P12" s="833">
        <v>0</v>
      </c>
      <c r="Q12" s="831">
        <v>0</v>
      </c>
      <c r="R12" s="831"/>
      <c r="S12" s="834">
        <v>0</v>
      </c>
      <c r="T12" s="830">
        <v>0</v>
      </c>
      <c r="U12" s="831">
        <v>0</v>
      </c>
      <c r="V12" s="831">
        <v>0</v>
      </c>
      <c r="W12" s="832">
        <v>0</v>
      </c>
      <c r="X12" s="833">
        <v>1251367</v>
      </c>
      <c r="Y12" s="831">
        <v>1252292</v>
      </c>
      <c r="Z12" s="835">
        <v>0</v>
      </c>
      <c r="AA12" s="834">
        <v>0</v>
      </c>
      <c r="AB12" s="830">
        <v>0</v>
      </c>
      <c r="AC12" s="831">
        <v>0</v>
      </c>
      <c r="AD12" s="831">
        <v>0</v>
      </c>
      <c r="AE12" s="832">
        <v>0</v>
      </c>
      <c r="AF12" s="833">
        <v>0</v>
      </c>
      <c r="AG12" s="831"/>
      <c r="AH12" s="831"/>
      <c r="AI12" s="832"/>
      <c r="AJ12" s="832"/>
      <c r="AK12" s="832"/>
      <c r="AL12" s="832">
        <v>182922</v>
      </c>
      <c r="AM12" s="832">
        <v>576838</v>
      </c>
      <c r="AN12" s="832"/>
      <c r="AO12" s="832"/>
      <c r="AP12" s="832"/>
      <c r="AQ12" s="832"/>
      <c r="AR12" s="832"/>
      <c r="AS12" s="832"/>
      <c r="AT12" s="832"/>
      <c r="AU12" s="832"/>
      <c r="XFB12">
        <v>150</v>
      </c>
    </row>
    <row r="13" spans="1:201 16382:16382" s="71" customFormat="1" ht="16.5" customHeight="1">
      <c r="A13" s="65"/>
      <c r="B13" s="828" t="str">
        <f>INDEX(tblTrans[[English]:[Polski]],MATCH(XFB13,tblTrans[ID],0),LangSelID)</f>
        <v>Pledged assets</v>
      </c>
      <c r="C13" s="829"/>
      <c r="D13" s="830">
        <v>1137523</v>
      </c>
      <c r="E13" s="831">
        <v>2470060</v>
      </c>
      <c r="F13" s="831">
        <v>2042321</v>
      </c>
      <c r="G13" s="832">
        <v>2702180</v>
      </c>
      <c r="H13" s="833">
        <v>2749847</v>
      </c>
      <c r="I13" s="831">
        <v>2473770</v>
      </c>
      <c r="J13" s="831">
        <v>2682641</v>
      </c>
      <c r="K13" s="834">
        <v>2812277</v>
      </c>
      <c r="L13" s="830">
        <v>2951421</v>
      </c>
      <c r="M13" s="831">
        <v>2590976</v>
      </c>
      <c r="N13" s="831">
        <v>2828170</v>
      </c>
      <c r="O13" s="832">
        <v>3445281</v>
      </c>
      <c r="P13" s="833">
        <v>2375692</v>
      </c>
      <c r="Q13" s="831">
        <v>2927131</v>
      </c>
      <c r="R13" s="831">
        <v>2521524</v>
      </c>
      <c r="S13" s="834">
        <v>3516525</v>
      </c>
      <c r="T13" s="830">
        <v>3291143</v>
      </c>
      <c r="U13" s="831">
        <v>3072434</v>
      </c>
      <c r="V13" s="831">
        <v>1624629</v>
      </c>
      <c r="W13" s="832">
        <v>1830803</v>
      </c>
      <c r="X13" s="833">
        <v>2562080</v>
      </c>
      <c r="Y13" s="831">
        <v>1225416</v>
      </c>
      <c r="Z13" s="835">
        <v>2894717</v>
      </c>
      <c r="AA13" s="834">
        <v>0</v>
      </c>
      <c r="AB13" s="830">
        <v>3091424</v>
      </c>
      <c r="AC13" s="831">
        <v>3761232</v>
      </c>
      <c r="AD13" s="831">
        <v>5191118</v>
      </c>
      <c r="AE13" s="832">
        <v>0</v>
      </c>
      <c r="AF13" s="833"/>
      <c r="AG13" s="831"/>
      <c r="AH13" s="831"/>
      <c r="AI13" s="832"/>
      <c r="AJ13" s="832"/>
      <c r="AK13" s="832"/>
      <c r="AL13" s="832"/>
      <c r="AM13" s="832"/>
      <c r="AN13" s="832"/>
      <c r="AO13" s="832"/>
      <c r="AP13" s="832"/>
      <c r="AQ13" s="832"/>
      <c r="AR13" s="832"/>
      <c r="AS13" s="832"/>
      <c r="AT13" s="832"/>
      <c r="AU13" s="832"/>
      <c r="XFB13">
        <v>151</v>
      </c>
    </row>
    <row r="14" spans="1:201 16382:16382" s="71" customFormat="1" ht="16.5" customHeight="1">
      <c r="A14" s="65"/>
      <c r="B14" s="828" t="str">
        <f>INDEX(tblTrans[[English]:[Polski]],MATCH(XFB14,tblTrans[ID],0),LangSelID)</f>
        <v>Investments in associated undertakings</v>
      </c>
      <c r="C14" s="829"/>
      <c r="D14" s="830">
        <v>1601</v>
      </c>
      <c r="E14" s="831">
        <v>5640</v>
      </c>
      <c r="F14" s="831">
        <v>5573</v>
      </c>
      <c r="G14" s="832">
        <v>5356</v>
      </c>
      <c r="H14" s="833">
        <v>4122</v>
      </c>
      <c r="I14" s="831">
        <v>4004</v>
      </c>
      <c r="J14" s="831">
        <v>5087</v>
      </c>
      <c r="K14" s="834">
        <v>4823</v>
      </c>
      <c r="L14" s="830">
        <v>9074</v>
      </c>
      <c r="M14" s="831">
        <v>13675</v>
      </c>
      <c r="N14" s="831">
        <v>13892</v>
      </c>
      <c r="O14" s="832">
        <v>16953</v>
      </c>
      <c r="P14" s="833">
        <v>1316</v>
      </c>
      <c r="Q14" s="831">
        <v>1251</v>
      </c>
      <c r="R14" s="831">
        <v>1182</v>
      </c>
      <c r="S14" s="834">
        <v>1150</v>
      </c>
      <c r="T14" s="830">
        <v>1081</v>
      </c>
      <c r="U14" s="831">
        <v>1161</v>
      </c>
      <c r="V14" s="831">
        <v>1116</v>
      </c>
      <c r="W14" s="832">
        <v>317</v>
      </c>
      <c r="X14" s="833">
        <v>0</v>
      </c>
      <c r="Y14" s="831">
        <v>0</v>
      </c>
      <c r="Z14" s="835">
        <v>0</v>
      </c>
      <c r="AA14" s="834">
        <v>0</v>
      </c>
      <c r="AB14" s="830">
        <v>0</v>
      </c>
      <c r="AC14" s="831">
        <v>0</v>
      </c>
      <c r="AD14" s="831">
        <v>0</v>
      </c>
      <c r="AE14" s="832">
        <v>0</v>
      </c>
      <c r="AF14" s="833">
        <v>0</v>
      </c>
      <c r="AG14" s="831"/>
      <c r="AH14" s="831"/>
      <c r="AI14" s="832"/>
      <c r="AJ14" s="832"/>
      <c r="AK14" s="832"/>
      <c r="AL14" s="832"/>
      <c r="AM14" s="832"/>
      <c r="AN14" s="832">
        <v>1000</v>
      </c>
      <c r="AO14" s="832">
        <v>985</v>
      </c>
      <c r="AP14" s="832">
        <v>928</v>
      </c>
      <c r="AQ14" s="832">
        <v>7359</v>
      </c>
      <c r="AR14" s="832">
        <v>7319</v>
      </c>
      <c r="AS14" s="832">
        <v>7271</v>
      </c>
      <c r="AT14" s="832">
        <v>7252</v>
      </c>
      <c r="AU14" s="832">
        <v>0</v>
      </c>
      <c r="XFB14">
        <v>152</v>
      </c>
    </row>
    <row r="15" spans="1:201 16382:16382" s="71" customFormat="1" ht="16.5" customHeight="1">
      <c r="A15" s="65"/>
      <c r="B15" s="828" t="str">
        <f>INDEX(tblTrans[[English]:[Polski]],MATCH(XFB15,tblTrans[ID],0),LangSelID)</f>
        <v>Intangible assets</v>
      </c>
      <c r="C15" s="829"/>
      <c r="D15" s="830">
        <v>417248</v>
      </c>
      <c r="E15" s="831">
        <v>412319</v>
      </c>
      <c r="F15" s="831">
        <v>403515</v>
      </c>
      <c r="G15" s="832">
        <v>381111</v>
      </c>
      <c r="H15" s="833">
        <v>368264</v>
      </c>
      <c r="I15" s="831">
        <v>372955</v>
      </c>
      <c r="J15" s="831">
        <v>373991</v>
      </c>
      <c r="K15" s="834">
        <v>404967</v>
      </c>
      <c r="L15" s="830">
        <v>406919</v>
      </c>
      <c r="M15" s="831">
        <v>410637</v>
      </c>
      <c r="N15" s="831">
        <v>432894</v>
      </c>
      <c r="O15" s="832">
        <v>438452</v>
      </c>
      <c r="P15" s="833">
        <v>433401</v>
      </c>
      <c r="Q15" s="831">
        <v>439932</v>
      </c>
      <c r="R15" s="831">
        <v>437154</v>
      </c>
      <c r="S15" s="834">
        <v>441372</v>
      </c>
      <c r="T15" s="830">
        <v>425624</v>
      </c>
      <c r="U15" s="831">
        <v>412652</v>
      </c>
      <c r="V15" s="831">
        <v>402685</v>
      </c>
      <c r="W15" s="832">
        <v>427837</v>
      </c>
      <c r="X15" s="833">
        <v>397966</v>
      </c>
      <c r="Y15" s="831">
        <v>411982</v>
      </c>
      <c r="Z15" s="835">
        <v>407786</v>
      </c>
      <c r="AA15" s="834">
        <v>436769</v>
      </c>
      <c r="AB15" s="830">
        <v>418265</v>
      </c>
      <c r="AC15" s="831">
        <v>409753</v>
      </c>
      <c r="AD15" s="831">
        <v>407959</v>
      </c>
      <c r="AE15" s="832">
        <v>436123</v>
      </c>
      <c r="AF15" s="833">
        <v>419014</v>
      </c>
      <c r="AG15" s="831">
        <v>415428</v>
      </c>
      <c r="AH15" s="831">
        <v>421170</v>
      </c>
      <c r="AI15" s="832">
        <v>455345</v>
      </c>
      <c r="AJ15" s="832">
        <v>431959</v>
      </c>
      <c r="AK15" s="832">
        <v>460135</v>
      </c>
      <c r="AL15" s="832">
        <v>448246</v>
      </c>
      <c r="AM15" s="832">
        <v>465626</v>
      </c>
      <c r="AN15" s="832">
        <v>458185</v>
      </c>
      <c r="AO15" s="832">
        <v>469853</v>
      </c>
      <c r="AP15" s="832">
        <v>477160</v>
      </c>
      <c r="AQ15" s="832">
        <v>519049</v>
      </c>
      <c r="AR15" s="832">
        <v>512481</v>
      </c>
      <c r="AS15" s="832">
        <v>503561</v>
      </c>
      <c r="AT15" s="832">
        <v>501917</v>
      </c>
      <c r="AU15" s="832">
        <v>582663</v>
      </c>
      <c r="XFB15">
        <v>153</v>
      </c>
    </row>
    <row r="16" spans="1:201 16382:16382" s="71" customFormat="1" ht="16.5" customHeight="1">
      <c r="A16" s="65"/>
      <c r="B16" s="828" t="str">
        <f>INDEX(tblTrans[[English]:[Polski]],MATCH(XFB16,tblTrans[ID],0),LangSelID)</f>
        <v>Tangible fixed assets</v>
      </c>
      <c r="C16" s="829"/>
      <c r="D16" s="830">
        <v>560183</v>
      </c>
      <c r="E16" s="831">
        <v>561382</v>
      </c>
      <c r="F16" s="831">
        <v>565274</v>
      </c>
      <c r="G16" s="832">
        <v>580108</v>
      </c>
      <c r="H16" s="833">
        <v>584190</v>
      </c>
      <c r="I16" s="831">
        <v>591243</v>
      </c>
      <c r="J16" s="831">
        <v>605725</v>
      </c>
      <c r="K16" s="834">
        <v>670213</v>
      </c>
      <c r="L16" s="830">
        <v>685919</v>
      </c>
      <c r="M16" s="831">
        <v>716962</v>
      </c>
      <c r="N16" s="831">
        <v>746951</v>
      </c>
      <c r="O16" s="832">
        <v>814469</v>
      </c>
      <c r="P16" s="833">
        <v>812882</v>
      </c>
      <c r="Q16" s="831">
        <v>795728</v>
      </c>
      <c r="R16" s="831">
        <v>785486</v>
      </c>
      <c r="S16" s="834">
        <v>786446</v>
      </c>
      <c r="T16" s="830">
        <v>768656</v>
      </c>
      <c r="U16" s="831">
        <v>766234</v>
      </c>
      <c r="V16" s="831">
        <v>756483</v>
      </c>
      <c r="W16" s="832">
        <v>777620</v>
      </c>
      <c r="X16" s="833">
        <v>753348</v>
      </c>
      <c r="Y16" s="831">
        <v>759872</v>
      </c>
      <c r="Z16" s="835">
        <v>757541</v>
      </c>
      <c r="AA16" s="834">
        <v>832455</v>
      </c>
      <c r="AB16" s="830">
        <v>805300</v>
      </c>
      <c r="AC16" s="831">
        <v>796474</v>
      </c>
      <c r="AD16" s="831">
        <v>788153</v>
      </c>
      <c r="AE16" s="832">
        <v>773904</v>
      </c>
      <c r="AF16" s="833">
        <v>746056</v>
      </c>
      <c r="AG16" s="831">
        <v>736680</v>
      </c>
      <c r="AH16" s="831">
        <v>723088</v>
      </c>
      <c r="AI16" s="832">
        <v>709552</v>
      </c>
      <c r="AJ16" s="832">
        <v>705955</v>
      </c>
      <c r="AK16" s="832">
        <v>710505</v>
      </c>
      <c r="AL16" s="832">
        <v>700870</v>
      </c>
      <c r="AM16" s="832">
        <v>717377</v>
      </c>
      <c r="AN16" s="832">
        <v>706458</v>
      </c>
      <c r="AO16" s="832">
        <v>691833</v>
      </c>
      <c r="AP16" s="832">
        <v>692640</v>
      </c>
      <c r="AQ16" s="832">
        <v>744522</v>
      </c>
      <c r="AR16" s="832">
        <v>722279</v>
      </c>
      <c r="AS16" s="832">
        <v>722792</v>
      </c>
      <c r="AT16" s="832">
        <v>710268</v>
      </c>
      <c r="AU16" s="832">
        <v>757371</v>
      </c>
      <c r="XFB16">
        <v>154</v>
      </c>
    </row>
    <row r="17" spans="1:201 16382:16382" s="71" customFormat="1" ht="16.5" customHeight="1">
      <c r="A17" s="65"/>
      <c r="B17" s="828" t="str">
        <f>INDEX(tblTrans[[English]:[Polski]],MATCH(XFB17,tblTrans[ID],0),LangSelID)</f>
        <v>Deferred+current income tax assets</v>
      </c>
      <c r="C17" s="829"/>
      <c r="D17" s="830">
        <v>101509</v>
      </c>
      <c r="E17" s="831">
        <v>94861</v>
      </c>
      <c r="F17" s="831">
        <v>83128</v>
      </c>
      <c r="G17" s="832">
        <v>65112</v>
      </c>
      <c r="H17" s="833">
        <v>67701</v>
      </c>
      <c r="I17" s="831">
        <v>84988</v>
      </c>
      <c r="J17" s="831">
        <v>96959</v>
      </c>
      <c r="K17" s="834">
        <v>116290</v>
      </c>
      <c r="L17" s="830">
        <v>121008</v>
      </c>
      <c r="M17" s="831">
        <v>216841</v>
      </c>
      <c r="N17" s="831">
        <v>293498</v>
      </c>
      <c r="O17" s="832">
        <v>327558</v>
      </c>
      <c r="P17" s="833">
        <v>326634</v>
      </c>
      <c r="Q17" s="831">
        <v>359560</v>
      </c>
      <c r="R17" s="831">
        <v>342679</v>
      </c>
      <c r="S17" s="834">
        <v>331828</v>
      </c>
      <c r="T17" s="830">
        <v>407900</v>
      </c>
      <c r="U17" s="831">
        <v>332373</v>
      </c>
      <c r="V17" s="831">
        <v>323992</v>
      </c>
      <c r="W17" s="832">
        <v>322294</v>
      </c>
      <c r="X17" s="833">
        <v>311181</v>
      </c>
      <c r="Y17" s="831">
        <v>261413</v>
      </c>
      <c r="Z17" s="835">
        <v>290486</v>
      </c>
      <c r="AA17" s="834">
        <v>311780</v>
      </c>
      <c r="AB17" s="830">
        <f>274421.63+1852</f>
        <v>276273.63</v>
      </c>
      <c r="AC17" s="831">
        <f>336001.8+1385</f>
        <v>337386.8</v>
      </c>
      <c r="AD17" s="831">
        <f>362279+595</f>
        <v>362874</v>
      </c>
      <c r="AE17" s="832">
        <f>391182+129</f>
        <v>391311</v>
      </c>
      <c r="AF17" s="833">
        <f>397495.3+2504</f>
        <v>399999.3</v>
      </c>
      <c r="AG17" s="831">
        <f>405460.83+884</f>
        <v>406344.83</v>
      </c>
      <c r="AH17" s="831">
        <f>361215+38903</f>
        <v>400118</v>
      </c>
      <c r="AI17" s="832">
        <f>370820.61+7332</f>
        <v>378152.61</v>
      </c>
      <c r="AJ17" s="832">
        <v>390025</v>
      </c>
      <c r="AK17" s="832">
        <f>261282+63843</f>
        <v>325125</v>
      </c>
      <c r="AL17" s="832">
        <v>298493</v>
      </c>
      <c r="AM17" s="832">
        <v>334167</v>
      </c>
      <c r="AN17" s="832">
        <v>360713</v>
      </c>
      <c r="AO17" s="832">
        <v>361724</v>
      </c>
      <c r="AP17" s="832">
        <v>328637</v>
      </c>
      <c r="AQ17" s="832">
        <v>367938</v>
      </c>
      <c r="AR17" s="832">
        <v>396977</v>
      </c>
      <c r="AS17" s="832">
        <f>451688+610</f>
        <v>452298</v>
      </c>
      <c r="AT17" s="832">
        <v>487779</v>
      </c>
      <c r="AU17" s="832">
        <f>540753+1313</f>
        <v>542066</v>
      </c>
      <c r="XFB17">
        <v>155</v>
      </c>
    </row>
    <row r="18" spans="1:201 16382:16382" s="71" customFormat="1" ht="16.5" customHeight="1" thickBot="1">
      <c r="A18" s="65"/>
      <c r="B18" s="845" t="str">
        <f>INDEX(tblTrans[[English]:[Polski]],MATCH(XFB18,tblTrans[ID],0),LangSelID)</f>
        <v>Other assets</v>
      </c>
      <c r="C18" s="846"/>
      <c r="D18" s="847">
        <v>528008</v>
      </c>
      <c r="E18" s="848">
        <v>474016</v>
      </c>
      <c r="F18" s="848">
        <v>525528</v>
      </c>
      <c r="G18" s="849">
        <v>594640</v>
      </c>
      <c r="H18" s="850">
        <v>861684</v>
      </c>
      <c r="I18" s="848">
        <v>808714</v>
      </c>
      <c r="J18" s="848">
        <v>872613</v>
      </c>
      <c r="K18" s="851">
        <v>880663</v>
      </c>
      <c r="L18" s="847">
        <v>940048</v>
      </c>
      <c r="M18" s="848">
        <v>962335</v>
      </c>
      <c r="N18" s="848">
        <v>959891</v>
      </c>
      <c r="O18" s="849">
        <v>1034543</v>
      </c>
      <c r="P18" s="850">
        <v>1017675</v>
      </c>
      <c r="Q18" s="848">
        <v>1053366</v>
      </c>
      <c r="R18" s="848">
        <v>1035242</v>
      </c>
      <c r="S18" s="851">
        <f>906470+125308</f>
        <v>1031778</v>
      </c>
      <c r="T18" s="847">
        <f>944837</f>
        <v>944837</v>
      </c>
      <c r="U18" s="848">
        <v>936631</v>
      </c>
      <c r="V18" s="848">
        <v>933489</v>
      </c>
      <c r="W18" s="849">
        <v>883718</v>
      </c>
      <c r="X18" s="850">
        <v>953600</v>
      </c>
      <c r="Y18" s="848">
        <v>960159</v>
      </c>
      <c r="Z18" s="852">
        <v>1000252</v>
      </c>
      <c r="AA18" s="851">
        <v>859084</v>
      </c>
      <c r="AB18" s="847">
        <v>1005867</v>
      </c>
      <c r="AC18" s="848">
        <v>1077228</v>
      </c>
      <c r="AD18" s="848">
        <v>1280409</v>
      </c>
      <c r="AE18" s="849">
        <v>883626</v>
      </c>
      <c r="AF18" s="850">
        <v>938078</v>
      </c>
      <c r="AG18" s="848">
        <v>950859</v>
      </c>
      <c r="AH18" s="848">
        <v>911444</v>
      </c>
      <c r="AI18" s="849">
        <v>952236</v>
      </c>
      <c r="AJ18" s="849">
        <v>1100321</v>
      </c>
      <c r="AK18" s="849">
        <v>1004077</v>
      </c>
      <c r="AL18" s="849">
        <v>974794</v>
      </c>
      <c r="AM18" s="849">
        <v>794964</v>
      </c>
      <c r="AN18" s="849">
        <v>1021183</v>
      </c>
      <c r="AO18" s="849">
        <v>1119411</v>
      </c>
      <c r="AP18" s="849">
        <v>1093807</v>
      </c>
      <c r="AQ18" s="832">
        <v>971192</v>
      </c>
      <c r="AR18" s="832">
        <v>1257970</v>
      </c>
      <c r="AS18" s="832">
        <v>869720</v>
      </c>
      <c r="AT18" s="832">
        <v>761135</v>
      </c>
      <c r="AU18" s="832">
        <v>848156</v>
      </c>
      <c r="XFB18">
        <v>156</v>
      </c>
    </row>
    <row r="19" spans="1:201 16382:16382" s="86" customFormat="1" ht="16.5" customHeight="1" thickBot="1">
      <c r="A19" s="106"/>
      <c r="B19" s="723" t="str">
        <f>INDEX(tblTrans[[English]:[Polski]],MATCH(XFB19,tblTrans[ID],0),LangSelID)</f>
        <v>T o t a l  a s s e t s</v>
      </c>
      <c r="C19" s="724">
        <v>32739083</v>
      </c>
      <c r="D19" s="724">
        <f t="shared" ref="D19:AJ19" si="0">SUM(D4:D18)</f>
        <v>35521379</v>
      </c>
      <c r="E19" s="724">
        <f t="shared" si="0"/>
        <v>38761258</v>
      </c>
      <c r="F19" s="724">
        <f t="shared" si="0"/>
        <v>39335531</v>
      </c>
      <c r="G19" s="724">
        <f t="shared" si="0"/>
        <v>42330581</v>
      </c>
      <c r="H19" s="724">
        <f t="shared" si="0"/>
        <v>45532730</v>
      </c>
      <c r="I19" s="724">
        <f t="shared" si="0"/>
        <v>48575481</v>
      </c>
      <c r="J19" s="724">
        <f t="shared" si="0"/>
        <v>51759647</v>
      </c>
      <c r="K19" s="724">
        <f t="shared" si="0"/>
        <v>55941900</v>
      </c>
      <c r="L19" s="724">
        <f t="shared" si="0"/>
        <v>60549198</v>
      </c>
      <c r="M19" s="724">
        <f t="shared" si="0"/>
        <v>64500558</v>
      </c>
      <c r="N19" s="724">
        <f t="shared" si="0"/>
        <v>67728071</v>
      </c>
      <c r="O19" s="724">
        <f t="shared" si="0"/>
        <v>82605202</v>
      </c>
      <c r="P19" s="724">
        <f t="shared" si="0"/>
        <v>81245476</v>
      </c>
      <c r="Q19" s="724">
        <f t="shared" si="0"/>
        <v>80932457</v>
      </c>
      <c r="R19" s="724">
        <f t="shared" si="0"/>
        <v>78570248</v>
      </c>
      <c r="S19" s="724">
        <f t="shared" si="0"/>
        <v>81023886</v>
      </c>
      <c r="T19" s="724">
        <f t="shared" si="0"/>
        <v>84751381</v>
      </c>
      <c r="U19" s="724">
        <f t="shared" si="0"/>
        <v>88904903</v>
      </c>
      <c r="V19" s="724">
        <f t="shared" si="0"/>
        <v>84415817</v>
      </c>
      <c r="W19" s="724">
        <f t="shared" si="0"/>
        <v>90038831</v>
      </c>
      <c r="X19" s="724">
        <f t="shared" si="0"/>
        <v>89045772</v>
      </c>
      <c r="Y19" s="724">
        <f t="shared" si="0"/>
        <v>88706886</v>
      </c>
      <c r="Z19" s="724">
        <f t="shared" si="0"/>
        <v>94443650</v>
      </c>
      <c r="AA19" s="724">
        <f t="shared" si="0"/>
        <v>98875647</v>
      </c>
      <c r="AB19" s="724">
        <f t="shared" si="0"/>
        <v>92517472.629999995</v>
      </c>
      <c r="AC19" s="724">
        <f t="shared" si="0"/>
        <v>94957832.799999997</v>
      </c>
      <c r="AD19" s="724">
        <f t="shared" si="0"/>
        <v>99711013</v>
      </c>
      <c r="AE19" s="724">
        <f t="shared" si="0"/>
        <v>102144983</v>
      </c>
      <c r="AF19" s="724">
        <f t="shared" si="0"/>
        <v>103050129.3</v>
      </c>
      <c r="AG19" s="724">
        <f t="shared" si="0"/>
        <v>108143857.83</v>
      </c>
      <c r="AH19" s="724">
        <f t="shared" si="0"/>
        <v>104000120</v>
      </c>
      <c r="AI19" s="724">
        <f t="shared" si="0"/>
        <v>104282760.61</v>
      </c>
      <c r="AJ19" s="724">
        <f t="shared" si="0"/>
        <v>107143257</v>
      </c>
      <c r="AK19" s="724">
        <v>111947445</v>
      </c>
      <c r="AL19" s="724">
        <f>SUM(AL4:AL18)</f>
        <v>117327295</v>
      </c>
      <c r="AM19" s="724">
        <v>117985822</v>
      </c>
      <c r="AN19" s="724">
        <v>123293888</v>
      </c>
      <c r="AO19" s="724">
        <v>120604115</v>
      </c>
      <c r="AP19" s="724">
        <f>SUM(AP4:AP18)</f>
        <v>125750143</v>
      </c>
      <c r="AQ19" s="724">
        <f t="shared" ref="AQ19:AS19" si="1">SUM(AQ4:AQ18)</f>
        <v>123523021</v>
      </c>
      <c r="AR19" s="724">
        <f t="shared" si="1"/>
        <v>123268380</v>
      </c>
      <c r="AS19" s="724">
        <f t="shared" si="1"/>
        <v>128733485</v>
      </c>
      <c r="AT19" s="724">
        <v>129780723</v>
      </c>
      <c r="AU19" s="724">
        <v>133743502</v>
      </c>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GK19" s="172"/>
      <c r="GL19" s="172"/>
      <c r="GM19" s="172"/>
      <c r="GN19" s="172"/>
      <c r="GO19" s="172"/>
      <c r="GP19" s="172"/>
      <c r="GQ19" s="172"/>
      <c r="GR19" s="172"/>
      <c r="GS19" s="172"/>
      <c r="XFB19">
        <v>157</v>
      </c>
    </row>
    <row r="20" spans="1:201 16382:16382" s="71" customFormat="1" ht="16.5" customHeight="1">
      <c r="A20" s="65"/>
      <c r="B20" s="260"/>
      <c r="C20" s="339"/>
      <c r="XFB20"/>
    </row>
    <row r="21" spans="1:201 16382:16382" s="71" customFormat="1" ht="16.5" customHeight="1">
      <c r="A21" s="65"/>
      <c r="B21" s="775" t="str">
        <f>INDEX(tblTrans[[English]:[Polski]],MATCH(XFB21,tblTrans[ID],0),LangSelID)</f>
        <v>LIABILITIES</v>
      </c>
      <c r="C21" s="764"/>
      <c r="D21" s="776"/>
      <c r="E21" s="777"/>
      <c r="F21" s="777"/>
      <c r="G21" s="778"/>
      <c r="H21" s="779"/>
      <c r="I21" s="777"/>
      <c r="J21" s="777"/>
      <c r="K21" s="764"/>
      <c r="L21" s="776"/>
      <c r="M21" s="777"/>
      <c r="N21" s="777"/>
      <c r="O21" s="778"/>
      <c r="P21" s="779"/>
      <c r="Q21" s="777"/>
      <c r="R21" s="777"/>
      <c r="S21" s="764"/>
      <c r="T21" s="776"/>
      <c r="U21" s="777"/>
      <c r="V21" s="777"/>
      <c r="W21" s="778"/>
      <c r="X21" s="779"/>
      <c r="Y21" s="777"/>
      <c r="Z21" s="780"/>
      <c r="AA21" s="764"/>
      <c r="AB21" s="776"/>
      <c r="AC21" s="777"/>
      <c r="AD21" s="777"/>
      <c r="AE21" s="778"/>
      <c r="AF21" s="779"/>
      <c r="AG21" s="777"/>
      <c r="AH21" s="777"/>
      <c r="AI21" s="774"/>
      <c r="AJ21" s="774"/>
      <c r="AK21" s="774"/>
      <c r="AL21" s="774"/>
      <c r="AM21" s="774"/>
      <c r="AN21" s="774"/>
      <c r="AO21" s="774"/>
      <c r="AP21" s="774"/>
      <c r="XFB21">
        <v>158</v>
      </c>
    </row>
    <row r="22" spans="1:201 16382:16382" s="71" customFormat="1" ht="16.5" customHeight="1">
      <c r="A22" s="65"/>
      <c r="B22" s="781" t="str">
        <f>INDEX(tblTrans[[English]:[Polski]],MATCH(XFB22,tblTrans[ID],0),LangSelID)</f>
        <v>Amounts due to the Central Bank</v>
      </c>
      <c r="C22" s="782"/>
      <c r="D22" s="783">
        <v>0</v>
      </c>
      <c r="E22" s="783">
        <v>2146</v>
      </c>
      <c r="F22" s="783">
        <v>1084</v>
      </c>
      <c r="G22" s="783">
        <v>0</v>
      </c>
      <c r="H22" s="783">
        <v>0</v>
      </c>
      <c r="I22" s="783">
        <v>0</v>
      </c>
      <c r="J22" s="783">
        <v>0</v>
      </c>
      <c r="K22" s="783">
        <v>0</v>
      </c>
      <c r="L22" s="783">
        <v>880000</v>
      </c>
      <c r="M22" s="783">
        <v>0</v>
      </c>
      <c r="N22" s="783">
        <v>0</v>
      </c>
      <c r="O22" s="783">
        <v>1302469</v>
      </c>
      <c r="P22" s="783">
        <v>1919809</v>
      </c>
      <c r="Q22" s="783">
        <v>1537154</v>
      </c>
      <c r="R22" s="783">
        <v>1243280</v>
      </c>
      <c r="S22" s="783">
        <v>2003783</v>
      </c>
      <c r="T22" s="783">
        <v>2255598</v>
      </c>
      <c r="U22" s="783">
        <v>2022651</v>
      </c>
      <c r="V22" s="783">
        <v>133</v>
      </c>
      <c r="W22" s="783">
        <v>79</v>
      </c>
      <c r="X22" s="783">
        <v>0</v>
      </c>
      <c r="Y22" s="783">
        <v>0</v>
      </c>
      <c r="Z22" s="784">
        <v>0</v>
      </c>
      <c r="AA22" s="783">
        <v>0</v>
      </c>
      <c r="AB22" s="783">
        <v>0</v>
      </c>
      <c r="AC22" s="783">
        <v>0</v>
      </c>
      <c r="AD22" s="783">
        <v>0</v>
      </c>
      <c r="AE22" s="783">
        <v>0</v>
      </c>
      <c r="AF22" s="783">
        <v>0</v>
      </c>
      <c r="AG22" s="783">
        <v>1</v>
      </c>
      <c r="AH22" s="785">
        <v>0</v>
      </c>
      <c r="AI22" s="783">
        <v>0</v>
      </c>
      <c r="AJ22" s="783">
        <v>2</v>
      </c>
      <c r="AK22" s="783" t="s">
        <v>0</v>
      </c>
      <c r="AL22" s="783">
        <v>1</v>
      </c>
      <c r="AM22" s="783">
        <v>0</v>
      </c>
      <c r="AN22" s="783">
        <v>1</v>
      </c>
      <c r="AO22" s="783">
        <v>2</v>
      </c>
      <c r="AP22" s="783">
        <v>1</v>
      </c>
      <c r="AQ22" s="783" t="s">
        <v>0</v>
      </c>
      <c r="AR22" s="783">
        <v>2</v>
      </c>
      <c r="AS22" s="783">
        <v>1</v>
      </c>
      <c r="AT22" s="783" t="s">
        <v>0</v>
      </c>
      <c r="AU22" s="783">
        <v>0</v>
      </c>
      <c r="XFB22">
        <v>159</v>
      </c>
    </row>
    <row r="23" spans="1:201 16382:16382" s="71" customFormat="1" ht="16.5" customHeight="1">
      <c r="A23" s="65"/>
      <c r="B23" s="786" t="str">
        <f>INDEX(tblTrans[[English]:[Polski]],MATCH(XFB23,tblTrans[ID],0),LangSelID)</f>
        <v>Amounts due to other banks</v>
      </c>
      <c r="C23" s="787"/>
      <c r="D23" s="788">
        <v>5091530</v>
      </c>
      <c r="E23" s="788">
        <v>6617174</v>
      </c>
      <c r="F23" s="788">
        <v>6795342</v>
      </c>
      <c r="G23" s="788">
        <v>7972386</v>
      </c>
      <c r="H23" s="788">
        <v>8713798</v>
      </c>
      <c r="I23" s="788">
        <v>8964550</v>
      </c>
      <c r="J23" s="788">
        <v>11900824</v>
      </c>
      <c r="K23" s="788">
        <v>12245867</v>
      </c>
      <c r="L23" s="788">
        <v>14846321</v>
      </c>
      <c r="M23" s="788">
        <v>16365665</v>
      </c>
      <c r="N23" s="788">
        <v>17935202</v>
      </c>
      <c r="O23" s="788">
        <v>27488807</v>
      </c>
      <c r="P23" s="788">
        <v>28451998</v>
      </c>
      <c r="Q23" s="788">
        <v>27189396</v>
      </c>
      <c r="R23" s="788">
        <v>26163651</v>
      </c>
      <c r="S23" s="788">
        <v>25019805</v>
      </c>
      <c r="T23" s="788">
        <v>26110616</v>
      </c>
      <c r="U23" s="788">
        <v>28380750</v>
      </c>
      <c r="V23" s="788">
        <v>25974779</v>
      </c>
      <c r="W23" s="788">
        <v>28727008</v>
      </c>
      <c r="X23" s="788">
        <v>27891927</v>
      </c>
      <c r="Y23" s="788">
        <v>26258873</v>
      </c>
      <c r="Z23" s="789">
        <v>29141971</v>
      </c>
      <c r="AA23" s="788">
        <v>27390809</v>
      </c>
      <c r="AB23" s="788">
        <v>24955986</v>
      </c>
      <c r="AC23" s="788">
        <v>23900747</v>
      </c>
      <c r="AD23" s="788">
        <v>22701039</v>
      </c>
      <c r="AE23" s="788">
        <v>21110939</v>
      </c>
      <c r="AF23" s="788">
        <v>21688068</v>
      </c>
      <c r="AG23" s="788">
        <v>23427634</v>
      </c>
      <c r="AH23" s="790">
        <v>21416248</v>
      </c>
      <c r="AI23" s="788">
        <v>19224182</v>
      </c>
      <c r="AJ23" s="788">
        <v>19481095</v>
      </c>
      <c r="AK23" s="788">
        <v>22297031</v>
      </c>
      <c r="AL23" s="788">
        <v>19777663</v>
      </c>
      <c r="AM23" s="788">
        <v>13383829</v>
      </c>
      <c r="AN23" s="788">
        <v>17839428</v>
      </c>
      <c r="AO23" s="788">
        <v>15675917</v>
      </c>
      <c r="AP23" s="788">
        <v>14783138</v>
      </c>
      <c r="AQ23" s="788">
        <v>12019331</v>
      </c>
      <c r="AR23" s="788">
        <v>10972444</v>
      </c>
      <c r="AS23" s="788">
        <v>12058197</v>
      </c>
      <c r="AT23" s="788">
        <v>11562896</v>
      </c>
      <c r="AU23" s="788">
        <v>8486753</v>
      </c>
      <c r="XFB23">
        <v>160</v>
      </c>
    </row>
    <row r="24" spans="1:201 16382:16382" s="71" customFormat="1" ht="16.5" customHeight="1">
      <c r="A24" s="65"/>
      <c r="B24" s="786" t="str">
        <f>INDEX(tblTrans[[English]:[Polski]],MATCH(XFB24,tblTrans[ID],0),LangSelID)</f>
        <v>Derivative financial instruments and other trading liabilities</v>
      </c>
      <c r="C24" s="787"/>
      <c r="D24" s="788">
        <v>2629837</v>
      </c>
      <c r="E24" s="788">
        <v>1554866</v>
      </c>
      <c r="F24" s="788">
        <v>1042894</v>
      </c>
      <c r="G24" s="788">
        <v>1253900</v>
      </c>
      <c r="H24" s="788">
        <v>1315424</v>
      </c>
      <c r="I24" s="788">
        <v>1559834</v>
      </c>
      <c r="J24" s="788">
        <v>1592013</v>
      </c>
      <c r="K24" s="788">
        <v>2164214</v>
      </c>
      <c r="L24" s="788">
        <v>1995217</v>
      </c>
      <c r="M24" s="788">
        <v>2555426</v>
      </c>
      <c r="N24" s="788">
        <v>2025092</v>
      </c>
      <c r="O24" s="788">
        <v>6174491</v>
      </c>
      <c r="P24" s="788">
        <v>5604904</v>
      </c>
      <c r="Q24" s="788">
        <v>3860602</v>
      </c>
      <c r="R24" s="788">
        <v>2402074</v>
      </c>
      <c r="S24" s="788">
        <v>1935495</v>
      </c>
      <c r="T24" s="788">
        <v>1968765</v>
      </c>
      <c r="U24" s="788">
        <v>2065845</v>
      </c>
      <c r="V24" s="788">
        <v>1592915</v>
      </c>
      <c r="W24" s="788">
        <v>1363508</v>
      </c>
      <c r="X24" s="788">
        <v>1169609</v>
      </c>
      <c r="Y24" s="788">
        <v>1207485</v>
      </c>
      <c r="Z24" s="789">
        <v>1789724</v>
      </c>
      <c r="AA24" s="788">
        <v>1862747</v>
      </c>
      <c r="AB24" s="788">
        <v>1502622</v>
      </c>
      <c r="AC24" s="788">
        <v>1920410</v>
      </c>
      <c r="AD24" s="788">
        <v>2504368</v>
      </c>
      <c r="AE24" s="788">
        <v>3476684</v>
      </c>
      <c r="AF24" s="788">
        <v>3291664</v>
      </c>
      <c r="AG24" s="788">
        <v>3087827</v>
      </c>
      <c r="AH24" s="790">
        <v>2472433</v>
      </c>
      <c r="AI24" s="788">
        <v>2459715</v>
      </c>
      <c r="AJ24" s="788">
        <v>2120892</v>
      </c>
      <c r="AK24" s="788">
        <v>2915003</v>
      </c>
      <c r="AL24" s="788">
        <v>3969956</v>
      </c>
      <c r="AM24" s="788">
        <v>4719056</v>
      </c>
      <c r="AN24" s="788">
        <v>4838248</v>
      </c>
      <c r="AO24" s="788">
        <v>3302248</v>
      </c>
      <c r="AP24" s="788">
        <v>3380521</v>
      </c>
      <c r="AQ24" s="788">
        <v>3173638</v>
      </c>
      <c r="AR24" s="788">
        <v>2355838</v>
      </c>
      <c r="AS24" s="788">
        <v>2157160</v>
      </c>
      <c r="AT24" s="788">
        <v>1766557</v>
      </c>
      <c r="AU24" s="788">
        <v>1599266</v>
      </c>
      <c r="XFB24">
        <v>161</v>
      </c>
    </row>
    <row r="25" spans="1:201 16382:16382" s="71" customFormat="1" ht="16.5" customHeight="1">
      <c r="A25" s="65"/>
      <c r="B25" s="786" t="str">
        <f>INDEX(tblTrans[[English]:[Polski]],MATCH(XFB25,tblTrans[ID],0),LangSelID)</f>
        <v>Amounts due to customers</v>
      </c>
      <c r="C25" s="791"/>
      <c r="D25" s="788">
        <v>19462632</v>
      </c>
      <c r="E25" s="788">
        <v>21781894</v>
      </c>
      <c r="F25" s="788">
        <v>22748486</v>
      </c>
      <c r="G25" s="788">
        <v>24669856</v>
      </c>
      <c r="H25" s="788">
        <v>26674466</v>
      </c>
      <c r="I25" s="788">
        <v>28971781</v>
      </c>
      <c r="J25" s="788">
        <v>29020215</v>
      </c>
      <c r="K25" s="788">
        <v>32401863</v>
      </c>
      <c r="L25" s="788">
        <v>33582262</v>
      </c>
      <c r="M25" s="788">
        <v>36366148</v>
      </c>
      <c r="N25" s="788">
        <v>38096701</v>
      </c>
      <c r="O25" s="788">
        <v>37750027</v>
      </c>
      <c r="P25" s="788">
        <v>35299820</v>
      </c>
      <c r="Q25" s="788">
        <v>38859124</v>
      </c>
      <c r="R25" s="788">
        <v>39440109</v>
      </c>
      <c r="S25" s="788">
        <v>42791387</v>
      </c>
      <c r="T25" s="788">
        <v>44931447</v>
      </c>
      <c r="U25" s="788">
        <v>43964774</v>
      </c>
      <c r="V25" s="788">
        <v>43989230</v>
      </c>
      <c r="W25" s="788">
        <v>47150953</v>
      </c>
      <c r="X25" s="788">
        <v>45644878</v>
      </c>
      <c r="Y25" s="788">
        <v>46447740</v>
      </c>
      <c r="Z25" s="789">
        <v>48952576</v>
      </c>
      <c r="AA25" s="788">
        <v>54244388</v>
      </c>
      <c r="AB25" s="788">
        <v>49704976</v>
      </c>
      <c r="AC25" s="788">
        <v>52189951</v>
      </c>
      <c r="AD25" s="788">
        <v>57228772</v>
      </c>
      <c r="AE25" s="788">
        <v>57983600</v>
      </c>
      <c r="AF25" s="788">
        <v>58531953</v>
      </c>
      <c r="AG25" s="788">
        <v>62195198</v>
      </c>
      <c r="AH25" s="790">
        <v>60085074</v>
      </c>
      <c r="AI25" s="788">
        <v>61673527</v>
      </c>
      <c r="AJ25" s="788">
        <v>63596439</v>
      </c>
      <c r="AK25" s="788">
        <v>63293721</v>
      </c>
      <c r="AL25" s="788">
        <v>69563534</v>
      </c>
      <c r="AM25" s="788">
        <v>72422479</v>
      </c>
      <c r="AN25" s="788">
        <v>71861014</v>
      </c>
      <c r="AO25" s="788">
        <v>73058259</v>
      </c>
      <c r="AP25" s="788">
        <v>78545901</v>
      </c>
      <c r="AQ25" s="788">
        <v>81140866</v>
      </c>
      <c r="AR25" s="788">
        <v>81133851</v>
      </c>
      <c r="AS25" s="788">
        <v>85302300</v>
      </c>
      <c r="AT25" s="788">
        <v>85188225</v>
      </c>
      <c r="AU25" s="788">
        <v>91417962</v>
      </c>
      <c r="XFB25">
        <v>162</v>
      </c>
    </row>
    <row r="26" spans="1:201 16382:16382" s="71" customFormat="1" ht="16.5" customHeight="1">
      <c r="A26" s="65"/>
      <c r="B26" s="786" t="str">
        <f>INDEX(tblTrans[[English]:[Polski]],MATCH(XFB26,tblTrans[ID],0),LangSelID)</f>
        <v>Debt securities in issue</v>
      </c>
      <c r="C26" s="787"/>
      <c r="D26" s="788">
        <v>4043800</v>
      </c>
      <c r="E26" s="788">
        <v>4388645</v>
      </c>
      <c r="F26" s="788">
        <v>4183006</v>
      </c>
      <c r="G26" s="788">
        <v>3389559</v>
      </c>
      <c r="H26" s="788">
        <v>3645473</v>
      </c>
      <c r="I26" s="788">
        <v>3503245</v>
      </c>
      <c r="J26" s="788">
        <v>3414533</v>
      </c>
      <c r="K26" s="788">
        <v>2928414</v>
      </c>
      <c r="L26" s="788">
        <v>2727198</v>
      </c>
      <c r="M26" s="788">
        <v>2191871</v>
      </c>
      <c r="N26" s="788">
        <v>2163375</v>
      </c>
      <c r="O26" s="788">
        <v>1790745</v>
      </c>
      <c r="P26" s="788">
        <v>1815513</v>
      </c>
      <c r="Q26" s="788">
        <v>1607461</v>
      </c>
      <c r="R26" s="788">
        <v>1478610</v>
      </c>
      <c r="S26" s="788">
        <v>1415711</v>
      </c>
      <c r="T26" s="788">
        <v>1386777</v>
      </c>
      <c r="U26" s="788">
        <v>1335539</v>
      </c>
      <c r="V26" s="788">
        <v>1478620</v>
      </c>
      <c r="W26" s="788">
        <v>1371824</v>
      </c>
      <c r="X26" s="788">
        <v>1471415</v>
      </c>
      <c r="Y26" s="788">
        <v>1466784</v>
      </c>
      <c r="Z26" s="789">
        <v>1523382</v>
      </c>
      <c r="AA26" s="788">
        <v>1735988</v>
      </c>
      <c r="AB26" s="788">
        <v>2854737</v>
      </c>
      <c r="AC26" s="788">
        <v>3162332</v>
      </c>
      <c r="AD26" s="788">
        <v>3038175</v>
      </c>
      <c r="AE26" s="788">
        <v>4892275</v>
      </c>
      <c r="AF26" s="788">
        <v>4807377</v>
      </c>
      <c r="AG26" s="788">
        <v>4904909</v>
      </c>
      <c r="AH26" s="790">
        <v>4869607</v>
      </c>
      <c r="AI26" s="788">
        <v>5402056</v>
      </c>
      <c r="AJ26" s="788">
        <v>5658722</v>
      </c>
      <c r="AK26" s="788">
        <v>7696154</v>
      </c>
      <c r="AL26" s="788">
        <v>8009714</v>
      </c>
      <c r="AM26" s="788">
        <v>10341742</v>
      </c>
      <c r="AN26" s="788">
        <v>10382134</v>
      </c>
      <c r="AO26" s="788">
        <v>11013855</v>
      </c>
      <c r="AP26" s="788">
        <v>11280897</v>
      </c>
      <c r="AQ26" s="788">
        <v>8946195</v>
      </c>
      <c r="AR26" s="788">
        <v>9697975</v>
      </c>
      <c r="AS26" s="788">
        <v>10115495</v>
      </c>
      <c r="AT26" s="788">
        <v>12192188</v>
      </c>
      <c r="AU26" s="788">
        <v>12660389</v>
      </c>
      <c r="XFB26">
        <v>163</v>
      </c>
    </row>
    <row r="27" spans="1:201 16382:16382" s="71" customFormat="1" ht="16.5" customHeight="1">
      <c r="A27" s="65"/>
      <c r="B27" s="792" t="str">
        <f>INDEX(tblTrans[[English]:[Polski]],MATCH(XFB27,tblTrans[ID],0),LangSelID)</f>
        <v>Hedge accounting adjustments related to fair value of hedged items - debt securities in issue</v>
      </c>
      <c r="C27" s="787"/>
      <c r="D27" s="788"/>
      <c r="E27" s="788"/>
      <c r="F27" s="788"/>
      <c r="G27" s="788"/>
      <c r="H27" s="788"/>
      <c r="I27" s="788"/>
      <c r="J27" s="788"/>
      <c r="K27" s="788"/>
      <c r="L27" s="788"/>
      <c r="M27" s="788"/>
      <c r="N27" s="788"/>
      <c r="O27" s="788"/>
      <c r="P27" s="788"/>
      <c r="Q27" s="788"/>
      <c r="R27" s="788"/>
      <c r="S27" s="788"/>
      <c r="T27" s="788"/>
      <c r="U27" s="788"/>
      <c r="V27" s="788"/>
      <c r="W27" s="788"/>
      <c r="X27" s="788"/>
      <c r="Y27" s="788"/>
      <c r="Z27" s="789"/>
      <c r="AA27" s="793"/>
      <c r="AB27" s="788"/>
      <c r="AC27" s="788"/>
      <c r="AD27" s="788"/>
      <c r="AE27" s="788">
        <v>4220</v>
      </c>
      <c r="AF27" s="788">
        <v>-2898</v>
      </c>
      <c r="AG27" s="788">
        <v>-10282</v>
      </c>
      <c r="AH27" s="790">
        <v>-5466</v>
      </c>
      <c r="AI27" s="788">
        <v>-4349</v>
      </c>
      <c r="AJ27" s="788">
        <v>4189</v>
      </c>
      <c r="AK27" s="788">
        <v>47620</v>
      </c>
      <c r="AL27" s="788">
        <v>73563</v>
      </c>
      <c r="AM27" s="788">
        <v>103382</v>
      </c>
      <c r="AN27" s="788">
        <v>132046</v>
      </c>
      <c r="AO27" s="788">
        <v>58929</v>
      </c>
      <c r="AP27" s="788">
        <v>95955</v>
      </c>
      <c r="AQ27" s="788">
        <v>100098</v>
      </c>
      <c r="AR27" s="788">
        <v>170695</v>
      </c>
      <c r="AS27" s="788">
        <v>206247</v>
      </c>
      <c r="AT27" s="788">
        <v>196287</v>
      </c>
      <c r="AU27" s="788">
        <v>116871</v>
      </c>
      <c r="XFB27">
        <v>164</v>
      </c>
    </row>
    <row r="28" spans="1:201 16382:16382" s="71" customFormat="1" ht="16.5" customHeight="1">
      <c r="A28" s="65"/>
      <c r="B28" s="786" t="str">
        <f>INDEX(tblTrans[[English]:[Polski]],MATCH(XFB28,tblTrans[ID],0),LangSelID)</f>
        <v>Other liabilities</v>
      </c>
      <c r="C28" s="787"/>
      <c r="D28" s="788">
        <v>507817</v>
      </c>
      <c r="E28" s="788">
        <v>497806</v>
      </c>
      <c r="F28" s="788">
        <v>568329</v>
      </c>
      <c r="G28" s="788">
        <v>759799</v>
      </c>
      <c r="H28" s="788">
        <v>665921</v>
      </c>
      <c r="I28" s="788">
        <v>792828</v>
      </c>
      <c r="J28" s="788">
        <v>849840</v>
      </c>
      <c r="K28" s="794">
        <v>879975</v>
      </c>
      <c r="L28" s="788">
        <v>969602</v>
      </c>
      <c r="M28" s="788">
        <v>895956</v>
      </c>
      <c r="N28" s="788">
        <v>956256</v>
      </c>
      <c r="O28" s="788">
        <v>996280</v>
      </c>
      <c r="P28" s="788">
        <v>951618</v>
      </c>
      <c r="Q28" s="788">
        <v>800756</v>
      </c>
      <c r="R28" s="788">
        <v>786333</v>
      </c>
      <c r="S28" s="788">
        <v>776195</v>
      </c>
      <c r="T28" s="788">
        <v>834350</v>
      </c>
      <c r="U28" s="788">
        <v>1282177</v>
      </c>
      <c r="V28" s="788">
        <v>1391299</v>
      </c>
      <c r="W28" s="788">
        <v>1136624</v>
      </c>
      <c r="X28" s="788">
        <v>1684940</v>
      </c>
      <c r="Y28" s="788">
        <v>1498411</v>
      </c>
      <c r="Z28" s="788">
        <v>1494659</v>
      </c>
      <c r="AA28" s="788">
        <v>1723856</v>
      </c>
      <c r="AB28" s="788">
        <v>1407748</v>
      </c>
      <c r="AC28" s="788">
        <v>1371450</v>
      </c>
      <c r="AD28" s="788">
        <v>1537920</v>
      </c>
      <c r="AE28" s="788">
        <v>1394845</v>
      </c>
      <c r="AF28" s="788">
        <v>1344053</v>
      </c>
      <c r="AG28" s="788">
        <v>1364546</v>
      </c>
      <c r="AH28" s="788">
        <v>1745624</v>
      </c>
      <c r="AI28" s="788">
        <v>1267672</v>
      </c>
      <c r="AJ28" s="788">
        <v>2723505</v>
      </c>
      <c r="AK28" s="788">
        <v>1839044</v>
      </c>
      <c r="AL28" s="788">
        <v>1509193</v>
      </c>
      <c r="AM28" s="788">
        <v>1349654</v>
      </c>
      <c r="AN28" s="788">
        <v>1998579</v>
      </c>
      <c r="AO28" s="788">
        <v>1848017</v>
      </c>
      <c r="AP28" s="788">
        <v>1774468</v>
      </c>
      <c r="AQ28" s="788">
        <v>1764091</v>
      </c>
      <c r="AR28" s="788">
        <v>2294769</v>
      </c>
      <c r="AS28" s="788">
        <v>1949265</v>
      </c>
      <c r="AT28" s="788">
        <v>1796089</v>
      </c>
      <c r="AU28" s="788">
        <v>2178790</v>
      </c>
      <c r="XFB28">
        <v>165</v>
      </c>
    </row>
    <row r="29" spans="1:201 16382:16382" s="71" customFormat="1" ht="16.5" customHeight="1">
      <c r="A29" s="65"/>
      <c r="B29" s="786" t="str">
        <f>INDEX(tblTrans[[English]:[Polski]],MATCH(XFB29,tblTrans[ID],0),LangSelID)</f>
        <v>Current income tax liabilities</v>
      </c>
      <c r="C29" s="787"/>
      <c r="D29" s="788">
        <v>6680</v>
      </c>
      <c r="E29" s="788">
        <v>10115</v>
      </c>
      <c r="F29" s="788">
        <v>10603</v>
      </c>
      <c r="G29" s="788">
        <v>20047</v>
      </c>
      <c r="H29" s="788">
        <v>6206</v>
      </c>
      <c r="I29" s="788">
        <v>85805</v>
      </c>
      <c r="J29" s="788">
        <v>107435</v>
      </c>
      <c r="K29" s="788">
        <v>134234</v>
      </c>
      <c r="L29" s="788">
        <v>32840</v>
      </c>
      <c r="M29" s="788">
        <v>100213</v>
      </c>
      <c r="N29" s="788">
        <v>217466</v>
      </c>
      <c r="O29" s="788">
        <v>218807</v>
      </c>
      <c r="P29" s="788">
        <v>402</v>
      </c>
      <c r="Q29" s="788">
        <v>2019</v>
      </c>
      <c r="R29" s="788">
        <v>6143</v>
      </c>
      <c r="S29" s="788">
        <v>904</v>
      </c>
      <c r="T29" s="788">
        <v>2451</v>
      </c>
      <c r="U29" s="788">
        <v>16299</v>
      </c>
      <c r="V29" s="788">
        <v>16725</v>
      </c>
      <c r="W29" s="788">
        <v>25469</v>
      </c>
      <c r="X29" s="788">
        <v>52135</v>
      </c>
      <c r="Y29" s="788">
        <v>102911</v>
      </c>
      <c r="Z29" s="788">
        <v>153168</v>
      </c>
      <c r="AA29" s="788">
        <v>235568</v>
      </c>
      <c r="AB29" s="788">
        <v>246314</v>
      </c>
      <c r="AC29" s="788">
        <v>124155</v>
      </c>
      <c r="AD29" s="788">
        <v>192358</v>
      </c>
      <c r="AE29" s="788">
        <v>226215</v>
      </c>
      <c r="AF29" s="788">
        <v>39265</v>
      </c>
      <c r="AG29" s="788">
        <v>18011</v>
      </c>
      <c r="AH29" s="788">
        <v>5286</v>
      </c>
      <c r="AI29" s="788">
        <v>9581</v>
      </c>
      <c r="AJ29" s="788">
        <v>3269</v>
      </c>
      <c r="AK29" s="788">
        <v>4779</v>
      </c>
      <c r="AL29" s="788">
        <v>2645</v>
      </c>
      <c r="AM29" s="788">
        <v>1969</v>
      </c>
      <c r="AN29" s="788">
        <v>42851</v>
      </c>
      <c r="AO29" s="788">
        <v>33257</v>
      </c>
      <c r="AP29" s="788">
        <v>14369</v>
      </c>
      <c r="AQ29" s="788">
        <v>50126</v>
      </c>
      <c r="AR29" s="788">
        <v>10066</v>
      </c>
      <c r="AS29" s="788">
        <v>59622</v>
      </c>
      <c r="AT29" s="788">
        <v>70449</v>
      </c>
      <c r="AU29" s="788">
        <v>104999</v>
      </c>
      <c r="XFB29">
        <v>166</v>
      </c>
    </row>
    <row r="30" spans="1:201 16382:16382" s="71" customFormat="1" ht="16.5" customHeight="1">
      <c r="A30" s="65"/>
      <c r="B30" s="786" t="str">
        <f>INDEX(tblTrans[[English]:[Polski]],MATCH(XFB30,tblTrans[ID],0),LangSelID)</f>
        <v>Provisions for deferred income tax</v>
      </c>
      <c r="C30" s="787"/>
      <c r="D30" s="788">
        <v>153</v>
      </c>
      <c r="E30" s="788">
        <v>207</v>
      </c>
      <c r="F30" s="788">
        <v>213</v>
      </c>
      <c r="G30" s="788">
        <v>312</v>
      </c>
      <c r="H30" s="788">
        <v>51991</v>
      </c>
      <c r="I30" s="788">
        <v>26152</v>
      </c>
      <c r="J30" s="788">
        <v>30218</v>
      </c>
      <c r="K30" s="788">
        <v>455</v>
      </c>
      <c r="L30" s="788">
        <v>21593</v>
      </c>
      <c r="M30" s="788">
        <v>782</v>
      </c>
      <c r="N30" s="788">
        <v>782</v>
      </c>
      <c r="O30" s="788">
        <v>81</v>
      </c>
      <c r="P30" s="788">
        <v>926</v>
      </c>
      <c r="Q30" s="788">
        <v>1884</v>
      </c>
      <c r="R30" s="788">
        <v>1469</v>
      </c>
      <c r="S30" s="788">
        <v>544</v>
      </c>
      <c r="T30" s="788">
        <v>622</v>
      </c>
      <c r="U30" s="788">
        <v>1814</v>
      </c>
      <c r="V30" s="788">
        <v>1000</v>
      </c>
      <c r="W30" s="788">
        <v>629</v>
      </c>
      <c r="X30" s="788">
        <v>397</v>
      </c>
      <c r="Y30" s="788">
        <v>240</v>
      </c>
      <c r="Z30" s="788">
        <v>442</v>
      </c>
      <c r="AA30" s="788">
        <v>258</v>
      </c>
      <c r="AB30" s="788">
        <v>883.89</v>
      </c>
      <c r="AC30" s="788">
        <v>1566</v>
      </c>
      <c r="AD30" s="788">
        <v>1554</v>
      </c>
      <c r="AE30" s="788">
        <v>1662</v>
      </c>
      <c r="AF30" s="788">
        <v>1703</v>
      </c>
      <c r="AG30" s="788">
        <v>2559</v>
      </c>
      <c r="AH30" s="788">
        <v>2870</v>
      </c>
      <c r="AI30" s="788">
        <v>2954</v>
      </c>
      <c r="AJ30" s="788">
        <v>2908</v>
      </c>
      <c r="AK30" s="788">
        <v>3615</v>
      </c>
      <c r="AL30" s="788">
        <v>17857</v>
      </c>
      <c r="AM30" s="788">
        <v>9785</v>
      </c>
      <c r="AN30" s="788">
        <v>780</v>
      </c>
      <c r="AO30" s="788">
        <v>1085</v>
      </c>
      <c r="AP30" s="788">
        <v>997</v>
      </c>
      <c r="AQ30" s="788">
        <v>981</v>
      </c>
      <c r="AR30" s="788">
        <v>34632</v>
      </c>
      <c r="AS30" s="788">
        <v>909</v>
      </c>
      <c r="AT30" s="788">
        <v>910</v>
      </c>
      <c r="AU30" s="788">
        <v>1208</v>
      </c>
      <c r="XFB30">
        <v>167</v>
      </c>
    </row>
    <row r="31" spans="1:201 16382:16382" s="71" customFormat="1" ht="16.5" customHeight="1">
      <c r="A31" s="65"/>
      <c r="B31" s="786" t="str">
        <f>INDEX(tblTrans[[English]:[Polski]],MATCH(XFB31,tblTrans[ID],0),LangSelID)</f>
        <v>Provisions</v>
      </c>
      <c r="C31" s="787"/>
      <c r="D31" s="788">
        <v>96825</v>
      </c>
      <c r="E31" s="788">
        <v>83227</v>
      </c>
      <c r="F31" s="788">
        <v>83161</v>
      </c>
      <c r="G31" s="788">
        <v>70168</v>
      </c>
      <c r="H31" s="788">
        <v>69999</v>
      </c>
      <c r="I31" s="788">
        <v>66326</v>
      </c>
      <c r="J31" s="788">
        <v>71274</v>
      </c>
      <c r="K31" s="788">
        <v>71227</v>
      </c>
      <c r="L31" s="788">
        <v>101840</v>
      </c>
      <c r="M31" s="788">
        <v>124805</v>
      </c>
      <c r="N31" s="788">
        <v>149953</v>
      </c>
      <c r="O31" s="788">
        <v>166006</v>
      </c>
      <c r="P31" s="788">
        <v>176467</v>
      </c>
      <c r="Q31" s="788">
        <v>213585</v>
      </c>
      <c r="R31" s="788">
        <v>196954</v>
      </c>
      <c r="S31" s="788">
        <v>176957</v>
      </c>
      <c r="T31" s="788">
        <v>166429</v>
      </c>
      <c r="U31" s="788">
        <v>178291</v>
      </c>
      <c r="V31" s="788">
        <v>185939</v>
      </c>
      <c r="W31" s="788">
        <v>175325</v>
      </c>
      <c r="X31" s="788">
        <v>156161</v>
      </c>
      <c r="Y31" s="788">
        <v>152165</v>
      </c>
      <c r="Z31" s="788">
        <v>152491</v>
      </c>
      <c r="AA31" s="788">
        <v>153168</v>
      </c>
      <c r="AB31" s="788">
        <v>155292</v>
      </c>
      <c r="AC31" s="788">
        <v>174493</v>
      </c>
      <c r="AD31" s="788">
        <v>180020</v>
      </c>
      <c r="AE31" s="788">
        <v>213327</v>
      </c>
      <c r="AF31" s="788">
        <v>194446</v>
      </c>
      <c r="AG31" s="788">
        <v>201375</v>
      </c>
      <c r="AH31" s="788">
        <v>207546</v>
      </c>
      <c r="AI31" s="788">
        <v>228228</v>
      </c>
      <c r="AJ31" s="788">
        <v>233029</v>
      </c>
      <c r="AK31" s="788">
        <v>252194</v>
      </c>
      <c r="AL31" s="788">
        <v>152128</v>
      </c>
      <c r="AM31" s="788">
        <v>176881</v>
      </c>
      <c r="AN31" s="788">
        <v>162371</v>
      </c>
      <c r="AO31" s="788">
        <v>168401</v>
      </c>
      <c r="AP31" s="788">
        <v>165535</v>
      </c>
      <c r="AQ31" s="788">
        <v>225416</v>
      </c>
      <c r="AR31" s="788">
        <v>169038</v>
      </c>
      <c r="AS31" s="788">
        <v>176833</v>
      </c>
      <c r="AT31" s="788">
        <v>185201</v>
      </c>
      <c r="AU31" s="788">
        <v>182754</v>
      </c>
      <c r="XFB31">
        <v>168</v>
      </c>
    </row>
    <row r="32" spans="1:201 16382:16382" s="71" customFormat="1" ht="16.5" customHeight="1">
      <c r="A32" s="65"/>
      <c r="B32" s="786" t="str">
        <f>INDEX(tblTrans[[English]:[Polski]],MATCH(XFB32,tblTrans[ID],0),LangSelID)</f>
        <v>Subordinated liabilities</v>
      </c>
      <c r="C32" s="787"/>
      <c r="D32" s="788">
        <v>1453393</v>
      </c>
      <c r="E32" s="788">
        <v>1494224</v>
      </c>
      <c r="F32" s="788">
        <v>1409189</v>
      </c>
      <c r="G32" s="788">
        <v>1547354</v>
      </c>
      <c r="H32" s="788">
        <v>1536070</v>
      </c>
      <c r="I32" s="788">
        <v>1473771</v>
      </c>
      <c r="J32" s="788">
        <v>1476726</v>
      </c>
      <c r="K32" s="788">
        <v>1661785</v>
      </c>
      <c r="L32" s="788">
        <v>1735327</v>
      </c>
      <c r="M32" s="788">
        <v>1993213</v>
      </c>
      <c r="N32" s="788">
        <v>2057959</v>
      </c>
      <c r="O32" s="788">
        <v>2669453</v>
      </c>
      <c r="P32" s="788">
        <v>2950303</v>
      </c>
      <c r="Q32" s="788">
        <v>2789358</v>
      </c>
      <c r="R32" s="788">
        <v>2661985</v>
      </c>
      <c r="S32" s="788">
        <v>2631951</v>
      </c>
      <c r="T32" s="788">
        <v>2568881</v>
      </c>
      <c r="U32" s="788">
        <v>2982103</v>
      </c>
      <c r="V32" s="788">
        <v>2849798</v>
      </c>
      <c r="W32" s="788">
        <v>3010127</v>
      </c>
      <c r="X32" s="788">
        <v>2932618</v>
      </c>
      <c r="Y32" s="788">
        <v>3139856</v>
      </c>
      <c r="Z32" s="788">
        <v>3440301</v>
      </c>
      <c r="AA32" s="788">
        <v>3456200</v>
      </c>
      <c r="AB32" s="788">
        <v>3286236</v>
      </c>
      <c r="AC32" s="788">
        <v>3375356</v>
      </c>
      <c r="AD32" s="788">
        <v>3235502</v>
      </c>
      <c r="AE32" s="788">
        <v>3222295</v>
      </c>
      <c r="AF32" s="788">
        <v>3265470</v>
      </c>
      <c r="AG32" s="788">
        <v>3347965</v>
      </c>
      <c r="AH32" s="788">
        <v>3310880</v>
      </c>
      <c r="AI32" s="788">
        <v>3762757</v>
      </c>
      <c r="AJ32" s="788">
        <v>3453003</v>
      </c>
      <c r="AK32" s="788">
        <v>3278869</v>
      </c>
      <c r="AL32" s="788">
        <v>3312935</v>
      </c>
      <c r="AM32" s="788">
        <v>4127724</v>
      </c>
      <c r="AN32" s="788">
        <v>4436572</v>
      </c>
      <c r="AO32" s="788">
        <v>3896612</v>
      </c>
      <c r="AP32" s="788">
        <v>3785284</v>
      </c>
      <c r="AQ32" s="788">
        <v>3827315</v>
      </c>
      <c r="AR32" s="788">
        <v>3801673</v>
      </c>
      <c r="AS32" s="788">
        <v>3910457</v>
      </c>
      <c r="AT32" s="788">
        <v>3851380</v>
      </c>
      <c r="AU32" s="788">
        <v>3943349</v>
      </c>
      <c r="XFB32">
        <v>169</v>
      </c>
    </row>
    <row r="33" spans="1:201 16382:16382" s="526" customFormat="1" ht="16.5" customHeight="1" thickBot="1">
      <c r="A33" s="254"/>
      <c r="B33" s="726" t="str">
        <f>INDEX(tblTrans[[English]:[Polski]],MATCH(XFB33,tblTrans[ID],0),LangSelID)</f>
        <v>Liabilities held for sale</v>
      </c>
      <c r="C33" s="795"/>
      <c r="D33" s="796">
        <v>6480</v>
      </c>
      <c r="E33" s="796">
        <v>6511</v>
      </c>
      <c r="F33" s="796">
        <v>6242</v>
      </c>
      <c r="G33" s="796">
        <v>25001</v>
      </c>
      <c r="H33" s="796">
        <v>9311</v>
      </c>
      <c r="I33" s="796">
        <v>10318</v>
      </c>
      <c r="J33" s="796">
        <v>9830</v>
      </c>
      <c r="K33" s="796">
        <v>12543</v>
      </c>
      <c r="L33" s="796">
        <v>11452</v>
      </c>
      <c r="M33" s="796">
        <v>0</v>
      </c>
      <c r="N33" s="796">
        <v>0</v>
      </c>
      <c r="O33" s="796">
        <v>0</v>
      </c>
      <c r="P33" s="796">
        <v>0</v>
      </c>
      <c r="Q33" s="796">
        <v>0</v>
      </c>
      <c r="R33" s="796"/>
      <c r="S33" s="796">
        <v>0</v>
      </c>
      <c r="T33" s="796">
        <v>0</v>
      </c>
      <c r="U33" s="796">
        <v>0</v>
      </c>
      <c r="V33" s="796">
        <v>0</v>
      </c>
      <c r="W33" s="796">
        <v>0</v>
      </c>
      <c r="X33" s="796">
        <v>832534</v>
      </c>
      <c r="Y33" s="796">
        <v>832976</v>
      </c>
      <c r="Z33" s="797">
        <v>0</v>
      </c>
      <c r="AA33" s="796">
        <v>0</v>
      </c>
      <c r="AB33" s="796">
        <v>0</v>
      </c>
      <c r="AC33" s="796">
        <v>0</v>
      </c>
      <c r="AD33" s="796"/>
      <c r="AE33" s="796"/>
      <c r="AF33" s="796"/>
      <c r="AG33" s="798"/>
      <c r="AH33" s="798"/>
      <c r="AI33" s="796"/>
      <c r="AJ33" s="796"/>
      <c r="AK33" s="796"/>
      <c r="AL33" s="796">
        <v>158190</v>
      </c>
      <c r="AM33" s="796">
        <v>276341</v>
      </c>
      <c r="AN33" s="796"/>
      <c r="AO33" s="796"/>
      <c r="AP33" s="796"/>
      <c r="AQ33" s="796"/>
      <c r="AR33" s="796"/>
      <c r="AS33" s="796"/>
      <c r="AT33" s="796"/>
      <c r="AU33" s="796"/>
      <c r="XFB33">
        <v>170</v>
      </c>
    </row>
    <row r="34" spans="1:201 16382:16382" s="86" customFormat="1" ht="16.5" customHeight="1" thickBot="1">
      <c r="A34" s="106"/>
      <c r="B34" s="723" t="str">
        <f>INDEX(tblTrans[[English]:[Polski]],MATCH(XFB34,tblTrans[ID],0),LangSelID)</f>
        <v>T o t a l   l i a b i l i t i e s</v>
      </c>
      <c r="C34" s="724"/>
      <c r="D34" s="724">
        <v>33299147</v>
      </c>
      <c r="E34" s="724">
        <v>36436815</v>
      </c>
      <c r="F34" s="724">
        <v>36848549</v>
      </c>
      <c r="G34" s="724">
        <v>39708382</v>
      </c>
      <c r="H34" s="724">
        <v>42688659</v>
      </c>
      <c r="I34" s="724">
        <v>45454610</v>
      </c>
      <c r="J34" s="724">
        <v>48472908</v>
      </c>
      <c r="K34" s="724">
        <v>52500577</v>
      </c>
      <c r="L34" s="724">
        <v>56960237</v>
      </c>
      <c r="M34" s="724">
        <v>60594079</v>
      </c>
      <c r="N34" s="724">
        <v>63602786</v>
      </c>
      <c r="O34" s="724">
        <v>78557166</v>
      </c>
      <c r="P34" s="724">
        <v>77171760</v>
      </c>
      <c r="Q34" s="724">
        <v>76861339</v>
      </c>
      <c r="R34" s="724">
        <v>74380608</v>
      </c>
      <c r="S34" s="724">
        <v>76752732</v>
      </c>
      <c r="T34" s="724">
        <v>80225936</v>
      </c>
      <c r="U34" s="724">
        <v>82230243</v>
      </c>
      <c r="V34" s="724">
        <v>77486424</v>
      </c>
      <c r="W34" s="724">
        <v>82961546</v>
      </c>
      <c r="X34" s="724">
        <v>81836614</v>
      </c>
      <c r="Y34" s="724">
        <v>81107441</v>
      </c>
      <c r="Z34" s="724">
        <v>86648714</v>
      </c>
      <c r="AA34" s="724">
        <f t="shared" ref="AA34:AH34" si="2">SUM(AA22:AA33)</f>
        <v>90802982</v>
      </c>
      <c r="AB34" s="724">
        <f t="shared" si="2"/>
        <v>84114794.890000001</v>
      </c>
      <c r="AC34" s="724">
        <f t="shared" si="2"/>
        <v>86220460</v>
      </c>
      <c r="AD34" s="724">
        <f t="shared" si="2"/>
        <v>90619708</v>
      </c>
      <c r="AE34" s="724">
        <f t="shared" si="2"/>
        <v>92526062</v>
      </c>
      <c r="AF34" s="724">
        <f t="shared" si="2"/>
        <v>93161101</v>
      </c>
      <c r="AG34" s="724">
        <f t="shared" si="2"/>
        <v>98539743</v>
      </c>
      <c r="AH34" s="724">
        <f t="shared" si="2"/>
        <v>94110102</v>
      </c>
      <c r="AI34" s="724">
        <f>SUM(AI22:AI33)</f>
        <v>94026323</v>
      </c>
      <c r="AJ34" s="724">
        <f>SUM(AJ22:AJ32)</f>
        <v>97277053</v>
      </c>
      <c r="AK34" s="724">
        <v>101628030</v>
      </c>
      <c r="AL34" s="724">
        <f>SUM(AL22:AL33)</f>
        <v>106547379</v>
      </c>
      <c r="AM34" s="724">
        <v>106912842</v>
      </c>
      <c r="AN34" s="724">
        <v>111694024</v>
      </c>
      <c r="AO34" s="724">
        <v>109056582</v>
      </c>
      <c r="AP34" s="724">
        <v>113827066</v>
      </c>
      <c r="AQ34" s="724">
        <v>111248057</v>
      </c>
      <c r="AR34" s="724">
        <v>110640983</v>
      </c>
      <c r="AS34" s="724">
        <v>115936486</v>
      </c>
      <c r="AT34" s="724">
        <v>116810182</v>
      </c>
      <c r="AU34" s="724">
        <v>120692341</v>
      </c>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172"/>
      <c r="DI34" s="172"/>
      <c r="DJ34" s="172"/>
      <c r="DK34" s="172"/>
      <c r="DL34" s="172"/>
      <c r="DM34" s="172"/>
      <c r="DN34" s="172"/>
      <c r="DO34" s="172"/>
      <c r="DP34" s="172"/>
      <c r="DQ34" s="172"/>
      <c r="DR34" s="172"/>
      <c r="DS34" s="172"/>
      <c r="DT34" s="172"/>
      <c r="DU34" s="172"/>
      <c r="DV34" s="172"/>
      <c r="DW34" s="172"/>
      <c r="DX34" s="172"/>
      <c r="DY34" s="172"/>
      <c r="DZ34" s="172"/>
      <c r="EA34" s="172"/>
      <c r="EB34" s="172"/>
      <c r="EC34" s="172"/>
      <c r="ED34" s="172"/>
      <c r="EE34" s="172"/>
      <c r="EF34" s="172"/>
      <c r="EG34" s="172"/>
      <c r="EH34" s="172"/>
      <c r="EI34" s="172"/>
      <c r="EJ34" s="172"/>
      <c r="EK34" s="172"/>
      <c r="EL34" s="172"/>
      <c r="EM34" s="172"/>
      <c r="EN34" s="172"/>
      <c r="EO34" s="172"/>
      <c r="EP34" s="172"/>
      <c r="EQ34" s="172"/>
      <c r="ER34" s="172"/>
      <c r="ES34" s="172"/>
      <c r="ET34" s="172"/>
      <c r="EU34" s="172"/>
      <c r="EV34" s="172"/>
      <c r="EW34" s="172"/>
      <c r="EX34" s="172"/>
      <c r="EY34" s="172"/>
      <c r="EZ34" s="172"/>
      <c r="FA34" s="172"/>
      <c r="FB34" s="172"/>
      <c r="FC34" s="172"/>
      <c r="FD34" s="172"/>
      <c r="FE34" s="172"/>
      <c r="FF34" s="172"/>
      <c r="FG34" s="172"/>
      <c r="FH34" s="172"/>
      <c r="FI34" s="172"/>
      <c r="FJ34" s="172"/>
      <c r="FK34" s="172"/>
      <c r="FL34" s="172"/>
      <c r="FM34" s="172"/>
      <c r="FN34" s="172"/>
      <c r="FO34" s="172"/>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M34" s="172"/>
      <c r="GN34" s="172"/>
      <c r="GO34" s="172"/>
      <c r="GP34" s="172"/>
      <c r="GQ34" s="172"/>
      <c r="GR34" s="172"/>
      <c r="GS34" s="172"/>
      <c r="XFB34">
        <v>171</v>
      </c>
    </row>
    <row r="35" spans="1:201 16382:16382" s="71" customFormat="1" ht="16.5" customHeight="1">
      <c r="A35" s="93"/>
      <c r="B35" s="260"/>
      <c r="C35" s="339"/>
      <c r="D35" s="520"/>
      <c r="E35" s="521"/>
      <c r="F35" s="521"/>
      <c r="G35" s="522"/>
      <c r="H35" s="523"/>
      <c r="I35" s="521"/>
      <c r="J35" s="521"/>
      <c r="K35" s="524"/>
      <c r="L35" s="520"/>
      <c r="M35" s="521"/>
      <c r="N35" s="521"/>
      <c r="O35" s="522"/>
      <c r="P35" s="523"/>
      <c r="Q35" s="521"/>
      <c r="R35" s="521"/>
      <c r="S35" s="524"/>
      <c r="T35" s="520"/>
      <c r="U35" s="521"/>
      <c r="V35" s="521"/>
      <c r="W35" s="522"/>
      <c r="X35" s="523"/>
      <c r="Y35" s="521"/>
      <c r="Z35" s="525"/>
      <c r="AA35" s="524"/>
      <c r="AB35" s="520"/>
      <c r="AC35" s="521"/>
      <c r="AD35" s="521"/>
      <c r="AE35" s="522"/>
      <c r="AF35" s="358"/>
      <c r="AG35" s="298"/>
      <c r="AH35" s="298"/>
      <c r="AI35" s="454"/>
      <c r="AJ35" s="454"/>
      <c r="AK35" s="454"/>
      <c r="AL35" s="454"/>
      <c r="AM35" s="454"/>
      <c r="AN35" s="454"/>
      <c r="AO35" s="454"/>
      <c r="AP35" s="454"/>
      <c r="XFB35"/>
    </row>
    <row r="36" spans="1:201 16382:16382" s="71" customFormat="1" ht="16.5" customHeight="1">
      <c r="A36" s="93"/>
      <c r="B36" s="533" t="str">
        <f>INDEX(tblTrans[[English]:[Polski]],MATCH(XFB36,tblTrans[ID],0),LangSelID)</f>
        <v>Equity</v>
      </c>
      <c r="C36" s="339"/>
      <c r="D36" s="765"/>
      <c r="E36" s="766"/>
      <c r="F36" s="766"/>
      <c r="G36" s="767"/>
      <c r="H36" s="768"/>
      <c r="I36" s="766"/>
      <c r="J36" s="766"/>
      <c r="K36" s="769"/>
      <c r="L36" s="765"/>
      <c r="M36" s="766"/>
      <c r="N36" s="766"/>
      <c r="O36" s="767"/>
      <c r="P36" s="768"/>
      <c r="Q36" s="766"/>
      <c r="R36" s="766"/>
      <c r="S36" s="769"/>
      <c r="T36" s="765"/>
      <c r="U36" s="766"/>
      <c r="V36" s="766"/>
      <c r="W36" s="767"/>
      <c r="X36" s="768"/>
      <c r="Y36" s="766"/>
      <c r="Z36" s="770"/>
      <c r="AA36" s="769"/>
      <c r="AB36" s="765"/>
      <c r="AC36" s="766"/>
      <c r="AD36" s="766"/>
      <c r="AE36" s="767"/>
      <c r="AF36" s="772"/>
      <c r="AG36" s="773"/>
      <c r="AH36" s="773"/>
      <c r="AI36" s="774"/>
      <c r="AJ36" s="774"/>
      <c r="AK36" s="774"/>
      <c r="AL36" s="774"/>
      <c r="AM36" s="774"/>
      <c r="AN36" s="774"/>
      <c r="AO36" s="774"/>
      <c r="AP36" s="774"/>
      <c r="XFB36">
        <v>172</v>
      </c>
    </row>
    <row r="37" spans="1:201 16382:16382" s="1886" customFormat="1" ht="16.5" customHeight="1">
      <c r="A37" s="1877"/>
      <c r="B37" s="1878" t="str">
        <f>INDEX(tblTrans[[English]:[Polski]],MATCH(XFB37,tblTrans[ID],0),LangSelID)</f>
        <v>Capital and reserves attributable to the Company's equity holders</v>
      </c>
      <c r="C37" s="1879"/>
      <c r="D37" s="1880">
        <v>2145101</v>
      </c>
      <c r="E37" s="1881">
        <v>2248904</v>
      </c>
      <c r="F37" s="1881">
        <v>2400795</v>
      </c>
      <c r="G37" s="1882">
        <v>2530766</v>
      </c>
      <c r="H37" s="1883">
        <v>2751250</v>
      </c>
      <c r="I37" s="1881">
        <v>3023655</v>
      </c>
      <c r="J37" s="1881">
        <v>3181932</v>
      </c>
      <c r="K37" s="1884">
        <v>3324511</v>
      </c>
      <c r="L37" s="1880">
        <v>3523987</v>
      </c>
      <c r="M37" s="1881">
        <v>3774780</v>
      </c>
      <c r="N37" s="1881">
        <v>3987394</v>
      </c>
      <c r="O37" s="1882">
        <v>3894452</v>
      </c>
      <c r="P37" s="1883">
        <v>3912860</v>
      </c>
      <c r="Q37" s="1881">
        <v>3917541</v>
      </c>
      <c r="R37" s="1881">
        <v>4035511</v>
      </c>
      <c r="S37" s="1884">
        <v>4120187</v>
      </c>
      <c r="T37" s="1880">
        <v>4371200.3</v>
      </c>
      <c r="U37" s="1881">
        <v>6508609</v>
      </c>
      <c r="V37" s="1881">
        <v>6764713</v>
      </c>
      <c r="W37" s="1882">
        <v>6909303</v>
      </c>
      <c r="X37" s="1883">
        <v>7108844</v>
      </c>
      <c r="Y37" s="1881">
        <v>7496162</v>
      </c>
      <c r="Z37" s="1885">
        <v>7772122</v>
      </c>
      <c r="AA37" s="1884">
        <v>8048755</v>
      </c>
      <c r="AB37" s="1880">
        <v>8378671.629999999</v>
      </c>
      <c r="AC37" s="1881">
        <v>8713290.8000000007</v>
      </c>
      <c r="AD37" s="1881">
        <v>9067374</v>
      </c>
      <c r="AE37" s="1882">
        <v>9594430</v>
      </c>
      <c r="AF37" s="1883">
        <v>9863872.3000000007</v>
      </c>
      <c r="AG37" s="1881">
        <v>9578502.8300000001</v>
      </c>
      <c r="AH37" s="1881">
        <v>9863500</v>
      </c>
      <c r="AI37" s="1882">
        <v>10229341.609999999</v>
      </c>
      <c r="AJ37" s="1882">
        <v>9838129</v>
      </c>
      <c r="AK37" s="1882">
        <v>10289867</v>
      </c>
      <c r="AL37" s="1882">
        <f>AL38+AL42+AL43</f>
        <v>10750063</v>
      </c>
      <c r="AM37" s="1882">
        <v>11043242</v>
      </c>
      <c r="AN37" s="1882">
        <v>11568718</v>
      </c>
      <c r="AO37" s="1882">
        <v>11516001</v>
      </c>
      <c r="AP37" s="1882">
        <v>11890334</v>
      </c>
      <c r="AQ37" s="1882">
        <v>12242346</v>
      </c>
      <c r="AR37" s="1882">
        <v>12593056</v>
      </c>
      <c r="AS37" s="1882">
        <v>12761967</v>
      </c>
      <c r="AT37" s="1882">
        <v>12935287</v>
      </c>
      <c r="AU37" s="1882">
        <v>13023756</v>
      </c>
      <c r="AW37" s="1887"/>
      <c r="XFB37" s="1888">
        <v>173</v>
      </c>
    </row>
    <row r="38" spans="1:201 16382:16382" s="71" customFormat="1" ht="16.5" customHeight="1">
      <c r="A38" s="65"/>
      <c r="B38" s="853" t="str">
        <f>INDEX(tblTrans[[English]:[Polski]],MATCH(XFB38,tblTrans[ID],0),LangSelID)</f>
        <v>Basic capital</v>
      </c>
      <c r="C38" s="339"/>
      <c r="D38" s="854">
        <v>1455628</v>
      </c>
      <c r="E38" s="855">
        <v>1477157</v>
      </c>
      <c r="F38" s="855">
        <v>1488940</v>
      </c>
      <c r="G38" s="856">
        <v>1496946</v>
      </c>
      <c r="H38" s="857">
        <v>1498608</v>
      </c>
      <c r="I38" s="855">
        <v>1503744</v>
      </c>
      <c r="J38" s="855">
        <v>1510959</v>
      </c>
      <c r="K38" s="858">
        <v>1517432</v>
      </c>
      <c r="L38" s="854">
        <v>1517872</v>
      </c>
      <c r="M38" s="855">
        <v>1521294</v>
      </c>
      <c r="N38" s="855">
        <v>1521683</v>
      </c>
      <c r="O38" s="856">
        <v>1521683</v>
      </c>
      <c r="P38" s="857">
        <v>1521683</v>
      </c>
      <c r="Q38" s="855">
        <v>1521683</v>
      </c>
      <c r="R38" s="855">
        <v>1521683</v>
      </c>
      <c r="S38" s="858">
        <v>1521683</v>
      </c>
      <c r="T38" s="854">
        <v>1521683</v>
      </c>
      <c r="U38" s="855">
        <v>3487984</v>
      </c>
      <c r="V38" s="855">
        <v>3487850</v>
      </c>
      <c r="W38" s="856">
        <v>3490700</v>
      </c>
      <c r="X38" s="857">
        <v>3491812</v>
      </c>
      <c r="Y38" s="855">
        <v>3493698</v>
      </c>
      <c r="Z38" s="859">
        <v>3493761</v>
      </c>
      <c r="AA38" s="858">
        <v>3493812</v>
      </c>
      <c r="AB38" s="854">
        <v>3493812</v>
      </c>
      <c r="AC38" s="855">
        <v>3493812</v>
      </c>
      <c r="AD38" s="855">
        <v>3501141</v>
      </c>
      <c r="AE38" s="856">
        <v>3501633</v>
      </c>
      <c r="AF38" s="857">
        <v>3502233</v>
      </c>
      <c r="AG38" s="855">
        <v>3502396</v>
      </c>
      <c r="AH38" s="855">
        <v>3511146</v>
      </c>
      <c r="AI38" s="856">
        <v>3512338</v>
      </c>
      <c r="AJ38" s="856">
        <v>3512798</v>
      </c>
      <c r="AK38" s="856">
        <v>3512798</v>
      </c>
      <c r="AL38" s="856">
        <f>AL39+AL40</f>
        <v>3523072</v>
      </c>
      <c r="AM38" s="856">
        <v>3523903</v>
      </c>
      <c r="AN38" s="856">
        <v>3523935</v>
      </c>
      <c r="AO38" s="856">
        <v>3523935</v>
      </c>
      <c r="AP38" s="856">
        <v>3535618</v>
      </c>
      <c r="AQ38" s="856">
        <v>3535758</v>
      </c>
      <c r="AR38" s="856">
        <v>3535758</v>
      </c>
      <c r="AS38" s="856">
        <v>3535758</v>
      </c>
      <c r="AT38" s="856">
        <v>3550793</v>
      </c>
      <c r="AU38" s="856">
        <v>3551096</v>
      </c>
      <c r="AW38" s="1722"/>
      <c r="XFB38">
        <v>174</v>
      </c>
    </row>
    <row r="39" spans="1:201 16382:16382" s="71" customFormat="1" ht="16.5" customHeight="1">
      <c r="A39" s="65"/>
      <c r="B39" s="799" t="str">
        <f>INDEX(tblTrans[[English]:[Polski]],MATCH(XFB39,tblTrans[ID],0),LangSelID)</f>
        <v xml:space="preserve"> - Registered share capital</v>
      </c>
      <c r="C39" s="800"/>
      <c r="D39" s="801">
        <v>116870</v>
      </c>
      <c r="E39" s="801">
        <v>117500</v>
      </c>
      <c r="F39" s="801">
        <v>117838</v>
      </c>
      <c r="G39" s="801">
        <v>118064</v>
      </c>
      <c r="H39" s="801">
        <v>118111</v>
      </c>
      <c r="I39" s="801">
        <v>118256</v>
      </c>
      <c r="J39" s="801">
        <v>118460</v>
      </c>
      <c r="K39" s="801">
        <v>118643</v>
      </c>
      <c r="L39" s="801">
        <v>118655</v>
      </c>
      <c r="M39" s="801">
        <v>118752</v>
      </c>
      <c r="N39" s="801">
        <v>118764</v>
      </c>
      <c r="O39" s="801">
        <v>118764</v>
      </c>
      <c r="P39" s="801">
        <v>118764</v>
      </c>
      <c r="Q39" s="801">
        <v>118764</v>
      </c>
      <c r="R39" s="801">
        <v>118764</v>
      </c>
      <c r="S39" s="801">
        <v>118764</v>
      </c>
      <c r="T39" s="801">
        <v>118764</v>
      </c>
      <c r="U39" s="801">
        <v>118764</v>
      </c>
      <c r="V39" s="801">
        <v>168311</v>
      </c>
      <c r="W39" s="801">
        <v>168347</v>
      </c>
      <c r="X39" s="801">
        <v>168347</v>
      </c>
      <c r="Y39" s="801">
        <v>168347</v>
      </c>
      <c r="Z39" s="802">
        <v>168410</v>
      </c>
      <c r="AA39" s="801">
        <v>168411</v>
      </c>
      <c r="AB39" s="801">
        <v>168411</v>
      </c>
      <c r="AC39" s="801">
        <v>168411</v>
      </c>
      <c r="AD39" s="801">
        <v>168548</v>
      </c>
      <c r="AE39" s="801">
        <v>168556</v>
      </c>
      <c r="AF39" s="801">
        <v>168565</v>
      </c>
      <c r="AG39" s="801">
        <v>168568</v>
      </c>
      <c r="AH39" s="801">
        <v>168681</v>
      </c>
      <c r="AI39" s="801">
        <v>168696</v>
      </c>
      <c r="AJ39" s="801">
        <v>168702</v>
      </c>
      <c r="AK39" s="801">
        <v>168702</v>
      </c>
      <c r="AL39" s="801">
        <v>168830</v>
      </c>
      <c r="AM39" s="801">
        <v>168840</v>
      </c>
      <c r="AN39" s="801">
        <v>168841</v>
      </c>
      <c r="AO39" s="801">
        <v>168841</v>
      </c>
      <c r="AP39" s="801">
        <v>168954</v>
      </c>
      <c r="AQ39" s="801">
        <v>168956</v>
      </c>
      <c r="AR39" s="801">
        <v>168956</v>
      </c>
      <c r="AS39" s="801">
        <v>168956</v>
      </c>
      <c r="AT39" s="801">
        <v>169117</v>
      </c>
      <c r="AU39" s="801">
        <v>169121</v>
      </c>
      <c r="AW39" s="1722"/>
      <c r="XFB39">
        <v>175</v>
      </c>
    </row>
    <row r="40" spans="1:201 16382:16382" s="71" customFormat="1" ht="16.5" customHeight="1">
      <c r="A40" s="65"/>
      <c r="B40" s="803" t="str">
        <f>INDEX(tblTrans[[English]:[Polski]],MATCH(XFB40,tblTrans[ID],0),LangSelID)</f>
        <v xml:space="preserve"> - Share premium (aggio)</v>
      </c>
      <c r="C40" s="804"/>
      <c r="D40" s="796">
        <v>1338758</v>
      </c>
      <c r="E40" s="796">
        <v>1359657</v>
      </c>
      <c r="F40" s="796">
        <v>1371102</v>
      </c>
      <c r="G40" s="796">
        <v>1378882</v>
      </c>
      <c r="H40" s="796">
        <v>1380497</v>
      </c>
      <c r="I40" s="796">
        <v>1385488</v>
      </c>
      <c r="J40" s="796">
        <v>1392499</v>
      </c>
      <c r="K40" s="796">
        <v>1398789</v>
      </c>
      <c r="L40" s="796">
        <v>1399217</v>
      </c>
      <c r="M40" s="796">
        <v>1402542</v>
      </c>
      <c r="N40" s="796">
        <v>1402919</v>
      </c>
      <c r="O40" s="796">
        <v>1402919</v>
      </c>
      <c r="P40" s="796">
        <v>1402919</v>
      </c>
      <c r="Q40" s="796">
        <v>1402919</v>
      </c>
      <c r="R40" s="796">
        <v>1402919</v>
      </c>
      <c r="S40" s="796">
        <v>1402919</v>
      </c>
      <c r="T40" s="796">
        <v>1402919</v>
      </c>
      <c r="U40" s="796">
        <v>1402919</v>
      </c>
      <c r="V40" s="796">
        <v>3319539</v>
      </c>
      <c r="W40" s="796">
        <v>3321241</v>
      </c>
      <c r="X40" s="796">
        <v>3323465</v>
      </c>
      <c r="Y40" s="796">
        <v>3325351</v>
      </c>
      <c r="Z40" s="797">
        <v>3325351</v>
      </c>
      <c r="AA40" s="796">
        <v>3325401</v>
      </c>
      <c r="AB40" s="796">
        <v>3325401</v>
      </c>
      <c r="AC40" s="796">
        <v>3325401</v>
      </c>
      <c r="AD40" s="796">
        <v>3332593</v>
      </c>
      <c r="AE40" s="796">
        <v>3333077</v>
      </c>
      <c r="AF40" s="796">
        <v>3333668</v>
      </c>
      <c r="AG40" s="796">
        <v>3333828</v>
      </c>
      <c r="AH40" s="796">
        <v>3342465</v>
      </c>
      <c r="AI40" s="796">
        <v>3343642</v>
      </c>
      <c r="AJ40" s="796">
        <v>3344096</v>
      </c>
      <c r="AK40" s="796">
        <v>3344096</v>
      </c>
      <c r="AL40" s="796">
        <v>3354242</v>
      </c>
      <c r="AM40" s="796">
        <v>3355063</v>
      </c>
      <c r="AN40" s="796">
        <v>3355094</v>
      </c>
      <c r="AO40" s="796">
        <v>3355094</v>
      </c>
      <c r="AP40" s="796">
        <v>3366664</v>
      </c>
      <c r="AQ40" s="796">
        <v>3366802</v>
      </c>
      <c r="AR40" s="796">
        <v>3366802</v>
      </c>
      <c r="AS40" s="796">
        <v>3366802</v>
      </c>
      <c r="AT40" s="796">
        <v>3381676</v>
      </c>
      <c r="AU40" s="796">
        <v>3381975</v>
      </c>
      <c r="AW40" s="1722"/>
      <c r="XFB40">
        <v>176</v>
      </c>
    </row>
    <row r="41" spans="1:201 16382:16382" s="71" customFormat="1" ht="16.5" customHeight="1">
      <c r="A41" s="65"/>
      <c r="B41" s="853" t="str">
        <f>INDEX(tblTrans[[English]:[Polski]],MATCH(XFB41,tblTrans[ID],0),LangSelID)</f>
        <v>Paid, not registered capital</v>
      </c>
      <c r="C41" s="771"/>
      <c r="D41" s="860"/>
      <c r="E41" s="861"/>
      <c r="F41" s="861"/>
      <c r="G41" s="862"/>
      <c r="H41" s="863"/>
      <c r="I41" s="861"/>
      <c r="J41" s="861"/>
      <c r="K41" s="864"/>
      <c r="L41" s="860"/>
      <c r="M41" s="861"/>
      <c r="N41" s="861"/>
      <c r="O41" s="862"/>
      <c r="P41" s="863"/>
      <c r="Q41" s="861"/>
      <c r="R41" s="861"/>
      <c r="S41" s="864"/>
      <c r="T41" s="860"/>
      <c r="U41" s="861">
        <v>1966301</v>
      </c>
      <c r="V41" s="861">
        <v>0</v>
      </c>
      <c r="W41" s="862">
        <v>0</v>
      </c>
      <c r="X41" s="863">
        <v>0</v>
      </c>
      <c r="Y41" s="861">
        <v>0</v>
      </c>
      <c r="Z41" s="865">
        <v>0</v>
      </c>
      <c r="AA41" s="864">
        <v>0</v>
      </c>
      <c r="AB41" s="860">
        <v>0</v>
      </c>
      <c r="AC41" s="861">
        <v>0</v>
      </c>
      <c r="AD41" s="861">
        <v>0</v>
      </c>
      <c r="AE41" s="862">
        <v>0</v>
      </c>
      <c r="AF41" s="863">
        <v>0</v>
      </c>
      <c r="AG41" s="861"/>
      <c r="AH41" s="861"/>
      <c r="AI41" s="862"/>
      <c r="AJ41" s="862"/>
      <c r="AK41" s="862"/>
      <c r="AL41" s="862"/>
      <c r="AM41" s="862"/>
      <c r="AN41" s="862"/>
      <c r="AO41" s="862"/>
      <c r="AP41" s="862"/>
      <c r="AQ41" s="862"/>
      <c r="AR41" s="862"/>
      <c r="AS41" s="862"/>
      <c r="AT41" s="862"/>
      <c r="AU41" s="862"/>
      <c r="AW41" s="1722"/>
      <c r="XFB41">
        <v>177</v>
      </c>
    </row>
    <row r="42" spans="1:201 16382:16382" s="71" customFormat="1" ht="16.5" customHeight="1">
      <c r="A42" s="65"/>
      <c r="B42" s="853" t="str">
        <f>INDEX(tblTrans[[English]:[Polski]],MATCH(XFB42,tblTrans[ID],0),LangSelID)</f>
        <v>Other capital and reserves</v>
      </c>
      <c r="C42" s="771"/>
      <c r="D42" s="860">
        <v>-1187</v>
      </c>
      <c r="E42" s="861">
        <v>-19912</v>
      </c>
      <c r="F42" s="861">
        <v>-3663</v>
      </c>
      <c r="G42" s="862">
        <v>5110</v>
      </c>
      <c r="H42" s="863">
        <v>1565</v>
      </c>
      <c r="I42" s="861">
        <v>88869</v>
      </c>
      <c r="J42" s="861">
        <v>77998</v>
      </c>
      <c r="K42" s="864">
        <v>74204</v>
      </c>
      <c r="L42" s="860">
        <v>-69408</v>
      </c>
      <c r="M42" s="861">
        <v>-94688</v>
      </c>
      <c r="N42" s="861">
        <v>2548783</v>
      </c>
      <c r="O42" s="862">
        <v>2587137</v>
      </c>
      <c r="P42" s="863">
        <v>-271634</v>
      </c>
      <c r="Q42" s="861">
        <v>-156813</v>
      </c>
      <c r="R42" s="861">
        <v>-156813</v>
      </c>
      <c r="S42" s="864">
        <v>-113890</v>
      </c>
      <c r="T42" s="860">
        <v>20545</v>
      </c>
      <c r="U42" s="861">
        <v>66239</v>
      </c>
      <c r="V42" s="861">
        <v>114440</v>
      </c>
      <c r="W42" s="862">
        <v>61146</v>
      </c>
      <c r="X42" s="863">
        <v>29691</v>
      </c>
      <c r="Y42" s="861">
        <v>100447</v>
      </c>
      <c r="Z42" s="865">
        <v>73414</v>
      </c>
      <c r="AA42" s="864">
        <v>61786</v>
      </c>
      <c r="AB42" s="860">
        <v>143244</v>
      </c>
      <c r="AC42" s="861">
        <v>156720</v>
      </c>
      <c r="AD42" s="861">
        <v>235726</v>
      </c>
      <c r="AE42" s="862">
        <v>484009</v>
      </c>
      <c r="AF42" s="863">
        <v>424217</v>
      </c>
      <c r="AG42" s="861">
        <v>278665</v>
      </c>
      <c r="AH42" s="861">
        <v>271824</v>
      </c>
      <c r="AI42" s="862">
        <v>318067</v>
      </c>
      <c r="AJ42" s="862">
        <v>302247</v>
      </c>
      <c r="AK42" s="862">
        <v>425983</v>
      </c>
      <c r="AL42" s="862">
        <v>567423</v>
      </c>
      <c r="AM42" s="862">
        <v>549523</v>
      </c>
      <c r="AN42" s="862">
        <v>621351</v>
      </c>
      <c r="AO42" s="862">
        <v>342969</v>
      </c>
      <c r="AP42" s="862">
        <v>394013</v>
      </c>
      <c r="AQ42" s="862">
        <v>432806</v>
      </c>
      <c r="AR42" s="862">
        <v>472526</v>
      </c>
      <c r="AS42" s="862">
        <v>250519</v>
      </c>
      <c r="AT42" s="862">
        <v>191333</v>
      </c>
      <c r="AU42" s="862">
        <v>-14319</v>
      </c>
      <c r="AW42" s="1722"/>
      <c r="XFB42">
        <v>178</v>
      </c>
    </row>
    <row r="43" spans="1:201 16382:16382" s="71" customFormat="1" ht="16.5" customHeight="1">
      <c r="A43" s="65"/>
      <c r="B43" s="853" t="str">
        <f>INDEX(tblTrans[[English]:[Polski]],MATCH(XFB43,tblTrans[ID],0),LangSelID)</f>
        <v>Retained earnings</v>
      </c>
      <c r="C43" s="771"/>
      <c r="D43" s="854">
        <v>690660</v>
      </c>
      <c r="E43" s="855">
        <v>791659</v>
      </c>
      <c r="F43" s="855">
        <v>915518</v>
      </c>
      <c r="G43" s="856">
        <v>1028710</v>
      </c>
      <c r="H43" s="857">
        <v>1251077</v>
      </c>
      <c r="I43" s="855">
        <v>1431042</v>
      </c>
      <c r="J43" s="855">
        <v>1592975</v>
      </c>
      <c r="K43" s="858">
        <v>1732875</v>
      </c>
      <c r="L43" s="854">
        <v>2075523</v>
      </c>
      <c r="M43" s="855">
        <v>2348174</v>
      </c>
      <c r="N43" s="855">
        <v>1726514</v>
      </c>
      <c r="O43" s="856">
        <v>1729678</v>
      </c>
      <c r="P43" s="857">
        <v>2662811</v>
      </c>
      <c r="Q43" s="855">
        <v>2581675</v>
      </c>
      <c r="R43" s="855">
        <v>2670641</v>
      </c>
      <c r="S43" s="864">
        <v>2712394</v>
      </c>
      <c r="T43" s="860">
        <v>2828972.3</v>
      </c>
      <c r="U43" s="861">
        <v>2954386</v>
      </c>
      <c r="V43" s="861">
        <v>3162423</v>
      </c>
      <c r="W43" s="862">
        <v>3357465</v>
      </c>
      <c r="X43" s="863">
        <v>3357633</v>
      </c>
      <c r="Y43" s="861">
        <v>3902017</v>
      </c>
      <c r="Z43" s="865">
        <v>4204947</v>
      </c>
      <c r="AA43" s="864">
        <v>4493157</v>
      </c>
      <c r="AB43" s="860">
        <f>AB44+AB45</f>
        <v>4741615.63</v>
      </c>
      <c r="AC43" s="861">
        <f>AC44+AC45</f>
        <v>5062758.8</v>
      </c>
      <c r="AD43" s="861">
        <f t="shared" ref="AD43:AI43" si="3">AD44+AD45</f>
        <v>5330507</v>
      </c>
      <c r="AE43" s="862">
        <f t="shared" si="3"/>
        <v>5608788</v>
      </c>
      <c r="AF43" s="863">
        <f t="shared" si="3"/>
        <v>5937422.2999999998</v>
      </c>
      <c r="AG43" s="861">
        <f t="shared" si="3"/>
        <v>5797441.8300000001</v>
      </c>
      <c r="AH43" s="861">
        <f t="shared" si="3"/>
        <v>6080530</v>
      </c>
      <c r="AI43" s="862">
        <f t="shared" si="3"/>
        <v>6398936.6099999994</v>
      </c>
      <c r="AJ43" s="862">
        <v>6023084</v>
      </c>
      <c r="AK43" s="862">
        <v>6351086</v>
      </c>
      <c r="AL43" s="862">
        <f>AL44+AL45</f>
        <v>6659568</v>
      </c>
      <c r="AM43" s="862">
        <v>6969816</v>
      </c>
      <c r="AN43" s="862">
        <v>7423432</v>
      </c>
      <c r="AO43" s="862">
        <v>7649097</v>
      </c>
      <c r="AP43" s="862">
        <v>7960703</v>
      </c>
      <c r="AQ43" s="862">
        <v>8273782</v>
      </c>
      <c r="AR43" s="862">
        <v>8584772</v>
      </c>
      <c r="AS43" s="862">
        <v>8975690</v>
      </c>
      <c r="AT43" s="862">
        <v>9193161</v>
      </c>
      <c r="AU43" s="862">
        <v>9486979</v>
      </c>
      <c r="AW43" s="1722"/>
      <c r="XFB43">
        <v>179</v>
      </c>
    </row>
    <row r="44" spans="1:201 16382:16382" s="71" customFormat="1" ht="16.5" customHeight="1">
      <c r="A44" s="65"/>
      <c r="B44" s="805" t="str">
        <f>INDEX(tblTrans[[English]:[Polski]],MATCH(XFB44,tblTrans[ID],0),LangSelID)</f>
        <v xml:space="preserve"> - Profit (loss) for the previous year</v>
      </c>
      <c r="C44" s="806"/>
      <c r="D44" s="801">
        <v>611759</v>
      </c>
      <c r="E44" s="801">
        <v>611260</v>
      </c>
      <c r="F44" s="801">
        <v>609472</v>
      </c>
      <c r="G44" s="801">
        <v>607452</v>
      </c>
      <c r="H44" s="801">
        <v>1028339</v>
      </c>
      <c r="I44" s="801">
        <v>1027176</v>
      </c>
      <c r="J44" s="801">
        <v>1024859</v>
      </c>
      <c r="K44" s="801">
        <v>1022781</v>
      </c>
      <c r="L44" s="801">
        <v>1724697</v>
      </c>
      <c r="M44" s="807">
        <v>1724365</v>
      </c>
      <c r="N44" s="801">
        <v>822269</v>
      </c>
      <c r="O44" s="807">
        <v>857459</v>
      </c>
      <c r="P44" s="807">
        <v>2585590</v>
      </c>
      <c r="Q44" s="807">
        <v>2581675</v>
      </c>
      <c r="R44" s="807">
        <v>2582491</v>
      </c>
      <c r="S44" s="807">
        <v>2583466</v>
      </c>
      <c r="T44" s="807">
        <v>2713556</v>
      </c>
      <c r="U44" s="807">
        <v>2714719</v>
      </c>
      <c r="V44" s="807">
        <v>2716303</v>
      </c>
      <c r="W44" s="807">
        <v>2716967</v>
      </c>
      <c r="X44" s="807">
        <v>3357633</v>
      </c>
      <c r="Y44" s="807">
        <v>3359138</v>
      </c>
      <c r="Z44" s="808">
        <v>3354808</v>
      </c>
      <c r="AA44" s="807">
        <v>3358185</v>
      </c>
      <c r="AB44" s="807">
        <v>4409863</v>
      </c>
      <c r="AC44" s="807">
        <v>4413733</v>
      </c>
      <c r="AD44" s="808">
        <v>4408989</v>
      </c>
      <c r="AE44" s="807">
        <v>4411467</v>
      </c>
      <c r="AF44" s="807">
        <v>5611686</v>
      </c>
      <c r="AG44" s="807">
        <v>5193853</v>
      </c>
      <c r="AH44" s="808">
        <v>5188355</v>
      </c>
      <c r="AI44" s="807">
        <v>5192562</v>
      </c>
      <c r="AJ44" s="807">
        <v>5685314</v>
      </c>
      <c r="AK44" s="807">
        <v>5688489</v>
      </c>
      <c r="AL44" s="807">
        <v>5681517</v>
      </c>
      <c r="AM44" s="807">
        <v>5683148</v>
      </c>
      <c r="AN44" s="807">
        <v>6972496</v>
      </c>
      <c r="AO44" s="807">
        <v>6976838</v>
      </c>
      <c r="AP44" s="807">
        <v>6968943</v>
      </c>
      <c r="AQ44" s="807">
        <v>6972536</v>
      </c>
      <c r="AR44" s="807">
        <v>8276990</v>
      </c>
      <c r="AS44" s="807">
        <v>8279404</v>
      </c>
      <c r="AT44" s="807">
        <v>8266396</v>
      </c>
      <c r="AU44" s="807">
        <v>8267697</v>
      </c>
      <c r="XFB44">
        <v>180</v>
      </c>
    </row>
    <row r="45" spans="1:201 16382:16382" s="71" customFormat="1" ht="16.5" customHeight="1">
      <c r="A45" s="65"/>
      <c r="B45" s="816" t="str">
        <f>INDEX(tblTrans[[English]:[Polski]],MATCH(XFB45,tblTrans[ID],0),LangSelID)</f>
        <v xml:space="preserve"> - Net profit (loss) for the current year</v>
      </c>
      <c r="C45" s="817"/>
      <c r="D45" s="818">
        <v>78901</v>
      </c>
      <c r="E45" s="818">
        <v>180399</v>
      </c>
      <c r="F45" s="818">
        <v>306046</v>
      </c>
      <c r="G45" s="818">
        <v>421258</v>
      </c>
      <c r="H45" s="818">
        <v>222738</v>
      </c>
      <c r="I45" s="818">
        <v>403866</v>
      </c>
      <c r="J45" s="818">
        <v>568116</v>
      </c>
      <c r="K45" s="818">
        <v>710094</v>
      </c>
      <c r="L45" s="818">
        <v>350826</v>
      </c>
      <c r="M45" s="818">
        <v>623809</v>
      </c>
      <c r="N45" s="818">
        <v>-83072</v>
      </c>
      <c r="O45" s="818">
        <v>-214368</v>
      </c>
      <c r="P45" s="818">
        <v>77221</v>
      </c>
      <c r="Q45" s="818">
        <v>15664</v>
      </c>
      <c r="R45" s="818">
        <v>88150</v>
      </c>
      <c r="S45" s="818">
        <v>128928</v>
      </c>
      <c r="T45" s="818">
        <v>115416</v>
      </c>
      <c r="U45" s="818">
        <v>239667</v>
      </c>
      <c r="V45" s="818">
        <v>446120</v>
      </c>
      <c r="W45" s="818">
        <v>641602</v>
      </c>
      <c r="X45" s="818">
        <v>229708</v>
      </c>
      <c r="Y45" s="818">
        <v>542879</v>
      </c>
      <c r="Z45" s="819">
        <v>850139</v>
      </c>
      <c r="AA45" s="818">
        <v>23910</v>
      </c>
      <c r="AB45" s="818">
        <v>331752.63</v>
      </c>
      <c r="AC45" s="818">
        <v>649025.80000000005</v>
      </c>
      <c r="AD45" s="819">
        <v>921518</v>
      </c>
      <c r="AE45" s="818">
        <v>1197321</v>
      </c>
      <c r="AF45" s="818">
        <v>325736.3</v>
      </c>
      <c r="AG45" s="818">
        <v>603588.83000000007</v>
      </c>
      <c r="AH45" s="819">
        <v>892175</v>
      </c>
      <c r="AI45" s="818">
        <v>1206374.6099999999</v>
      </c>
      <c r="AJ45" s="818">
        <v>337770</v>
      </c>
      <c r="AK45" s="818">
        <v>662597</v>
      </c>
      <c r="AL45" s="818">
        <v>978051</v>
      </c>
      <c r="AM45" s="818">
        <v>1286668</v>
      </c>
      <c r="AN45" s="818">
        <v>450936</v>
      </c>
      <c r="AO45" s="818">
        <v>672259</v>
      </c>
      <c r="AP45" s="818">
        <v>991760</v>
      </c>
      <c r="AQ45" s="818">
        <v>1301246</v>
      </c>
      <c r="AR45" s="818">
        <v>307782</v>
      </c>
      <c r="AS45" s="818">
        <v>696286</v>
      </c>
      <c r="AT45" s="818">
        <v>926765</v>
      </c>
      <c r="AU45" s="818">
        <v>1219282</v>
      </c>
      <c r="XFB45">
        <v>181</v>
      </c>
    </row>
    <row r="46" spans="1:201 16382:16382" s="71" customFormat="1" ht="16.5" customHeight="1" thickBot="1">
      <c r="A46" s="65"/>
      <c r="B46" s="550"/>
      <c r="C46" s="809"/>
      <c r="D46" s="810"/>
      <c r="E46" s="811"/>
      <c r="F46" s="811"/>
      <c r="G46" s="812"/>
      <c r="H46" s="813"/>
      <c r="I46" s="811"/>
      <c r="J46" s="811"/>
      <c r="K46" s="814"/>
      <c r="L46" s="810"/>
      <c r="M46" s="811"/>
      <c r="N46" s="811"/>
      <c r="O46" s="812"/>
      <c r="P46" s="813"/>
      <c r="Q46" s="811"/>
      <c r="R46" s="811"/>
      <c r="S46" s="814"/>
      <c r="T46" s="810"/>
      <c r="U46" s="811"/>
      <c r="V46" s="811"/>
      <c r="W46" s="812"/>
      <c r="X46" s="813"/>
      <c r="Y46" s="811"/>
      <c r="Z46" s="815"/>
      <c r="AA46" s="814"/>
      <c r="AB46" s="810"/>
      <c r="AC46" s="811"/>
      <c r="AD46" s="811"/>
      <c r="AE46" s="812"/>
      <c r="AF46" s="813"/>
      <c r="AG46" s="811"/>
      <c r="AH46" s="811"/>
      <c r="AI46" s="812"/>
      <c r="AJ46" s="812"/>
      <c r="AK46" s="812"/>
      <c r="AL46" s="812"/>
      <c r="AM46" s="812"/>
      <c r="AN46" s="812"/>
      <c r="AO46" s="812"/>
      <c r="AP46" s="812"/>
      <c r="XFB46"/>
    </row>
    <row r="47" spans="1:201 16382:16382" s="86" customFormat="1" ht="16.5" customHeight="1" thickBot="1">
      <c r="A47" s="106"/>
      <c r="B47" s="723" t="str">
        <f>INDEX(tblTrans[[English]:[Polski]],MATCH(XFB47,tblTrans[ID],0),LangSelID)</f>
        <v>Minority interest</v>
      </c>
      <c r="C47" s="724"/>
      <c r="D47" s="724">
        <v>77131</v>
      </c>
      <c r="E47" s="724">
        <v>75539</v>
      </c>
      <c r="F47" s="724">
        <v>86187</v>
      </c>
      <c r="G47" s="724">
        <v>91433</v>
      </c>
      <c r="H47" s="724">
        <v>92821</v>
      </c>
      <c r="I47" s="724">
        <v>97216</v>
      </c>
      <c r="J47" s="724">
        <v>104807</v>
      </c>
      <c r="K47" s="724">
        <v>116812</v>
      </c>
      <c r="L47" s="724">
        <v>134551</v>
      </c>
      <c r="M47" s="724">
        <v>131699</v>
      </c>
      <c r="N47" s="724">
        <v>137891</v>
      </c>
      <c r="O47" s="724">
        <v>153584</v>
      </c>
      <c r="P47" s="724">
        <v>160856</v>
      </c>
      <c r="Q47" s="724">
        <v>153577</v>
      </c>
      <c r="R47" s="724">
        <v>154129</v>
      </c>
      <c r="S47" s="724">
        <v>150967</v>
      </c>
      <c r="T47" s="724">
        <v>154245</v>
      </c>
      <c r="U47" s="724">
        <v>166051</v>
      </c>
      <c r="V47" s="724">
        <v>170666</v>
      </c>
      <c r="W47" s="724">
        <v>167982</v>
      </c>
      <c r="X47" s="724">
        <v>100314</v>
      </c>
      <c r="Y47" s="724">
        <v>103283</v>
      </c>
      <c r="Z47" s="724">
        <v>22814</v>
      </c>
      <c r="AA47" s="724">
        <v>23910</v>
      </c>
      <c r="AB47" s="724">
        <v>24006</v>
      </c>
      <c r="AC47" s="724">
        <v>24082</v>
      </c>
      <c r="AD47" s="724">
        <v>23931</v>
      </c>
      <c r="AE47" s="724">
        <v>24491</v>
      </c>
      <c r="AF47" s="724">
        <v>25156</v>
      </c>
      <c r="AG47" s="724">
        <v>25612</v>
      </c>
      <c r="AH47" s="724">
        <v>26518</v>
      </c>
      <c r="AI47" s="724">
        <v>27096</v>
      </c>
      <c r="AJ47" s="724">
        <v>28075</v>
      </c>
      <c r="AK47" s="724">
        <v>29548</v>
      </c>
      <c r="AL47" s="724">
        <v>29853</v>
      </c>
      <c r="AM47" s="724">
        <v>29738</v>
      </c>
      <c r="AN47" s="724">
        <v>31146</v>
      </c>
      <c r="AO47" s="724">
        <v>31532</v>
      </c>
      <c r="AP47" s="724">
        <v>32743</v>
      </c>
      <c r="AQ47" s="724">
        <v>32618</v>
      </c>
      <c r="AR47" s="724">
        <v>34341</v>
      </c>
      <c r="AS47" s="724">
        <v>35032</v>
      </c>
      <c r="AT47" s="724">
        <v>35254</v>
      </c>
      <c r="AU47" s="724">
        <v>27405</v>
      </c>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172"/>
      <c r="DI47" s="172"/>
      <c r="DJ47" s="172"/>
      <c r="DK47" s="172"/>
      <c r="DL47" s="172"/>
      <c r="DM47" s="172"/>
      <c r="DN47" s="172"/>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72"/>
      <c r="FO47" s="172"/>
      <c r="FP47" s="172"/>
      <c r="FQ47" s="172"/>
      <c r="FR47" s="172"/>
      <c r="FS47" s="172"/>
      <c r="FT47" s="172"/>
      <c r="FU47" s="172"/>
      <c r="FV47" s="172"/>
      <c r="FW47" s="172"/>
      <c r="FX47" s="172"/>
      <c r="FY47" s="172"/>
      <c r="FZ47" s="172"/>
      <c r="GA47" s="172"/>
      <c r="GB47" s="172"/>
      <c r="GC47" s="172"/>
      <c r="GD47" s="172"/>
      <c r="GE47" s="172"/>
      <c r="GF47" s="172"/>
      <c r="GG47" s="172"/>
      <c r="GH47" s="172"/>
      <c r="GI47" s="172"/>
      <c r="GJ47" s="172"/>
      <c r="GK47" s="172"/>
      <c r="GL47" s="172"/>
      <c r="GM47" s="172"/>
      <c r="GN47" s="172"/>
      <c r="GO47" s="172"/>
      <c r="GP47" s="172"/>
      <c r="GQ47" s="172"/>
      <c r="GR47" s="172"/>
      <c r="GS47" s="172"/>
      <c r="XFB47">
        <v>182</v>
      </c>
    </row>
    <row r="48" spans="1:201 16382:16382" s="86" customFormat="1" ht="16.5" customHeight="1" thickBot="1">
      <c r="A48" s="106"/>
      <c r="B48" s="723" t="str">
        <f>INDEX(tblTrans[[English]:[Polski]],MATCH(XFB48,tblTrans[ID],0),LangSelID)</f>
        <v>T o t a l   e q u i t y</v>
      </c>
      <c r="C48" s="724"/>
      <c r="D48" s="724">
        <v>2222232</v>
      </c>
      <c r="E48" s="724">
        <v>2324443</v>
      </c>
      <c r="F48" s="724">
        <v>2486982</v>
      </c>
      <c r="G48" s="724">
        <v>2622199</v>
      </c>
      <c r="H48" s="724">
        <v>2844071</v>
      </c>
      <c r="I48" s="724">
        <v>3120871</v>
      </c>
      <c r="J48" s="724">
        <v>3286739</v>
      </c>
      <c r="K48" s="724">
        <v>3441323</v>
      </c>
      <c r="L48" s="724">
        <v>3658538</v>
      </c>
      <c r="M48" s="724">
        <v>3906479</v>
      </c>
      <c r="N48" s="724">
        <v>4125285</v>
      </c>
      <c r="O48" s="724">
        <v>4048036</v>
      </c>
      <c r="P48" s="724">
        <v>4073716</v>
      </c>
      <c r="Q48" s="724">
        <v>4071118</v>
      </c>
      <c r="R48" s="724">
        <v>4189640</v>
      </c>
      <c r="S48" s="724">
        <v>4271154</v>
      </c>
      <c r="T48" s="724">
        <v>4525445.3</v>
      </c>
      <c r="U48" s="724">
        <v>6674660</v>
      </c>
      <c r="V48" s="724">
        <v>6935379</v>
      </c>
      <c r="W48" s="724">
        <v>7077285</v>
      </c>
      <c r="X48" s="724">
        <v>7209158</v>
      </c>
      <c r="Y48" s="724">
        <v>7599445</v>
      </c>
      <c r="Z48" s="724">
        <v>7794936</v>
      </c>
      <c r="AA48" s="724">
        <f>AA38+AA42+AA43+AA47</f>
        <v>8072665</v>
      </c>
      <c r="AB48" s="724">
        <f t="shared" ref="AB48:AH48" si="4">AB38+AB42+AB43+AB47</f>
        <v>8402677.629999999</v>
      </c>
      <c r="AC48" s="724">
        <f t="shared" si="4"/>
        <v>8737372.8000000007</v>
      </c>
      <c r="AD48" s="724">
        <f t="shared" si="4"/>
        <v>9091305</v>
      </c>
      <c r="AE48" s="724">
        <f t="shared" si="4"/>
        <v>9618921</v>
      </c>
      <c r="AF48" s="724">
        <f t="shared" si="4"/>
        <v>9889028.3000000007</v>
      </c>
      <c r="AG48" s="724">
        <f t="shared" si="4"/>
        <v>9604114.8300000001</v>
      </c>
      <c r="AH48" s="724">
        <f t="shared" si="4"/>
        <v>9890018</v>
      </c>
      <c r="AI48" s="724">
        <f>AI38+AI42+AI43+AI47</f>
        <v>10256437.609999999</v>
      </c>
      <c r="AJ48" s="724">
        <f>AJ38+AJ42+AJ43+AJ47</f>
        <v>9866204</v>
      </c>
      <c r="AK48" s="724">
        <v>10319415</v>
      </c>
      <c r="AL48" s="724">
        <f>AL47+AL37</f>
        <v>10779916</v>
      </c>
      <c r="AM48" s="724">
        <v>11072980</v>
      </c>
      <c r="AN48" s="724">
        <v>11599864</v>
      </c>
      <c r="AO48" s="724">
        <v>11547533</v>
      </c>
      <c r="AP48" s="724">
        <v>11923077</v>
      </c>
      <c r="AQ48" s="724">
        <v>12274964</v>
      </c>
      <c r="AR48" s="724">
        <v>12627397</v>
      </c>
      <c r="AS48" s="724">
        <v>12796999</v>
      </c>
      <c r="AT48" s="724">
        <v>12970541</v>
      </c>
      <c r="AU48" s="724">
        <v>13051161</v>
      </c>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72"/>
      <c r="CY48" s="172"/>
      <c r="CZ48" s="172"/>
      <c r="DA48" s="172"/>
      <c r="DB48" s="172"/>
      <c r="DC48" s="172"/>
      <c r="DD48" s="172"/>
      <c r="DE48" s="172"/>
      <c r="DF48" s="172"/>
      <c r="DG48" s="172"/>
      <c r="DH48" s="172"/>
      <c r="DI48" s="172"/>
      <c r="DJ48" s="172"/>
      <c r="DK48" s="172"/>
      <c r="DL48" s="172"/>
      <c r="DM48" s="172"/>
      <c r="DN48" s="172"/>
      <c r="DO48" s="172"/>
      <c r="DP48" s="172"/>
      <c r="DQ48" s="172"/>
      <c r="DR48" s="172"/>
      <c r="DS48" s="172"/>
      <c r="DT48" s="172"/>
      <c r="DU48" s="172"/>
      <c r="DV48" s="172"/>
      <c r="DW48" s="172"/>
      <c r="DX48" s="172"/>
      <c r="DY48" s="172"/>
      <c r="DZ48" s="172"/>
      <c r="EA48" s="172"/>
      <c r="EB48" s="172"/>
      <c r="EC48" s="172"/>
      <c r="ED48" s="172"/>
      <c r="EE48" s="172"/>
      <c r="EF48" s="172"/>
      <c r="EG48" s="172"/>
      <c r="EH48" s="172"/>
      <c r="EI48" s="172"/>
      <c r="EJ48" s="172"/>
      <c r="EK48" s="172"/>
      <c r="EL48" s="172"/>
      <c r="EM48" s="172"/>
      <c r="EN48" s="172"/>
      <c r="EO48" s="172"/>
      <c r="EP48" s="172"/>
      <c r="EQ48" s="172"/>
      <c r="ER48" s="172"/>
      <c r="ES48" s="172"/>
      <c r="ET48" s="172"/>
      <c r="EU48" s="172"/>
      <c r="EV48" s="172"/>
      <c r="EW48" s="172"/>
      <c r="EX48" s="172"/>
      <c r="EY48" s="172"/>
      <c r="EZ48" s="172"/>
      <c r="FA48" s="172"/>
      <c r="FB48" s="172"/>
      <c r="FC48" s="172"/>
      <c r="FD48" s="172"/>
      <c r="FE48" s="172"/>
      <c r="FF48" s="172"/>
      <c r="FG48" s="172"/>
      <c r="FH48" s="172"/>
      <c r="FI48" s="172"/>
      <c r="FJ48" s="172"/>
      <c r="FK48" s="172"/>
      <c r="FL48" s="172"/>
      <c r="FM48" s="172"/>
      <c r="FN48" s="172"/>
      <c r="FO48" s="172"/>
      <c r="FP48" s="172"/>
      <c r="FQ48" s="172"/>
      <c r="FR48" s="172"/>
      <c r="FS48" s="172"/>
      <c r="FT48" s="172"/>
      <c r="FU48" s="172"/>
      <c r="FV48" s="172"/>
      <c r="FW48" s="172"/>
      <c r="FX48" s="172"/>
      <c r="FY48" s="172"/>
      <c r="FZ48" s="172"/>
      <c r="GA48" s="172"/>
      <c r="GB48" s="172"/>
      <c r="GC48" s="172"/>
      <c r="GD48" s="172"/>
      <c r="GE48" s="172"/>
      <c r="GF48" s="172"/>
      <c r="GG48" s="172"/>
      <c r="GH48" s="172"/>
      <c r="GI48" s="172"/>
      <c r="GJ48" s="172"/>
      <c r="GK48" s="172"/>
      <c r="GL48" s="172"/>
      <c r="GM48" s="172"/>
      <c r="GN48" s="172"/>
      <c r="GO48" s="172"/>
      <c r="GP48" s="172"/>
      <c r="GQ48" s="172"/>
      <c r="GR48" s="172"/>
      <c r="GS48" s="172"/>
      <c r="XFB48">
        <v>183</v>
      </c>
    </row>
    <row r="49" spans="1:201 16382:16382" s="86" customFormat="1" ht="16.5" customHeight="1" thickBot="1">
      <c r="A49" s="106"/>
      <c r="B49" s="723" t="str">
        <f>INDEX(tblTrans[[English]:[Polski]],MATCH(XFB49,tblTrans[ID],0),LangSelID)</f>
        <v>T o t a l   e q u i t y   a n d   l i a b i l i t i e s</v>
      </c>
      <c r="C49" s="724"/>
      <c r="D49" s="724">
        <v>35521379</v>
      </c>
      <c r="E49" s="724">
        <v>38761258</v>
      </c>
      <c r="F49" s="724">
        <v>39335531</v>
      </c>
      <c r="G49" s="724">
        <v>42330581</v>
      </c>
      <c r="H49" s="724">
        <v>45532730</v>
      </c>
      <c r="I49" s="724">
        <v>48575481</v>
      </c>
      <c r="J49" s="724">
        <v>51759647</v>
      </c>
      <c r="K49" s="724">
        <v>55941900</v>
      </c>
      <c r="L49" s="724">
        <v>60618775</v>
      </c>
      <c r="M49" s="724">
        <v>64500558</v>
      </c>
      <c r="N49" s="724">
        <v>67728071</v>
      </c>
      <c r="O49" s="724">
        <v>82605202</v>
      </c>
      <c r="P49" s="724">
        <v>81245476</v>
      </c>
      <c r="Q49" s="724">
        <v>80932457</v>
      </c>
      <c r="R49" s="724">
        <v>78570248</v>
      </c>
      <c r="S49" s="724">
        <v>81023886</v>
      </c>
      <c r="T49" s="724">
        <v>84751381.299999997</v>
      </c>
      <c r="U49" s="724">
        <v>88904903</v>
      </c>
      <c r="V49" s="724">
        <v>84421803</v>
      </c>
      <c r="W49" s="724">
        <v>90038831</v>
      </c>
      <c r="X49" s="724">
        <v>89045772</v>
      </c>
      <c r="Y49" s="724">
        <v>88706886</v>
      </c>
      <c r="Z49" s="724">
        <v>94443650</v>
      </c>
      <c r="AA49" s="724">
        <f>AA34+AA48</f>
        <v>98875647</v>
      </c>
      <c r="AB49" s="724">
        <f t="shared" ref="AB49:AJ49" si="5">AB34+AB48</f>
        <v>92517472.519999996</v>
      </c>
      <c r="AC49" s="724">
        <f t="shared" si="5"/>
        <v>94957832.799999997</v>
      </c>
      <c r="AD49" s="724">
        <f t="shared" si="5"/>
        <v>99711013</v>
      </c>
      <c r="AE49" s="724">
        <f t="shared" si="5"/>
        <v>102144983</v>
      </c>
      <c r="AF49" s="724">
        <f t="shared" si="5"/>
        <v>103050129.3</v>
      </c>
      <c r="AG49" s="724">
        <f t="shared" si="5"/>
        <v>108143857.83</v>
      </c>
      <c r="AH49" s="724">
        <f t="shared" si="5"/>
        <v>104000120</v>
      </c>
      <c r="AI49" s="724">
        <f t="shared" si="5"/>
        <v>104282760.61</v>
      </c>
      <c r="AJ49" s="724">
        <f t="shared" si="5"/>
        <v>107143257</v>
      </c>
      <c r="AK49" s="724">
        <f>AK34+AK48</f>
        <v>111947445</v>
      </c>
      <c r="AL49" s="724">
        <f>AL48+AL34</f>
        <v>117327295</v>
      </c>
      <c r="AM49" s="724">
        <v>117985822</v>
      </c>
      <c r="AN49" s="724">
        <v>123293888</v>
      </c>
      <c r="AO49" s="724">
        <v>120604115</v>
      </c>
      <c r="AP49" s="724">
        <v>125750143</v>
      </c>
      <c r="AQ49" s="724">
        <v>123523021</v>
      </c>
      <c r="AR49" s="724">
        <v>123268380</v>
      </c>
      <c r="AS49" s="724">
        <v>128733485</v>
      </c>
      <c r="AT49" s="724">
        <v>129780723</v>
      </c>
      <c r="AU49" s="724">
        <v>133743502</v>
      </c>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72"/>
      <c r="CY49" s="172"/>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172"/>
      <c r="EA49" s="172"/>
      <c r="EB49" s="172"/>
      <c r="EC49" s="172"/>
      <c r="ED49" s="172"/>
      <c r="EE49" s="172"/>
      <c r="EF49" s="172"/>
      <c r="EG49" s="172"/>
      <c r="EH49" s="172"/>
      <c r="EI49" s="172"/>
      <c r="EJ49" s="172"/>
      <c r="EK49" s="172"/>
      <c r="EL49" s="172"/>
      <c r="EM49" s="172"/>
      <c r="EN49" s="172"/>
      <c r="EO49" s="172"/>
      <c r="EP49" s="172"/>
      <c r="EQ49" s="172"/>
      <c r="ER49" s="172"/>
      <c r="ES49" s="172"/>
      <c r="ET49" s="172"/>
      <c r="EU49" s="172"/>
      <c r="EV49" s="172"/>
      <c r="EW49" s="172"/>
      <c r="EX49" s="172"/>
      <c r="EY49" s="172"/>
      <c r="EZ49" s="172"/>
      <c r="FA49" s="172"/>
      <c r="FB49" s="172"/>
      <c r="FC49" s="172"/>
      <c r="FD49" s="172"/>
      <c r="FE49" s="172"/>
      <c r="FF49" s="172"/>
      <c r="FG49" s="172"/>
      <c r="FH49" s="172"/>
      <c r="FI49" s="172"/>
      <c r="FJ49" s="172"/>
      <c r="FK49" s="172"/>
      <c r="FL49" s="172"/>
      <c r="FM49" s="172"/>
      <c r="FN49" s="172"/>
      <c r="FO49" s="172"/>
      <c r="FP49" s="172"/>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M49" s="172"/>
      <c r="GN49" s="172"/>
      <c r="GO49" s="172"/>
      <c r="GP49" s="172"/>
      <c r="GQ49" s="172"/>
      <c r="GR49" s="172"/>
      <c r="GS49" s="172"/>
      <c r="XFB49">
        <v>184</v>
      </c>
    </row>
    <row r="50" spans="1:201 16382:16382" s="173" customFormat="1" ht="16.5" customHeight="1">
      <c r="A50" s="80"/>
      <c r="B50" s="260"/>
      <c r="C50" s="353"/>
      <c r="D50" s="361"/>
      <c r="E50" s="260"/>
      <c r="F50" s="260"/>
      <c r="G50" s="362"/>
      <c r="H50" s="359"/>
      <c r="I50" s="260"/>
      <c r="J50" s="260"/>
      <c r="K50" s="353"/>
      <c r="L50" s="361"/>
      <c r="M50" s="260"/>
      <c r="N50" s="260"/>
      <c r="O50" s="362"/>
      <c r="P50" s="359"/>
      <c r="Q50" s="260"/>
      <c r="R50" s="260"/>
      <c r="S50" s="482"/>
      <c r="T50" s="483"/>
      <c r="U50" s="330"/>
      <c r="V50" s="330"/>
      <c r="W50" s="484"/>
      <c r="X50" s="485"/>
      <c r="Y50" s="330"/>
      <c r="Z50" s="532"/>
      <c r="AA50" s="482"/>
      <c r="AB50" s="483"/>
      <c r="AC50" s="330"/>
      <c r="AD50" s="330"/>
      <c r="AE50" s="484"/>
      <c r="AF50" s="359"/>
      <c r="AG50" s="260"/>
      <c r="AH50" s="260"/>
      <c r="AI50" s="484"/>
      <c r="AJ50" s="484"/>
      <c r="AK50" s="484"/>
      <c r="AL50" s="484"/>
      <c r="AM50" s="484"/>
      <c r="AN50" s="484"/>
      <c r="AO50" s="484"/>
      <c r="AP50" s="484"/>
      <c r="XFB50"/>
    </row>
    <row r="51" spans="1:201 16382:16382" s="173" customFormat="1" ht="16.5" customHeight="1">
      <c r="A51" s="80"/>
      <c r="B51" s="866" t="str">
        <f>INDEX(tblTrans[[English]:[Polski]],MATCH(XFB51,tblTrans[ID],0),LangSelID)</f>
        <v>Solvency ratio/ Total capital ratio</v>
      </c>
      <c r="C51" s="867"/>
      <c r="D51" s="868">
        <v>11.23</v>
      </c>
      <c r="E51" s="869">
        <v>10.39</v>
      </c>
      <c r="F51" s="869">
        <v>9.9499999999999993</v>
      </c>
      <c r="G51" s="870">
        <v>10.39</v>
      </c>
      <c r="H51" s="871">
        <v>10.86</v>
      </c>
      <c r="I51" s="869">
        <v>10.44</v>
      </c>
      <c r="J51" s="869">
        <v>10.26</v>
      </c>
      <c r="K51" s="872">
        <v>10.16</v>
      </c>
      <c r="L51" s="868">
        <v>9.48</v>
      </c>
      <c r="M51" s="869">
        <v>9.23</v>
      </c>
      <c r="N51" s="869">
        <v>10.51</v>
      </c>
      <c r="O51" s="870">
        <v>10.039999999999999</v>
      </c>
      <c r="P51" s="873">
        <v>10.26</v>
      </c>
      <c r="Q51" s="866">
        <v>11.08</v>
      </c>
      <c r="R51" s="866">
        <v>11.38</v>
      </c>
      <c r="S51" s="874">
        <v>11.5</v>
      </c>
      <c r="T51" s="875">
        <v>12.17</v>
      </c>
      <c r="U51" s="876">
        <v>12.03</v>
      </c>
      <c r="V51" s="876">
        <v>15.89</v>
      </c>
      <c r="W51" s="877">
        <v>15.9</v>
      </c>
      <c r="X51" s="878">
        <v>16.2</v>
      </c>
      <c r="Y51" s="876">
        <v>16.079999999999998</v>
      </c>
      <c r="Z51" s="879">
        <v>15.76</v>
      </c>
      <c r="AA51" s="874">
        <v>14.96</v>
      </c>
      <c r="AB51" s="875">
        <v>16.93</v>
      </c>
      <c r="AC51" s="876">
        <v>14.84</v>
      </c>
      <c r="AD51" s="876">
        <v>15.44</v>
      </c>
      <c r="AE51" s="877">
        <v>18.73</v>
      </c>
      <c r="AF51" s="878">
        <v>18.87</v>
      </c>
      <c r="AG51" s="876">
        <v>18.18</v>
      </c>
      <c r="AH51" s="876">
        <v>19.170000000000002</v>
      </c>
      <c r="AI51" s="877">
        <v>19.38</v>
      </c>
      <c r="AJ51" s="877">
        <v>16.260000000000002</v>
      </c>
      <c r="AK51" s="877">
        <v>15.79</v>
      </c>
      <c r="AL51" s="877">
        <v>15.57</v>
      </c>
      <c r="AM51" s="877">
        <v>14.662489241419694</v>
      </c>
      <c r="AN51" s="877">
        <v>16.264102500121812</v>
      </c>
      <c r="AO51" s="877">
        <v>16.376739645584724</v>
      </c>
      <c r="AP51" s="877">
        <v>16.989999999999998</v>
      </c>
      <c r="AQ51" s="877">
        <v>17.25</v>
      </c>
      <c r="AR51" s="877">
        <v>19.0132863684073</v>
      </c>
      <c r="AS51" s="877">
        <v>18.327451412898601</v>
      </c>
      <c r="AT51" s="877">
        <v>18.607927085920483</v>
      </c>
      <c r="AU51" s="877">
        <v>20.294779906863589</v>
      </c>
      <c r="XFB51">
        <v>185</v>
      </c>
    </row>
    <row r="52" spans="1:201 16382:16382" ht="12.6" customHeight="1">
      <c r="B52" s="155"/>
      <c r="C52" s="69"/>
      <c r="D52" s="69"/>
      <c r="E52" s="69"/>
      <c r="F52" s="69"/>
      <c r="G52" s="69"/>
      <c r="H52" s="69"/>
      <c r="I52" s="69"/>
      <c r="J52" s="69"/>
      <c r="K52" s="69"/>
      <c r="L52" s="69"/>
      <c r="M52" s="77"/>
      <c r="N52" s="69"/>
      <c r="O52" s="77"/>
      <c r="P52" s="69"/>
      <c r="Q52" s="77"/>
      <c r="R52" s="77"/>
      <c r="S52" s="78"/>
      <c r="T52" s="69"/>
      <c r="U52" s="79"/>
      <c r="V52" s="69"/>
      <c r="W52" s="69"/>
      <c r="X52" s="69"/>
      <c r="Y52" s="69"/>
      <c r="Z52" s="69"/>
      <c r="AA52" s="69"/>
      <c r="AB52" s="69"/>
      <c r="AC52" s="69"/>
      <c r="AD52" s="69"/>
      <c r="AE52" s="69"/>
      <c r="AF52" s="69"/>
      <c r="AG52" s="69"/>
      <c r="AH52" s="69"/>
      <c r="AI52" s="69"/>
      <c r="AJ52" s="69"/>
      <c r="AK52" s="69"/>
      <c r="AL52" s="69"/>
      <c r="AM52" s="69"/>
      <c r="AN52" s="69"/>
      <c r="AO52" s="69"/>
    </row>
    <row r="53" spans="1:201 16382:16382" ht="12.6" customHeight="1">
      <c r="D53" s="73"/>
      <c r="E53" s="73"/>
      <c r="F53" s="73"/>
      <c r="G53" s="73"/>
      <c r="H53" s="73"/>
      <c r="I53" s="73"/>
      <c r="J53" s="73"/>
      <c r="K53" s="73"/>
      <c r="L53" s="73"/>
      <c r="M53" s="73"/>
      <c r="N53" s="73"/>
      <c r="O53" s="73"/>
      <c r="P53" s="73"/>
      <c r="Q53" s="73"/>
      <c r="R53" s="73"/>
      <c r="S53" s="73"/>
      <c r="T53" s="73"/>
      <c r="U53" s="73"/>
      <c r="V53" s="73"/>
      <c r="W53" s="73"/>
      <c r="X53" s="73"/>
      <c r="Y53" s="73"/>
      <c r="Z53" s="73"/>
      <c r="AA53" s="73"/>
      <c r="AB53" s="73"/>
    </row>
    <row r="54" spans="1:201 16382:16382" ht="12.6" customHeight="1">
      <c r="P54" s="74"/>
      <c r="Q54" s="74"/>
      <c r="R54" s="74"/>
      <c r="S54" s="74"/>
      <c r="T54" s="74"/>
      <c r="U54" s="75"/>
    </row>
    <row r="55" spans="1:201 16382:16382" ht="12.6" customHeight="1">
      <c r="AG55" s="168"/>
    </row>
    <row r="56" spans="1:201 16382:16382" ht="12.6" customHeight="1">
      <c r="I56" s="76"/>
      <c r="AG56" s="69"/>
    </row>
    <row r="57" spans="1:201 16382:16382" ht="12.6" customHeight="1">
      <c r="I57" s="76"/>
      <c r="AJ57" s="1374"/>
      <c r="AK57" s="1374"/>
      <c r="AL57" s="1374"/>
      <c r="AM57" s="1374"/>
      <c r="AN57" s="1374"/>
      <c r="AO57" s="1374"/>
    </row>
    <row r="58" spans="1:201 16382:16382" ht="12.6" customHeight="1">
      <c r="I58" s="76"/>
    </row>
    <row r="59" spans="1:201 16382:16382" ht="12.6" customHeight="1">
      <c r="I59" s="76"/>
    </row>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sheetData>
  <mergeCells count="2">
    <mergeCell ref="W1:Z1"/>
    <mergeCell ref="AA1:AG1"/>
  </mergeCells>
  <phoneticPr fontId="2"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C3" activePane="bottomRight" state="frozen"/>
      <selection activeCell="B18" sqref="B18"/>
      <selection pane="topRight" activeCell="B18" sqref="B18"/>
      <selection pane="bottomLeft" activeCell="B18" sqref="B18"/>
      <selection pane="bottomRight" activeCell="AT1" sqref="AT1"/>
    </sheetView>
  </sheetViews>
  <sheetFormatPr defaultRowHeight="13.5" thickBottom="1" outlineLevelCol="1"/>
  <cols>
    <col min="1" max="1" width="0.28515625" style="81" customWidth="1"/>
    <col min="2" max="2" width="49.5703125" style="538" bestFit="1" customWidth="1"/>
    <col min="3" max="6" width="13.7109375" style="82" hidden="1" customWidth="1" outlineLevel="1"/>
    <col min="7" max="17" width="13.7109375" style="83" hidden="1" customWidth="1" outlineLevel="1"/>
    <col min="18" max="19" width="13.7109375" style="84" hidden="1" customWidth="1" outlineLevel="1"/>
    <col min="20" max="33" width="13.7109375" style="83" hidden="1" customWidth="1" outlineLevel="1"/>
    <col min="34" max="34" width="14" style="83" hidden="1" customWidth="1" outlineLevel="1"/>
    <col min="35" max="35" width="14" style="83" customWidth="1" collapsed="1"/>
    <col min="36" max="43" width="14" style="83" customWidth="1"/>
    <col min="44" max="46" width="13.85546875" style="83" customWidth="1"/>
    <col min="47" max="16381" width="9.140625" style="83"/>
    <col min="16382" max="16382" width="9.140625" style="83" hidden="1" customWidth="1"/>
    <col min="16383" max="16384" width="0" style="83" hidden="1" customWidth="1"/>
  </cols>
  <sheetData>
    <row r="1" spans="1:200 16382:16382" s="86" customFormat="1" ht="33" customHeight="1" thickBot="1">
      <c r="A1" s="1926" t="str">
        <f>INDEX(tblTrans[[English]:[Polski]],MATCH(XFB1,tblTrans[ID],0),LangSelID)</f>
        <v>Net Interest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t="str">
        <f>INDEX(tblTrans[[English]:[Polski]],MATCH(W1048575,tblTrans[ID],0),LangSelID)</f>
        <v>2011 results adjusted to reflect new presentation of SWAP points and operating leasing</v>
      </c>
      <c r="X1" s="1928" t="e">
        <f>INDEX(tblTrans[[English]:[Polski]],MATCH(X1048573,tblTrans[ID],0),LangSelID)</f>
        <v>#N/A</v>
      </c>
      <c r="Y1" s="1928" t="e">
        <f>INDEX(tblTrans[[English]:[Polski]],MATCH(Y1048573,tblTrans[ID],0),LangSelID)</f>
        <v>#N/A</v>
      </c>
      <c r="Z1" s="1928" t="e">
        <f>INDEX(tblTrans[[English]:[Polski]],MATCH(Z1048573,tblTrans[ID],0),LangSelID)</f>
        <v>#N/A</v>
      </c>
      <c r="AA1" s="1928" t="str">
        <f>INDEX(tblTrans[[English]:[Polski]],MATCH(AA1048575,tblTrans[ID],0),LangSelID)</f>
        <v>2012 and 2013 results were restated due to the adjustments in booking of bancassurance related income in line with KNF guidance</v>
      </c>
      <c r="AB1" s="1928" t="e">
        <f>INDEX(tblTrans[[English]:[Polski]],MATCH(AB1048575,tblTrans[ID],0),LangSelID)</f>
        <v>#N/A</v>
      </c>
      <c r="AC1" s="1928" t="e">
        <f>INDEX(tblTrans[[English]:[Polski]],MATCH(AC1048575,tblTrans[ID],0),LangSelID)</f>
        <v>#N/A</v>
      </c>
      <c r="AD1" s="1928" t="e">
        <f>INDEX(tblTrans[[English]:[Polski]],MATCH(AD1048575,tblTrans[ID],0),LangSelID)</f>
        <v>#N/A</v>
      </c>
      <c r="AE1" s="1928" t="e">
        <f>INDEX(tblTrans[[English]:[Polski]],MATCH(AE1048575,tblTrans[ID],0),LangSelID)</f>
        <v>#N/A</v>
      </c>
      <c r="AF1" s="1928" t="e">
        <f>INDEX(tblTrans[[English]:[Polski]],MATCH(AF1048575,tblTrans[ID],0),LangSelID)</f>
        <v>#N/A</v>
      </c>
      <c r="AG1" s="1928" t="e">
        <f>INDEX(tblTrans[[English]:[Polski]],MATCH(AG1048575,tblTrans[ID],0),LangSelID)</f>
        <v>#N/A</v>
      </c>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XFB1" s="169">
        <v>186</v>
      </c>
    </row>
    <row r="2" spans="1:200 16382:16382" s="199" customFormat="1" ht="17.25" customHeight="1" thickBot="1">
      <c r="A2" s="1937"/>
      <c r="B2" s="1938"/>
      <c r="C2" s="1292" t="str">
        <f>INDEX(tblTrans[[English]:[Polski]],MATCH(C1048576,tblTrans[ID],0),LangSelID)</f>
        <v>Q1 2006</v>
      </c>
      <c r="D2" s="1293" t="str">
        <f>INDEX(tblTrans[[English]:[Polski]],MATCH(D1048576,tblTrans[ID],0),LangSelID)</f>
        <v>Q2 2006</v>
      </c>
      <c r="E2" s="1293" t="str">
        <f>INDEX(tblTrans[[English]:[Polski]],MATCH(E1048576,tblTrans[ID],0),LangSelID)</f>
        <v>Q3 2006</v>
      </c>
      <c r="F2" s="1294" t="str">
        <f>INDEX(tblTrans[[English]:[Polski]],MATCH(F1048576,tblTrans[ID],0),LangSelID)</f>
        <v>Q4 2006</v>
      </c>
      <c r="G2" s="1295" t="str">
        <f>INDEX(tblTrans[[English]:[Polski]],MATCH(G1048576,tblTrans[ID],0),LangSelID)</f>
        <v>Q1 2007</v>
      </c>
      <c r="H2" s="1296" t="str">
        <f>INDEX(tblTrans[[English]:[Polski]],MATCH(H1048576,tblTrans[ID],0),LangSelID)</f>
        <v>Q2 2007</v>
      </c>
      <c r="I2" s="1296" t="str">
        <f>INDEX(tblTrans[[English]:[Polski]],MATCH(I1048576,tblTrans[ID],0),LangSelID)</f>
        <v>Q3 2007</v>
      </c>
      <c r="J2" s="1297" t="str">
        <f>INDEX(tblTrans[[English]:[Polski]],MATCH(J1048576,tblTrans[ID],0),LangSelID)</f>
        <v>Q4 2007</v>
      </c>
      <c r="K2" s="1298" t="str">
        <f>INDEX(tblTrans[[English]:[Polski]],MATCH(K1048576,tblTrans[ID],0),LangSelID)</f>
        <v>Q1 2008</v>
      </c>
      <c r="L2" s="1296" t="str">
        <f>INDEX(tblTrans[[English]:[Polski]],MATCH(L1048576,tblTrans[ID],0),LangSelID)</f>
        <v>Q2 2008</v>
      </c>
      <c r="M2" s="1296" t="str">
        <f>INDEX(tblTrans[[English]:[Polski]],MATCH(M1048576,tblTrans[ID],0),LangSelID)</f>
        <v>Q3 2008</v>
      </c>
      <c r="N2" s="1299" t="str">
        <f>INDEX(tblTrans[[English]:[Polski]],MATCH(N1048576,tblTrans[ID],0),LangSelID)</f>
        <v>Q4 2008</v>
      </c>
      <c r="O2" s="1295" t="str">
        <f>INDEX(tblTrans[[English]:[Polski]],MATCH(O1048576,tblTrans[ID],0),LangSelID)</f>
        <v>Q1 2009</v>
      </c>
      <c r="P2" s="1296" t="str">
        <f>INDEX(tblTrans[[English]:[Polski]],MATCH(P1048576,tblTrans[ID],0),LangSelID)</f>
        <v>Q2 2009</v>
      </c>
      <c r="Q2" s="1296" t="str">
        <f>INDEX(tblTrans[[English]:[Polski]],MATCH(Q1048576,tblTrans[ID],0),LangSelID)</f>
        <v>Q3 2009</v>
      </c>
      <c r="R2" s="1297" t="str">
        <f>INDEX(tblTrans[[English]:[Polski]],MATCH(R1048576,tblTrans[ID],0),LangSelID)</f>
        <v>Q4 2009</v>
      </c>
      <c r="S2" s="1298" t="str">
        <f>INDEX(tblTrans[[English]:[Polski]],MATCH(S1048576,tblTrans[ID],0),LangSelID)</f>
        <v>Q1 2010</v>
      </c>
      <c r="T2" s="1296" t="str">
        <f>INDEX(tblTrans[[English]:[Polski]],MATCH(T1048576,tblTrans[ID],0),LangSelID)</f>
        <v>Q2 2010</v>
      </c>
      <c r="U2" s="1296" t="str">
        <f>INDEX(tblTrans[[English]:[Polski]],MATCH(U1048576,tblTrans[ID],0),LangSelID)</f>
        <v>Q3 2010</v>
      </c>
      <c r="V2" s="1296" t="str">
        <f>INDEX(tblTrans[[English]:[Polski]],MATCH(V1048576,tblTrans[ID],0),LangSelID)</f>
        <v>Q4 2010</v>
      </c>
      <c r="W2" s="1296" t="str">
        <f>INDEX(tblTrans[[English]:[Polski]],MATCH(W1048576,tblTrans[ID],0),LangSelID)</f>
        <v>Q1 2011</v>
      </c>
      <c r="X2" s="1296" t="str">
        <f>INDEX(tblTrans[[English]:[Polski]],MATCH(X1048576,tblTrans[ID],0),LangSelID)</f>
        <v>Q2 2011</v>
      </c>
      <c r="Y2" s="1296" t="str">
        <f>INDEX(tblTrans[[English]:[Polski]],MATCH(Y1048576,tblTrans[ID],0),LangSelID)</f>
        <v>Q3 2011</v>
      </c>
      <c r="Z2" s="1296" t="str">
        <f>INDEX(tblTrans[[English]:[Polski]],MATCH(Z1048576,tblTrans[ID],0),LangSelID)</f>
        <v>Q4 2011</v>
      </c>
      <c r="AA2" s="1296" t="str">
        <f>INDEX(tblTrans[[English]:[Polski]],MATCH(AA1048576,tblTrans[ID],0),LangSelID)</f>
        <v>Q1 2012</v>
      </c>
      <c r="AB2" s="1296" t="str">
        <f>INDEX(tblTrans[[English]:[Polski]],MATCH(AB1048576,tblTrans[ID],0),LangSelID)</f>
        <v>Q2 2012</v>
      </c>
      <c r="AC2" s="1296" t="str">
        <f>INDEX(tblTrans[[English]:[Polski]],MATCH(AC1048576,tblTrans[ID],0),LangSelID)</f>
        <v>Q3 2012</v>
      </c>
      <c r="AD2" s="1299" t="str">
        <f>INDEX(tblTrans[[English]:[Polski]],MATCH(AD1048576,tblTrans[ID],0),LangSelID)</f>
        <v>Q4 2012</v>
      </c>
      <c r="AE2" s="1295" t="str">
        <f>INDEX(tblTrans[[English]:[Polski]],MATCH(AE1048576,tblTrans[ID],0),LangSelID)</f>
        <v>Q1 2013</v>
      </c>
      <c r="AF2" s="1296"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77"/>
    </row>
    <row r="3" spans="1:200 16382:16382" s="86" customFormat="1" ht="15" customHeight="1" thickBot="1">
      <c r="A3" s="241"/>
      <c r="B3" s="749" t="str">
        <f>INDEX(tblTrans[[English]:[Polski]],MATCH(XFB3,tblTrans[ID],0),LangSelID)</f>
        <v>Interest income</v>
      </c>
      <c r="C3" s="750"/>
      <c r="D3" s="751"/>
      <c r="E3" s="751"/>
      <c r="F3" s="752"/>
      <c r="G3" s="750"/>
      <c r="H3" s="751"/>
      <c r="I3" s="751"/>
      <c r="J3" s="753"/>
      <c r="K3" s="754"/>
      <c r="L3" s="751"/>
      <c r="M3" s="751"/>
      <c r="N3" s="752"/>
      <c r="O3" s="750"/>
      <c r="P3" s="751"/>
      <c r="Q3" s="751"/>
      <c r="R3" s="753"/>
      <c r="S3" s="754"/>
      <c r="T3" s="751"/>
      <c r="U3" s="751"/>
      <c r="V3" s="752"/>
      <c r="W3" s="750"/>
      <c r="X3" s="751"/>
      <c r="Y3" s="751"/>
      <c r="Z3" s="753"/>
      <c r="AA3" s="754"/>
      <c r="AB3" s="751"/>
      <c r="AC3" s="751"/>
      <c r="AD3" s="752"/>
      <c r="AE3" s="750"/>
      <c r="AF3" s="751"/>
      <c r="AG3" s="751"/>
      <c r="AH3" s="753"/>
      <c r="AI3" s="753"/>
      <c r="AJ3" s="753"/>
      <c r="AK3" s="753"/>
      <c r="AL3" s="753"/>
      <c r="AM3" s="753"/>
      <c r="AN3" s="753"/>
      <c r="AO3" s="753"/>
      <c r="AP3" s="753"/>
      <c r="AQ3" s="753"/>
      <c r="AR3" s="753"/>
      <c r="AS3" s="753"/>
      <c r="AT3" s="753"/>
      <c r="XFB3" s="169">
        <v>187</v>
      </c>
    </row>
    <row r="4" spans="1:200 16382:16382" s="86" customFormat="1" ht="15.75" customHeight="1" thickBot="1">
      <c r="A4" s="241"/>
      <c r="B4" s="755" t="str">
        <f>INDEX(tblTrans[[English]:[Polski]],MATCH(XFB4,tblTrans[ID],0),LangSelID)</f>
        <v>Cash and short term funds</v>
      </c>
      <c r="C4" s="756">
        <v>64891</v>
      </c>
      <c r="D4" s="757">
        <v>65659</v>
      </c>
      <c r="E4" s="757">
        <v>59119</v>
      </c>
      <c r="F4" s="758">
        <v>29211</v>
      </c>
      <c r="G4" s="759">
        <v>56136</v>
      </c>
      <c r="H4" s="757">
        <v>74885</v>
      </c>
      <c r="I4" s="757">
        <v>65186</v>
      </c>
      <c r="J4" s="760">
        <v>72288</v>
      </c>
      <c r="K4" s="756">
        <v>69334</v>
      </c>
      <c r="L4" s="757">
        <v>85300</v>
      </c>
      <c r="M4" s="757">
        <v>110912</v>
      </c>
      <c r="N4" s="758">
        <v>129357</v>
      </c>
      <c r="O4" s="759">
        <v>75907</v>
      </c>
      <c r="P4" s="757">
        <v>47033</v>
      </c>
      <c r="Q4" s="757">
        <v>41144</v>
      </c>
      <c r="R4" s="760">
        <v>26745</v>
      </c>
      <c r="S4" s="756">
        <v>42143</v>
      </c>
      <c r="T4" s="757">
        <v>43345</v>
      </c>
      <c r="U4" s="757">
        <v>37041</v>
      </c>
      <c r="V4" s="758">
        <v>26969</v>
      </c>
      <c r="W4" s="759">
        <v>33111</v>
      </c>
      <c r="X4" s="757">
        <v>37327</v>
      </c>
      <c r="Y4" s="757">
        <v>30658</v>
      </c>
      <c r="Z4" s="760">
        <v>29585</v>
      </c>
      <c r="AA4" s="756">
        <v>34312</v>
      </c>
      <c r="AB4" s="757">
        <v>28400</v>
      </c>
      <c r="AC4" s="757">
        <v>30461</v>
      </c>
      <c r="AD4" s="758">
        <v>34389</v>
      </c>
      <c r="AE4" s="759">
        <v>26111</v>
      </c>
      <c r="AF4" s="757">
        <v>20929</v>
      </c>
      <c r="AG4" s="757">
        <v>15465</v>
      </c>
      <c r="AH4" s="758">
        <v>16302</v>
      </c>
      <c r="AI4" s="758">
        <v>16371</v>
      </c>
      <c r="AJ4" s="758">
        <v>21155</v>
      </c>
      <c r="AK4" s="758">
        <v>18777</v>
      </c>
      <c r="AL4" s="758">
        <v>16954</v>
      </c>
      <c r="AM4" s="758">
        <v>14249</v>
      </c>
      <c r="AN4" s="758">
        <v>12231</v>
      </c>
      <c r="AO4" s="758">
        <v>12614</v>
      </c>
      <c r="AP4" s="758">
        <v>10761</v>
      </c>
      <c r="AQ4" s="758">
        <v>11958</v>
      </c>
      <c r="AR4" s="758">
        <v>14485</v>
      </c>
      <c r="AS4" s="758">
        <v>14119</v>
      </c>
      <c r="AT4" s="758">
        <v>16701</v>
      </c>
      <c r="AV4" s="98"/>
      <c r="AW4" s="98"/>
      <c r="XFB4" s="169">
        <v>188</v>
      </c>
    </row>
    <row r="5" spans="1:200 16382:16382" s="86" customFormat="1" ht="15.75" customHeight="1" thickBot="1">
      <c r="A5" s="241"/>
      <c r="B5" s="732" t="str">
        <f>INDEX(tblTrans[[English]:[Polski]],MATCH(XFB5,tblTrans[ID],0),LangSelID)</f>
        <v>Investment securities</v>
      </c>
      <c r="C5" s="733">
        <v>13446</v>
      </c>
      <c r="D5" s="734">
        <v>14184</v>
      </c>
      <c r="E5" s="734">
        <v>30414</v>
      </c>
      <c r="F5" s="735">
        <v>31529</v>
      </c>
      <c r="G5" s="736">
        <v>51580</v>
      </c>
      <c r="H5" s="734">
        <v>32857</v>
      </c>
      <c r="I5" s="734">
        <v>45266</v>
      </c>
      <c r="J5" s="737">
        <v>54778</v>
      </c>
      <c r="K5" s="733">
        <v>66547</v>
      </c>
      <c r="L5" s="734">
        <v>63375</v>
      </c>
      <c r="M5" s="734">
        <v>67965</v>
      </c>
      <c r="N5" s="735">
        <v>119646</v>
      </c>
      <c r="O5" s="736">
        <v>117674</v>
      </c>
      <c r="P5" s="734">
        <v>128150</v>
      </c>
      <c r="Q5" s="734">
        <v>141545</v>
      </c>
      <c r="R5" s="737">
        <v>142962</v>
      </c>
      <c r="S5" s="733">
        <v>168105</v>
      </c>
      <c r="T5" s="734">
        <v>199861</v>
      </c>
      <c r="U5" s="734">
        <v>205828</v>
      </c>
      <c r="V5" s="735">
        <v>194829</v>
      </c>
      <c r="W5" s="736">
        <v>200163</v>
      </c>
      <c r="X5" s="734">
        <v>188499</v>
      </c>
      <c r="Y5" s="734">
        <v>202356</v>
      </c>
      <c r="Z5" s="737">
        <v>208114</v>
      </c>
      <c r="AA5" s="733">
        <v>215690</v>
      </c>
      <c r="AB5" s="734">
        <v>197876</v>
      </c>
      <c r="AC5" s="734">
        <v>215332</v>
      </c>
      <c r="AD5" s="735">
        <v>241794</v>
      </c>
      <c r="AE5" s="736">
        <v>228931</v>
      </c>
      <c r="AF5" s="734">
        <v>224484</v>
      </c>
      <c r="AG5" s="734">
        <v>218279</v>
      </c>
      <c r="AH5" s="735">
        <v>212511</v>
      </c>
      <c r="AI5" s="735">
        <v>214504</v>
      </c>
      <c r="AJ5" s="735">
        <v>195301</v>
      </c>
      <c r="AK5" s="735">
        <v>218036</v>
      </c>
      <c r="AL5" s="735">
        <v>208796</v>
      </c>
      <c r="AM5" s="735">
        <v>195126</v>
      </c>
      <c r="AN5" s="735">
        <v>187659</v>
      </c>
      <c r="AO5" s="735">
        <v>187093</v>
      </c>
      <c r="AP5" s="735">
        <v>180867</v>
      </c>
      <c r="AQ5" s="735">
        <v>178405</v>
      </c>
      <c r="AR5" s="735">
        <v>175461</v>
      </c>
      <c r="AS5" s="735">
        <v>180065</v>
      </c>
      <c r="AT5" s="735">
        <v>174043</v>
      </c>
      <c r="AV5" s="98"/>
      <c r="AW5" s="98"/>
      <c r="XFB5" s="169">
        <v>189</v>
      </c>
    </row>
    <row r="6" spans="1:200 16382:16382" s="86" customFormat="1" ht="15.75" customHeight="1" thickBot="1">
      <c r="A6" s="241"/>
      <c r="B6" s="732" t="str">
        <f>INDEX(tblTrans[[English]:[Polski]],MATCH(XFB6,tblTrans[ID],0),LangSelID)</f>
        <v>Loans and advances</v>
      </c>
      <c r="C6" s="733">
        <v>266431</v>
      </c>
      <c r="D6" s="734">
        <v>271258</v>
      </c>
      <c r="E6" s="734">
        <v>325081</v>
      </c>
      <c r="F6" s="735">
        <v>360090</v>
      </c>
      <c r="G6" s="736">
        <v>348353</v>
      </c>
      <c r="H6" s="734">
        <v>391203</v>
      </c>
      <c r="I6" s="734">
        <v>479934</v>
      </c>
      <c r="J6" s="737">
        <v>493794</v>
      </c>
      <c r="K6" s="733">
        <v>565445</v>
      </c>
      <c r="L6" s="734">
        <v>620438</v>
      </c>
      <c r="M6" s="734">
        <v>695713</v>
      </c>
      <c r="N6" s="735">
        <v>795289</v>
      </c>
      <c r="O6" s="736">
        <v>706402</v>
      </c>
      <c r="P6" s="734">
        <v>643508</v>
      </c>
      <c r="Q6" s="734">
        <v>627827</v>
      </c>
      <c r="R6" s="737">
        <v>646174</v>
      </c>
      <c r="S6" s="733">
        <v>596799</v>
      </c>
      <c r="T6" s="734">
        <v>603233</v>
      </c>
      <c r="U6" s="734">
        <v>611285</v>
      </c>
      <c r="V6" s="735">
        <v>638499</v>
      </c>
      <c r="W6" s="736">
        <v>618173</v>
      </c>
      <c r="X6" s="734">
        <v>673199</v>
      </c>
      <c r="Y6" s="734">
        <v>718463</v>
      </c>
      <c r="Z6" s="737">
        <v>774402</v>
      </c>
      <c r="AA6" s="733">
        <v>778870</v>
      </c>
      <c r="AB6" s="734">
        <v>817119</v>
      </c>
      <c r="AC6" s="734">
        <v>845450</v>
      </c>
      <c r="AD6" s="735">
        <v>825125</v>
      </c>
      <c r="AE6" s="736">
        <v>749308</v>
      </c>
      <c r="AF6" s="734">
        <v>716950</v>
      </c>
      <c r="AG6" s="734">
        <v>689383</v>
      </c>
      <c r="AH6" s="735">
        <v>685554</v>
      </c>
      <c r="AI6" s="735">
        <v>681740</v>
      </c>
      <c r="AJ6" s="735">
        <v>710004</v>
      </c>
      <c r="AK6" s="735">
        <v>735473</v>
      </c>
      <c r="AL6" s="735">
        <v>705967</v>
      </c>
      <c r="AM6" s="735">
        <v>650495</v>
      </c>
      <c r="AN6" s="735">
        <v>617799</v>
      </c>
      <c r="AO6" s="735">
        <v>643103</v>
      </c>
      <c r="AP6" s="735">
        <v>673149</v>
      </c>
      <c r="AQ6" s="735">
        <v>663278</v>
      </c>
      <c r="AR6" s="735">
        <v>671340</v>
      </c>
      <c r="AS6" s="735">
        <v>700500</v>
      </c>
      <c r="AT6" s="735">
        <v>718067</v>
      </c>
      <c r="AU6" s="98"/>
      <c r="AV6" s="98"/>
      <c r="AW6" s="98"/>
      <c r="XFB6" s="169">
        <v>190</v>
      </c>
    </row>
    <row r="7" spans="1:200 16382:16382" s="86" customFormat="1" ht="15.75" customHeight="1" thickBot="1">
      <c r="A7" s="241"/>
      <c r="B7" s="732" t="str">
        <f>INDEX(tblTrans[[English]:[Polski]],MATCH(XFB7,tblTrans[ID],0),LangSelID)</f>
        <v>Debt securities held for trading</v>
      </c>
      <c r="C7" s="733">
        <v>53821</v>
      </c>
      <c r="D7" s="734">
        <v>21872</v>
      </c>
      <c r="E7" s="734">
        <v>30775</v>
      </c>
      <c r="F7" s="735">
        <v>28536</v>
      </c>
      <c r="G7" s="736">
        <v>33090</v>
      </c>
      <c r="H7" s="734">
        <v>34265</v>
      </c>
      <c r="I7" s="734">
        <v>45752</v>
      </c>
      <c r="J7" s="737">
        <v>41311</v>
      </c>
      <c r="K7" s="733">
        <v>57781</v>
      </c>
      <c r="L7" s="734">
        <v>51619</v>
      </c>
      <c r="M7" s="734">
        <v>71520</v>
      </c>
      <c r="N7" s="735">
        <v>57331</v>
      </c>
      <c r="O7" s="736">
        <v>42919</v>
      </c>
      <c r="P7" s="734">
        <v>19288</v>
      </c>
      <c r="Q7" s="734">
        <v>14927</v>
      </c>
      <c r="R7" s="737">
        <v>17308</v>
      </c>
      <c r="S7" s="733">
        <v>10746</v>
      </c>
      <c r="T7" s="734">
        <v>8147</v>
      </c>
      <c r="U7" s="734">
        <v>7659</v>
      </c>
      <c r="V7" s="735">
        <v>15122</v>
      </c>
      <c r="W7" s="736">
        <v>20215</v>
      </c>
      <c r="X7" s="734">
        <v>23229</v>
      </c>
      <c r="Y7" s="734">
        <v>21691</v>
      </c>
      <c r="Z7" s="737">
        <v>19876</v>
      </c>
      <c r="AA7" s="733">
        <v>17698</v>
      </c>
      <c r="AB7" s="734">
        <v>16278</v>
      </c>
      <c r="AC7" s="734">
        <v>18533</v>
      </c>
      <c r="AD7" s="735">
        <v>18345</v>
      </c>
      <c r="AE7" s="736">
        <v>12166</v>
      </c>
      <c r="AF7" s="734">
        <v>11463</v>
      </c>
      <c r="AG7" s="734">
        <v>10530</v>
      </c>
      <c r="AH7" s="735">
        <v>9534</v>
      </c>
      <c r="AI7" s="735">
        <v>12135</v>
      </c>
      <c r="AJ7" s="735">
        <v>11586</v>
      </c>
      <c r="AK7" s="735">
        <v>12213</v>
      </c>
      <c r="AL7" s="735">
        <v>11948</v>
      </c>
      <c r="AM7" s="735">
        <v>9757</v>
      </c>
      <c r="AN7" s="735">
        <v>11086</v>
      </c>
      <c r="AO7" s="735">
        <v>15295</v>
      </c>
      <c r="AP7" s="735">
        <v>14954</v>
      </c>
      <c r="AQ7" s="735">
        <v>15797</v>
      </c>
      <c r="AR7" s="735">
        <v>17068</v>
      </c>
      <c r="AS7" s="735">
        <v>18803</v>
      </c>
      <c r="AT7" s="735">
        <v>25289</v>
      </c>
      <c r="AV7" s="98"/>
      <c r="AW7" s="98"/>
      <c r="XFB7" s="169">
        <v>191</v>
      </c>
    </row>
    <row r="8" spans="1:200 16382:16382" s="86" customFormat="1" ht="35.25" customHeight="1" thickBot="1">
      <c r="A8" s="241"/>
      <c r="B8" s="732" t="str">
        <f>INDEX(tblTrans[[English]:[Polski]],MATCH(XFB8,tblTrans[ID],0),LangSelID)</f>
        <v>Interest income on derivatives 
classified into banking book</v>
      </c>
      <c r="C8" s="733"/>
      <c r="D8" s="734"/>
      <c r="E8" s="734"/>
      <c r="F8" s="735"/>
      <c r="G8" s="736"/>
      <c r="H8" s="734"/>
      <c r="I8" s="734"/>
      <c r="J8" s="737"/>
      <c r="K8" s="733"/>
      <c r="L8" s="734"/>
      <c r="M8" s="734"/>
      <c r="N8" s="735"/>
      <c r="O8" s="736"/>
      <c r="P8" s="734"/>
      <c r="Q8" s="734"/>
      <c r="R8" s="737"/>
      <c r="S8" s="733"/>
      <c r="T8" s="734"/>
      <c r="U8" s="734"/>
      <c r="V8" s="735"/>
      <c r="W8" s="736">
        <v>13082</v>
      </c>
      <c r="X8" s="734">
        <v>11650</v>
      </c>
      <c r="Y8" s="734">
        <v>17842</v>
      </c>
      <c r="Z8" s="737">
        <v>34841</v>
      </c>
      <c r="AA8" s="733">
        <v>39130</v>
      </c>
      <c r="AB8" s="734">
        <v>42211</v>
      </c>
      <c r="AC8" s="734">
        <v>43025</v>
      </c>
      <c r="AD8" s="735">
        <v>48367</v>
      </c>
      <c r="AE8" s="736">
        <v>28327</v>
      </c>
      <c r="AF8" s="734">
        <v>20931</v>
      </c>
      <c r="AG8" s="734">
        <v>23037</v>
      </c>
      <c r="AH8" s="735">
        <v>16288</v>
      </c>
      <c r="AI8" s="735">
        <v>29378</v>
      </c>
      <c r="AJ8" s="735">
        <v>28348</v>
      </c>
      <c r="AK8" s="735">
        <v>42453</v>
      </c>
      <c r="AL8" s="735">
        <v>37918</v>
      </c>
      <c r="AM8" s="735">
        <v>29947</v>
      </c>
      <c r="AN8" s="735">
        <v>22825</v>
      </c>
      <c r="AO8" s="735">
        <v>43048</v>
      </c>
      <c r="AP8" s="735">
        <v>61691</v>
      </c>
      <c r="AQ8" s="735">
        <v>59116</v>
      </c>
      <c r="AR8" s="735">
        <v>47577</v>
      </c>
      <c r="AS8" s="735">
        <v>43216</v>
      </c>
      <c r="AT8" s="735">
        <v>46853</v>
      </c>
      <c r="AV8" s="98"/>
      <c r="AW8" s="98"/>
      <c r="XFB8" s="169">
        <v>192</v>
      </c>
    </row>
    <row r="9" spans="1:200 16382:16382" s="86" customFormat="1" ht="30" customHeight="1" thickBot="1">
      <c r="A9" s="241"/>
      <c r="B9" s="732" t="str">
        <f>INDEX(tblTrans[[English]:[Polski]],MATCH(XFB9,tblTrans[ID],0),LangSelID)</f>
        <v>Interest income on derivatives 
classified into securities accounting</v>
      </c>
      <c r="C9" s="733"/>
      <c r="D9" s="734"/>
      <c r="E9" s="734"/>
      <c r="F9" s="735"/>
      <c r="G9" s="736"/>
      <c r="H9" s="734"/>
      <c r="I9" s="734"/>
      <c r="J9" s="737"/>
      <c r="K9" s="733"/>
      <c r="L9" s="734"/>
      <c r="M9" s="734"/>
      <c r="N9" s="735"/>
      <c r="O9" s="736"/>
      <c r="P9" s="734"/>
      <c r="Q9" s="734"/>
      <c r="R9" s="737"/>
      <c r="S9" s="733"/>
      <c r="T9" s="734"/>
      <c r="U9" s="734"/>
      <c r="V9" s="735"/>
      <c r="W9" s="736"/>
      <c r="X9" s="734"/>
      <c r="Y9" s="734"/>
      <c r="Z9" s="737"/>
      <c r="AA9" s="733">
        <v>0</v>
      </c>
      <c r="AB9" s="734">
        <v>0</v>
      </c>
      <c r="AC9" s="734">
        <v>0</v>
      </c>
      <c r="AD9" s="735">
        <v>0</v>
      </c>
      <c r="AE9" s="736">
        <v>0</v>
      </c>
      <c r="AF9" s="734">
        <v>0</v>
      </c>
      <c r="AG9" s="734">
        <v>0</v>
      </c>
      <c r="AH9" s="735">
        <v>181</v>
      </c>
      <c r="AI9" s="735">
        <v>711</v>
      </c>
      <c r="AJ9" s="735">
        <v>3182</v>
      </c>
      <c r="AK9" s="735">
        <v>6355</v>
      </c>
      <c r="AL9" s="735">
        <v>9581</v>
      </c>
      <c r="AM9" s="735">
        <v>11546</v>
      </c>
      <c r="AN9" s="735">
        <v>16090</v>
      </c>
      <c r="AO9" s="735">
        <v>16919</v>
      </c>
      <c r="AP9" s="735">
        <v>16203</v>
      </c>
      <c r="AQ9" s="735">
        <v>15813</v>
      </c>
      <c r="AR9" s="735">
        <v>20363</v>
      </c>
      <c r="AS9" s="735">
        <v>19307</v>
      </c>
      <c r="AT9" s="735">
        <v>20327</v>
      </c>
      <c r="AU9" s="98"/>
      <c r="AV9" s="98"/>
      <c r="AW9" s="98"/>
      <c r="XFB9" s="169">
        <v>193</v>
      </c>
    </row>
    <row r="10" spans="1:200 16382:16382" s="86" customFormat="1" ht="15.75" customHeight="1" thickBot="1">
      <c r="A10" s="241"/>
      <c r="B10" s="738" t="str">
        <f>INDEX(tblTrans[[English]:[Polski]],MATCH(XFB10,tblTrans[ID],0),LangSelID)</f>
        <v>Other</v>
      </c>
      <c r="C10" s="739">
        <v>4111</v>
      </c>
      <c r="D10" s="740">
        <v>13915</v>
      </c>
      <c r="E10" s="740">
        <v>-5498</v>
      </c>
      <c r="F10" s="741">
        <v>21706</v>
      </c>
      <c r="G10" s="742">
        <v>9303</v>
      </c>
      <c r="H10" s="740">
        <v>7329</v>
      </c>
      <c r="I10" s="740">
        <v>-6124</v>
      </c>
      <c r="J10" s="743">
        <v>24093</v>
      </c>
      <c r="K10" s="739">
        <v>8271</v>
      </c>
      <c r="L10" s="740">
        <v>9699</v>
      </c>
      <c r="M10" s="740">
        <v>8473</v>
      </c>
      <c r="N10" s="741">
        <v>-16793</v>
      </c>
      <c r="O10" s="742">
        <v>4858</v>
      </c>
      <c r="P10" s="740">
        <v>4947</v>
      </c>
      <c r="Q10" s="740">
        <v>2747</v>
      </c>
      <c r="R10" s="743">
        <v>1142</v>
      </c>
      <c r="S10" s="739">
        <v>3965</v>
      </c>
      <c r="T10" s="740">
        <v>5157</v>
      </c>
      <c r="U10" s="740">
        <v>1669</v>
      </c>
      <c r="V10" s="741">
        <v>1302</v>
      </c>
      <c r="W10" s="742">
        <v>6777</v>
      </c>
      <c r="X10" s="740">
        <v>1765</v>
      </c>
      <c r="Y10" s="740">
        <v>2213</v>
      </c>
      <c r="Z10" s="743">
        <v>3342</v>
      </c>
      <c r="AA10" s="739">
        <v>16321</v>
      </c>
      <c r="AB10" s="740">
        <v>-11764</v>
      </c>
      <c r="AC10" s="740">
        <v>4615</v>
      </c>
      <c r="AD10" s="741">
        <v>5540</v>
      </c>
      <c r="AE10" s="742">
        <v>3280</v>
      </c>
      <c r="AF10" s="740">
        <v>2777</v>
      </c>
      <c r="AG10" s="740">
        <v>2355</v>
      </c>
      <c r="AH10" s="741">
        <v>4895</v>
      </c>
      <c r="AI10" s="741">
        <v>2903</v>
      </c>
      <c r="AJ10" s="741">
        <v>1147</v>
      </c>
      <c r="AK10" s="741">
        <v>1752</v>
      </c>
      <c r="AL10" s="741">
        <v>1566</v>
      </c>
      <c r="AM10" s="741">
        <v>1166</v>
      </c>
      <c r="AN10" s="741">
        <v>1175</v>
      </c>
      <c r="AO10" s="741">
        <v>979</v>
      </c>
      <c r="AP10" s="741">
        <v>2678</v>
      </c>
      <c r="AQ10" s="741">
        <v>1116</v>
      </c>
      <c r="AR10" s="741">
        <v>757</v>
      </c>
      <c r="AS10" s="741">
        <v>1014</v>
      </c>
      <c r="AT10" s="741">
        <v>2017</v>
      </c>
      <c r="AU10" s="98"/>
      <c r="AV10" s="98"/>
      <c r="AW10" s="98"/>
      <c r="XFB10" s="169">
        <v>194</v>
      </c>
    </row>
    <row r="11" spans="1:200 16382:16382" s="86" customFormat="1" ht="15.75" customHeight="1" thickBot="1">
      <c r="A11" s="106"/>
      <c r="B11" s="723" t="str">
        <f>INDEX(tblTrans[[English]:[Polski]],MATCH(XFB11,tblTrans[ID],0),LangSelID)</f>
        <v>Total interest income</v>
      </c>
      <c r="C11" s="724">
        <f t="shared" ref="C11:N11" si="0">SUM(C4:C10)</f>
        <v>402700</v>
      </c>
      <c r="D11" s="724">
        <f t="shared" si="0"/>
        <v>386888</v>
      </c>
      <c r="E11" s="724">
        <f t="shared" si="0"/>
        <v>439891</v>
      </c>
      <c r="F11" s="724">
        <f t="shared" si="0"/>
        <v>471072</v>
      </c>
      <c r="G11" s="724">
        <f t="shared" si="0"/>
        <v>498462</v>
      </c>
      <c r="H11" s="724">
        <f t="shared" si="0"/>
        <v>540539</v>
      </c>
      <c r="I11" s="724">
        <f t="shared" si="0"/>
        <v>630014</v>
      </c>
      <c r="J11" s="724">
        <f t="shared" si="0"/>
        <v>686264</v>
      </c>
      <c r="K11" s="724">
        <f t="shared" si="0"/>
        <v>767378</v>
      </c>
      <c r="L11" s="724">
        <f t="shared" si="0"/>
        <v>830431</v>
      </c>
      <c r="M11" s="724">
        <f t="shared" si="0"/>
        <v>954583</v>
      </c>
      <c r="N11" s="724">
        <f t="shared" si="0"/>
        <v>1084830</v>
      </c>
      <c r="O11" s="724">
        <f t="shared" ref="O11:AI11" si="1">SUM(O4:O10)</f>
        <v>947760</v>
      </c>
      <c r="P11" s="724">
        <f t="shared" si="1"/>
        <v>842926</v>
      </c>
      <c r="Q11" s="724">
        <f t="shared" si="1"/>
        <v>828190</v>
      </c>
      <c r="R11" s="724">
        <f t="shared" si="1"/>
        <v>834331</v>
      </c>
      <c r="S11" s="724">
        <f t="shared" si="1"/>
        <v>821758</v>
      </c>
      <c r="T11" s="724">
        <f t="shared" si="1"/>
        <v>859743</v>
      </c>
      <c r="U11" s="724">
        <f t="shared" si="1"/>
        <v>863482</v>
      </c>
      <c r="V11" s="724">
        <f t="shared" si="1"/>
        <v>876721</v>
      </c>
      <c r="W11" s="724">
        <f t="shared" si="1"/>
        <v>891521</v>
      </c>
      <c r="X11" s="724">
        <f t="shared" si="1"/>
        <v>935669</v>
      </c>
      <c r="Y11" s="724">
        <f t="shared" si="1"/>
        <v>993223</v>
      </c>
      <c r="Z11" s="724">
        <v>1070160</v>
      </c>
      <c r="AA11" s="724">
        <f t="shared" si="1"/>
        <v>1102021</v>
      </c>
      <c r="AB11" s="724">
        <f t="shared" si="1"/>
        <v>1090120</v>
      </c>
      <c r="AC11" s="724">
        <f t="shared" si="1"/>
        <v>1157416</v>
      </c>
      <c r="AD11" s="724">
        <f t="shared" si="1"/>
        <v>1173560</v>
      </c>
      <c r="AE11" s="724">
        <f t="shared" si="1"/>
        <v>1048123</v>
      </c>
      <c r="AF11" s="724">
        <f t="shared" si="1"/>
        <v>997534</v>
      </c>
      <c r="AG11" s="724">
        <f t="shared" si="1"/>
        <v>959049</v>
      </c>
      <c r="AH11" s="724">
        <f t="shared" si="1"/>
        <v>945265</v>
      </c>
      <c r="AI11" s="724">
        <f t="shared" si="1"/>
        <v>957742</v>
      </c>
      <c r="AJ11" s="724">
        <v>970723</v>
      </c>
      <c r="AK11" s="748">
        <v>1035059</v>
      </c>
      <c r="AL11" s="748">
        <v>992730</v>
      </c>
      <c r="AM11" s="748">
        <v>912286</v>
      </c>
      <c r="AN11" s="748">
        <v>868865</v>
      </c>
      <c r="AO11" s="748">
        <v>919051</v>
      </c>
      <c r="AP11" s="748">
        <v>960303</v>
      </c>
      <c r="AQ11" s="748">
        <v>945483</v>
      </c>
      <c r="AR11" s="748">
        <v>947051</v>
      </c>
      <c r="AS11" s="748">
        <v>977024</v>
      </c>
      <c r="AT11" s="748">
        <v>1003297</v>
      </c>
      <c r="AU11" s="172"/>
      <c r="AV11" s="172"/>
      <c r="AW11" s="98"/>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XFB11" s="169">
        <v>195</v>
      </c>
    </row>
    <row r="12" spans="1:200 16382:16382" s="86" customFormat="1" ht="15.75" customHeight="1" thickBot="1">
      <c r="A12" s="241"/>
      <c r="B12" s="535"/>
      <c r="C12" s="373"/>
      <c r="D12" s="331"/>
      <c r="E12" s="331"/>
      <c r="F12" s="371"/>
      <c r="G12" s="367"/>
      <c r="H12" s="331"/>
      <c r="I12" s="331"/>
      <c r="J12" s="363"/>
      <c r="K12" s="373"/>
      <c r="L12" s="260"/>
      <c r="M12" s="260"/>
      <c r="N12" s="362"/>
      <c r="O12" s="359"/>
      <c r="P12" s="260"/>
      <c r="Q12" s="260"/>
      <c r="R12" s="482"/>
      <c r="S12" s="483"/>
      <c r="T12" s="260"/>
      <c r="U12" s="260"/>
      <c r="V12" s="362"/>
      <c r="W12" s="359"/>
      <c r="X12" s="260"/>
      <c r="Y12" s="260"/>
      <c r="Z12" s="353"/>
      <c r="AA12" s="361"/>
      <c r="AB12" s="260"/>
      <c r="AC12" s="260"/>
      <c r="AD12" s="362"/>
      <c r="AE12" s="359"/>
      <c r="AF12" s="260"/>
      <c r="AG12" s="260"/>
      <c r="AH12" s="362"/>
      <c r="AI12" s="747"/>
      <c r="AJ12" s="362"/>
      <c r="AK12" s="747"/>
      <c r="AL12" s="747"/>
      <c r="AM12" s="747"/>
      <c r="AN12" s="747"/>
      <c r="AO12" s="747"/>
      <c r="AP12" s="747"/>
      <c r="AQ12" s="747"/>
      <c r="AR12" s="928"/>
      <c r="AS12" s="747"/>
      <c r="AT12" s="747"/>
      <c r="XFB12" s="169"/>
    </row>
    <row r="13" spans="1:200 16382:16382" s="86" customFormat="1" ht="15.75" customHeight="1" thickBot="1">
      <c r="A13" s="241"/>
      <c r="B13" s="534" t="str">
        <f>INDEX(tblTrans[[English]:[Polski]],MATCH(XFB13,tblTrans[ID],0),LangSelID)</f>
        <v>Interest expense</v>
      </c>
      <c r="C13" s="373"/>
      <c r="D13" s="331"/>
      <c r="E13" s="331"/>
      <c r="F13" s="371"/>
      <c r="G13" s="367"/>
      <c r="H13" s="331"/>
      <c r="I13" s="331"/>
      <c r="J13" s="363"/>
      <c r="K13" s="373"/>
      <c r="L13" s="260"/>
      <c r="M13" s="260"/>
      <c r="N13" s="362"/>
      <c r="O13" s="359"/>
      <c r="P13" s="260"/>
      <c r="Q13" s="260"/>
      <c r="R13" s="482"/>
      <c r="S13" s="483"/>
      <c r="T13" s="260"/>
      <c r="U13" s="260"/>
      <c r="V13" s="362"/>
      <c r="W13" s="359"/>
      <c r="X13" s="260"/>
      <c r="Y13" s="260"/>
      <c r="Z13" s="353"/>
      <c r="AA13" s="361"/>
      <c r="AB13" s="260"/>
      <c r="AC13" s="260"/>
      <c r="AD13" s="362"/>
      <c r="AE13" s="359"/>
      <c r="AF13" s="260"/>
      <c r="AG13" s="260"/>
      <c r="AH13" s="362"/>
      <c r="AI13" s="362"/>
      <c r="AJ13" s="371"/>
      <c r="AK13" s="371"/>
      <c r="AL13" s="371"/>
      <c r="AM13" s="371"/>
      <c r="AN13" s="371"/>
      <c r="AO13" s="371"/>
      <c r="AP13" s="371"/>
      <c r="AQ13" s="371"/>
      <c r="AR13" s="371"/>
      <c r="AS13" s="371"/>
      <c r="AT13" s="371"/>
      <c r="XFB13" s="169">
        <v>196</v>
      </c>
    </row>
    <row r="14" spans="1:200 16382:16382" s="86" customFormat="1" ht="15.75" customHeight="1" thickBot="1">
      <c r="A14" s="241"/>
      <c r="B14" s="755" t="str">
        <f>INDEX(tblTrans[[English]:[Polski]],MATCH(XFB14,tblTrans[ID],0),LangSelID)</f>
        <v>Amounts due to banks and customers</v>
      </c>
      <c r="C14" s="756">
        <v>-167914</v>
      </c>
      <c r="D14" s="757">
        <v>-169044</v>
      </c>
      <c r="E14" s="757">
        <v>-181597</v>
      </c>
      <c r="F14" s="758">
        <v>-224048</v>
      </c>
      <c r="G14" s="759">
        <v>-217161</v>
      </c>
      <c r="H14" s="757">
        <v>-242982</v>
      </c>
      <c r="I14" s="757">
        <v>-298762</v>
      </c>
      <c r="J14" s="760">
        <v>-336865</v>
      </c>
      <c r="K14" s="756">
        <v>-387961</v>
      </c>
      <c r="L14" s="757">
        <v>-447921</v>
      </c>
      <c r="M14" s="757">
        <v>-532668</v>
      </c>
      <c r="N14" s="758">
        <v>-641057</v>
      </c>
      <c r="O14" s="759">
        <v>-499914</v>
      </c>
      <c r="P14" s="757">
        <v>-375251</v>
      </c>
      <c r="Q14" s="757">
        <v>-383356</v>
      </c>
      <c r="R14" s="760">
        <v>-384293</v>
      </c>
      <c r="S14" s="756">
        <v>-397949</v>
      </c>
      <c r="T14" s="757">
        <v>-396075</v>
      </c>
      <c r="U14" s="757">
        <v>-351840</v>
      </c>
      <c r="V14" s="758">
        <v>-342123</v>
      </c>
      <c r="W14" s="759">
        <f>W15+W16</f>
        <v>-343120</v>
      </c>
      <c r="X14" s="757">
        <f>X15+X16</f>
        <v>-356508</v>
      </c>
      <c r="Y14" s="757">
        <f>Y15+Y16</f>
        <v>-396630</v>
      </c>
      <c r="Z14" s="760">
        <v>-455016</v>
      </c>
      <c r="AA14" s="756">
        <f>AA15+AA16</f>
        <v>-487587</v>
      </c>
      <c r="AB14" s="757">
        <f t="shared" ref="AB14:AI14" si="2">AB15+AB16</f>
        <v>-457589</v>
      </c>
      <c r="AC14" s="757">
        <f t="shared" si="2"/>
        <v>-498974</v>
      </c>
      <c r="AD14" s="758">
        <f t="shared" si="2"/>
        <v>-520366</v>
      </c>
      <c r="AE14" s="759">
        <f t="shared" si="2"/>
        <v>-456869</v>
      </c>
      <c r="AF14" s="757">
        <f t="shared" si="2"/>
        <v>-368119</v>
      </c>
      <c r="AG14" s="757">
        <f t="shared" si="2"/>
        <v>-301581</v>
      </c>
      <c r="AH14" s="758">
        <f t="shared" si="2"/>
        <v>-264298</v>
      </c>
      <c r="AI14" s="758">
        <f t="shared" si="2"/>
        <v>-260245</v>
      </c>
      <c r="AJ14" s="758">
        <f>AJ15+AJ16</f>
        <v>-273535</v>
      </c>
      <c r="AK14" s="758">
        <v>-279476</v>
      </c>
      <c r="AL14" s="758">
        <v>-271675</v>
      </c>
      <c r="AM14" s="758">
        <v>-229487</v>
      </c>
      <c r="AN14" s="758">
        <v>-171257</v>
      </c>
      <c r="AO14" s="758">
        <v>-186529</v>
      </c>
      <c r="AP14" s="758">
        <v>-204099</v>
      </c>
      <c r="AQ14" s="758">
        <v>-193035</v>
      </c>
      <c r="AR14" s="758">
        <v>-182801</v>
      </c>
      <c r="AS14" s="758">
        <v>-178037</v>
      </c>
      <c r="AT14" s="758">
        <v>-159921</v>
      </c>
      <c r="AV14" s="98"/>
      <c r="XFB14" s="169">
        <v>197</v>
      </c>
    </row>
    <row r="15" spans="1:200 16382:16382" s="86" customFormat="1" ht="15.75" customHeight="1" thickBot="1">
      <c r="A15" s="241"/>
      <c r="B15" s="744" t="str">
        <f>INDEX(tblTrans[[English]:[Polski]],MATCH(XFB15,tblTrans[ID],0),LangSelID)</f>
        <v xml:space="preserve">     banks</v>
      </c>
      <c r="C15" s="733"/>
      <c r="D15" s="734"/>
      <c r="E15" s="734"/>
      <c r="F15" s="735"/>
      <c r="G15" s="736"/>
      <c r="H15" s="734"/>
      <c r="I15" s="734"/>
      <c r="J15" s="737"/>
      <c r="K15" s="733"/>
      <c r="L15" s="734"/>
      <c r="M15" s="734"/>
      <c r="N15" s="735"/>
      <c r="O15" s="736"/>
      <c r="P15" s="734"/>
      <c r="Q15" s="734"/>
      <c r="R15" s="737"/>
      <c r="S15" s="733">
        <v>-112819</v>
      </c>
      <c r="T15" s="734">
        <v>-121782</v>
      </c>
      <c r="U15" s="734">
        <v>-109103</v>
      </c>
      <c r="V15" s="735">
        <v>-109792</v>
      </c>
      <c r="W15" s="736">
        <v>-109987</v>
      </c>
      <c r="X15" s="734">
        <v>-113535</v>
      </c>
      <c r="Y15" s="734">
        <v>-118839</v>
      </c>
      <c r="Z15" s="737">
        <v>-114833</v>
      </c>
      <c r="AA15" s="733">
        <v>-100325</v>
      </c>
      <c r="AB15" s="734">
        <v>-96359</v>
      </c>
      <c r="AC15" s="734">
        <v>-83606</v>
      </c>
      <c r="AD15" s="735">
        <v>-72747</v>
      </c>
      <c r="AE15" s="736">
        <v>-66252</v>
      </c>
      <c r="AF15" s="734">
        <v>-66218</v>
      </c>
      <c r="AG15" s="734">
        <v>-64915</v>
      </c>
      <c r="AH15" s="735">
        <v>-59551</v>
      </c>
      <c r="AI15" s="735">
        <v>-53011</v>
      </c>
      <c r="AJ15" s="735">
        <v>-47997</v>
      </c>
      <c r="AK15" s="735">
        <v>-45440</v>
      </c>
      <c r="AL15" s="735">
        <v>-46414</v>
      </c>
      <c r="AM15" s="735">
        <v>-35593</v>
      </c>
      <c r="AN15" s="735">
        <v>-20030</v>
      </c>
      <c r="AO15" s="735">
        <v>-19223</v>
      </c>
      <c r="AP15" s="735">
        <v>-20484</v>
      </c>
      <c r="AQ15" s="735">
        <v>-19267</v>
      </c>
      <c r="AR15" s="735">
        <v>-18564</v>
      </c>
      <c r="AS15" s="735">
        <v>-20354</v>
      </c>
      <c r="AT15" s="735">
        <v>-16922</v>
      </c>
      <c r="AV15" s="98"/>
      <c r="XFB15" s="169">
        <v>198</v>
      </c>
    </row>
    <row r="16" spans="1:200 16382:16382" s="86" customFormat="1" ht="15.75" customHeight="1" thickBot="1">
      <c r="A16" s="241"/>
      <c r="B16" s="744" t="str">
        <f>INDEX(tblTrans[[English]:[Polski]],MATCH(XFB16,tblTrans[ID],0),LangSelID)</f>
        <v xml:space="preserve">     customers</v>
      </c>
      <c r="C16" s="733"/>
      <c r="D16" s="734"/>
      <c r="E16" s="734"/>
      <c r="F16" s="735"/>
      <c r="G16" s="736"/>
      <c r="H16" s="734"/>
      <c r="I16" s="734"/>
      <c r="J16" s="737"/>
      <c r="K16" s="733"/>
      <c r="L16" s="734"/>
      <c r="M16" s="734"/>
      <c r="N16" s="735"/>
      <c r="O16" s="736"/>
      <c r="P16" s="734"/>
      <c r="Q16" s="734"/>
      <c r="R16" s="737"/>
      <c r="S16" s="733">
        <v>-285130</v>
      </c>
      <c r="T16" s="734">
        <v>-274293</v>
      </c>
      <c r="U16" s="734">
        <v>-242737</v>
      </c>
      <c r="V16" s="735">
        <v>-232331</v>
      </c>
      <c r="W16" s="736">
        <v>-233133</v>
      </c>
      <c r="X16" s="734">
        <v>-242973</v>
      </c>
      <c r="Y16" s="734">
        <v>-277791</v>
      </c>
      <c r="Z16" s="737">
        <v>-340183</v>
      </c>
      <c r="AA16" s="733">
        <v>-387262</v>
      </c>
      <c r="AB16" s="734">
        <v>-361230</v>
      </c>
      <c r="AC16" s="734">
        <v>-415368</v>
      </c>
      <c r="AD16" s="735">
        <v>-447619</v>
      </c>
      <c r="AE16" s="736">
        <v>-390617</v>
      </c>
      <c r="AF16" s="734">
        <v>-301901</v>
      </c>
      <c r="AG16" s="734">
        <v>-236666</v>
      </c>
      <c r="AH16" s="735">
        <v>-204747</v>
      </c>
      <c r="AI16" s="735">
        <v>-207234</v>
      </c>
      <c r="AJ16" s="735">
        <v>-225538</v>
      </c>
      <c r="AK16" s="735">
        <v>-234036</v>
      </c>
      <c r="AL16" s="735">
        <v>-225261</v>
      </c>
      <c r="AM16" s="735">
        <v>-193894</v>
      </c>
      <c r="AN16" s="735">
        <v>-151227</v>
      </c>
      <c r="AO16" s="735">
        <v>-167306</v>
      </c>
      <c r="AP16" s="735">
        <v>-183615</v>
      </c>
      <c r="AQ16" s="735">
        <v>-173768</v>
      </c>
      <c r="AR16" s="735">
        <v>-164237</v>
      </c>
      <c r="AS16" s="735">
        <v>-157683</v>
      </c>
      <c r="AT16" s="735">
        <v>-142999</v>
      </c>
      <c r="AV16" s="98"/>
      <c r="XFB16" s="169">
        <v>199</v>
      </c>
    </row>
    <row r="17" spans="1:200 16382:16382" s="86" customFormat="1" ht="15.75" customHeight="1" thickBot="1">
      <c r="A17" s="241"/>
      <c r="B17" s="745" t="str">
        <f>INDEX(tblTrans[[English]:[Polski]],MATCH(XFB17,tblTrans[ID],0),LangSelID)</f>
        <v>Debt securities in issue</v>
      </c>
      <c r="C17" s="733">
        <v>-37181</v>
      </c>
      <c r="D17" s="734">
        <v>-39533</v>
      </c>
      <c r="E17" s="734">
        <v>-42790</v>
      </c>
      <c r="F17" s="735">
        <v>-39910</v>
      </c>
      <c r="G17" s="736">
        <v>-41399</v>
      </c>
      <c r="H17" s="734">
        <v>-41433</v>
      </c>
      <c r="I17" s="734">
        <v>-43358</v>
      </c>
      <c r="J17" s="737">
        <v>-42492</v>
      </c>
      <c r="K17" s="733">
        <v>-44650</v>
      </c>
      <c r="L17" s="734">
        <v>-37307</v>
      </c>
      <c r="M17" s="734">
        <v>-34423</v>
      </c>
      <c r="N17" s="735">
        <v>-34515</v>
      </c>
      <c r="O17" s="736">
        <v>-30608</v>
      </c>
      <c r="P17" s="734">
        <v>-23455</v>
      </c>
      <c r="Q17" s="734">
        <v>-19126</v>
      </c>
      <c r="R17" s="737">
        <v>-16913</v>
      </c>
      <c r="S17" s="733">
        <v>-18061</v>
      </c>
      <c r="T17" s="734">
        <v>-14603</v>
      </c>
      <c r="U17" s="734">
        <v>-17566</v>
      </c>
      <c r="V17" s="735">
        <v>-17976</v>
      </c>
      <c r="W17" s="736">
        <v>-18179</v>
      </c>
      <c r="X17" s="734">
        <v>-19187</v>
      </c>
      <c r="Y17" s="734">
        <v>-22106</v>
      </c>
      <c r="Z17" s="737">
        <v>-25414</v>
      </c>
      <c r="AA17" s="733">
        <v>-34673</v>
      </c>
      <c r="AB17" s="734">
        <v>-43955</v>
      </c>
      <c r="AC17" s="734">
        <v>-47552</v>
      </c>
      <c r="AD17" s="735">
        <v>-56176</v>
      </c>
      <c r="AE17" s="736">
        <v>-53960</v>
      </c>
      <c r="AF17" s="734">
        <v>-48345</v>
      </c>
      <c r="AG17" s="734">
        <v>-44802</v>
      </c>
      <c r="AH17" s="735">
        <v>-44858</v>
      </c>
      <c r="AI17" s="735">
        <v>-45532</v>
      </c>
      <c r="AJ17" s="735">
        <v>-58864</v>
      </c>
      <c r="AK17" s="735">
        <v>-60519</v>
      </c>
      <c r="AL17" s="735">
        <v>-64378</v>
      </c>
      <c r="AM17" s="735">
        <v>-68170</v>
      </c>
      <c r="AN17" s="735">
        <v>-69478</v>
      </c>
      <c r="AO17" s="735">
        <v>-69210</v>
      </c>
      <c r="AP17" s="735">
        <v>-58133</v>
      </c>
      <c r="AQ17" s="735">
        <v>-56941</v>
      </c>
      <c r="AR17" s="735">
        <v>-60226</v>
      </c>
      <c r="AS17" s="735">
        <v>-60029</v>
      </c>
      <c r="AT17" s="735">
        <v>-68367</v>
      </c>
      <c r="AV17" s="98"/>
      <c r="XFB17" s="169">
        <v>200</v>
      </c>
    </row>
    <row r="18" spans="1:200 16382:16382" s="86" customFormat="1" ht="15.75" customHeight="1" thickBot="1">
      <c r="A18" s="241"/>
      <c r="B18" s="745" t="str">
        <f>INDEX(tblTrans[[English]:[Polski]],MATCH(XFB18,tblTrans[ID],0),LangSelID)</f>
        <v>Subordinated liabilities</v>
      </c>
      <c r="C18" s="733">
        <v>-15346</v>
      </c>
      <c r="D18" s="734">
        <v>-16764</v>
      </c>
      <c r="E18" s="734">
        <v>-18292</v>
      </c>
      <c r="F18" s="735">
        <v>-18623</v>
      </c>
      <c r="G18" s="736">
        <v>-11289</v>
      </c>
      <c r="H18" s="734">
        <v>-13764</v>
      </c>
      <c r="I18" s="734">
        <v>-15977</v>
      </c>
      <c r="J18" s="737">
        <v>-17430</v>
      </c>
      <c r="K18" s="733">
        <v>-18069</v>
      </c>
      <c r="L18" s="734">
        <v>-17259</v>
      </c>
      <c r="M18" s="734">
        <v>-21866</v>
      </c>
      <c r="N18" s="735">
        <v>-24892</v>
      </c>
      <c r="O18" s="736">
        <v>-19433</v>
      </c>
      <c r="P18" s="734">
        <v>-12516</v>
      </c>
      <c r="Q18" s="734">
        <v>-13395</v>
      </c>
      <c r="R18" s="737">
        <v>-12836</v>
      </c>
      <c r="S18" s="733">
        <v>-12103</v>
      </c>
      <c r="T18" s="734">
        <v>-12503</v>
      </c>
      <c r="U18" s="734">
        <v>-12694</v>
      </c>
      <c r="V18" s="735">
        <v>-13052</v>
      </c>
      <c r="W18" s="736">
        <v>-13044</v>
      </c>
      <c r="X18" s="734">
        <v>-13662</v>
      </c>
      <c r="Y18" s="734">
        <v>-15374</v>
      </c>
      <c r="Z18" s="737">
        <v>-14307</v>
      </c>
      <c r="AA18" s="733">
        <v>-14687</v>
      </c>
      <c r="AB18" s="734">
        <v>-16549</v>
      </c>
      <c r="AC18" s="734">
        <v>-16117</v>
      </c>
      <c r="AD18" s="735">
        <v>-15588</v>
      </c>
      <c r="AE18" s="736">
        <v>-14887</v>
      </c>
      <c r="AF18" s="734">
        <v>-15694</v>
      </c>
      <c r="AG18" s="734">
        <v>-15897</v>
      </c>
      <c r="AH18" s="735">
        <v>-17623</v>
      </c>
      <c r="AI18" s="735">
        <v>-21302</v>
      </c>
      <c r="AJ18" s="735">
        <v>-18517</v>
      </c>
      <c r="AK18" s="735">
        <v>-17057</v>
      </c>
      <c r="AL18" s="735">
        <v>-20378</v>
      </c>
      <c r="AM18" s="735">
        <v>-24736</v>
      </c>
      <c r="AN18" s="735">
        <v>-19807</v>
      </c>
      <c r="AO18" s="735">
        <v>-17104</v>
      </c>
      <c r="AP18" s="735">
        <v>-17319</v>
      </c>
      <c r="AQ18" s="735">
        <v>-16741</v>
      </c>
      <c r="AR18" s="735">
        <v>-16995</v>
      </c>
      <c r="AS18" s="735">
        <v>-17214</v>
      </c>
      <c r="AT18" s="735">
        <v>-17711</v>
      </c>
      <c r="AV18" s="98"/>
      <c r="XFB18" s="169">
        <v>201</v>
      </c>
    </row>
    <row r="19" spans="1:200 16382:16382" s="172" customFormat="1" ht="15.75" customHeight="1" thickBot="1">
      <c r="A19" s="263"/>
      <c r="B19" s="746" t="str">
        <f>INDEX(tblTrans[[English]:[Polski]],MATCH(XFB19,tblTrans[ID],0),LangSelID)</f>
        <v>Other</v>
      </c>
      <c r="C19" s="739">
        <v>-11763</v>
      </c>
      <c r="D19" s="740">
        <v>-770</v>
      </c>
      <c r="E19" s="740">
        <v>-3084</v>
      </c>
      <c r="F19" s="741">
        <v>10286</v>
      </c>
      <c r="G19" s="742">
        <v>-1077</v>
      </c>
      <c r="H19" s="740">
        <v>-966</v>
      </c>
      <c r="I19" s="740">
        <v>-4147</v>
      </c>
      <c r="J19" s="743">
        <v>1606</v>
      </c>
      <c r="K19" s="739">
        <v>-818</v>
      </c>
      <c r="L19" s="740">
        <v>-639</v>
      </c>
      <c r="M19" s="740">
        <v>-780</v>
      </c>
      <c r="N19" s="741">
        <v>55</v>
      </c>
      <c r="O19" s="742">
        <v>-702</v>
      </c>
      <c r="P19" s="740">
        <v>-217</v>
      </c>
      <c r="Q19" s="740">
        <v>-261</v>
      </c>
      <c r="R19" s="743">
        <v>-2754</v>
      </c>
      <c r="S19" s="739">
        <v>-3108</v>
      </c>
      <c r="T19" s="740">
        <v>-308</v>
      </c>
      <c r="U19" s="740">
        <v>-334</v>
      </c>
      <c r="V19" s="741">
        <v>-445</v>
      </c>
      <c r="W19" s="742">
        <v>-10625</v>
      </c>
      <c r="X19" s="740">
        <v>-5646</v>
      </c>
      <c r="Y19" s="740">
        <v>-8491</v>
      </c>
      <c r="Z19" s="743">
        <v>-6056</v>
      </c>
      <c r="AA19" s="739">
        <v>-16283</v>
      </c>
      <c r="AB19" s="740">
        <v>3749</v>
      </c>
      <c r="AC19" s="740">
        <v>-8767</v>
      </c>
      <c r="AD19" s="741">
        <v>-12406</v>
      </c>
      <c r="AE19" s="742">
        <v>-4924</v>
      </c>
      <c r="AF19" s="740">
        <v>-15144</v>
      </c>
      <c r="AG19" s="740">
        <v>-26769</v>
      </c>
      <c r="AH19" s="741">
        <v>-30390</v>
      </c>
      <c r="AI19" s="741">
        <v>-39649</v>
      </c>
      <c r="AJ19" s="741">
        <v>-2575</v>
      </c>
      <c r="AK19" s="741">
        <v>-28127</v>
      </c>
      <c r="AL19" s="741">
        <v>-3767</v>
      </c>
      <c r="AM19" s="741">
        <v>-2454</v>
      </c>
      <c r="AN19" s="741">
        <v>-2775</v>
      </c>
      <c r="AO19" s="741">
        <v>-4455</v>
      </c>
      <c r="AP19" s="741">
        <v>-4119</v>
      </c>
      <c r="AQ19" s="741">
        <v>-2348</v>
      </c>
      <c r="AR19" s="741">
        <v>-2586</v>
      </c>
      <c r="AS19" s="741">
        <v>-3032</v>
      </c>
      <c r="AT19" s="741">
        <v>-4028</v>
      </c>
      <c r="AU19" s="83"/>
      <c r="AV19" s="98"/>
      <c r="XFB19" s="169">
        <v>202</v>
      </c>
    </row>
    <row r="20" spans="1:200 16382:16382" s="86" customFormat="1" ht="15.75" customHeight="1" thickBot="1">
      <c r="A20" s="106"/>
      <c r="B20" s="723" t="str">
        <f>INDEX(tblTrans[[English]:[Polski]],MATCH(XFB20,tblTrans[ID],0),LangSelID)</f>
        <v>Total interest expense</v>
      </c>
      <c r="C20" s="724">
        <f t="shared" ref="C20:H20" si="3">SUM(C14:C19)</f>
        <v>-232204</v>
      </c>
      <c r="D20" s="724">
        <f t="shared" si="3"/>
        <v>-226111</v>
      </c>
      <c r="E20" s="724">
        <f t="shared" si="3"/>
        <v>-245763</v>
      </c>
      <c r="F20" s="724">
        <f t="shared" si="3"/>
        <v>-272295</v>
      </c>
      <c r="G20" s="724">
        <f t="shared" si="3"/>
        <v>-270926</v>
      </c>
      <c r="H20" s="724">
        <f t="shared" si="3"/>
        <v>-299145</v>
      </c>
      <c r="I20" s="724">
        <f t="shared" ref="I20:N20" si="4">SUM(I13:I19)</f>
        <v>-362244</v>
      </c>
      <c r="J20" s="724">
        <f t="shared" si="4"/>
        <v>-395181</v>
      </c>
      <c r="K20" s="724">
        <f t="shared" si="4"/>
        <v>-451498</v>
      </c>
      <c r="L20" s="724">
        <f t="shared" si="4"/>
        <v>-503126</v>
      </c>
      <c r="M20" s="724">
        <f t="shared" si="4"/>
        <v>-589737</v>
      </c>
      <c r="N20" s="724">
        <f t="shared" si="4"/>
        <v>-700409</v>
      </c>
      <c r="O20" s="724">
        <f>SUM(O13:O19)</f>
        <v>-550657</v>
      </c>
      <c r="P20" s="724">
        <f>SUM(P13:P19)</f>
        <v>-411439</v>
      </c>
      <c r="Q20" s="724">
        <f>SUM(Q13:Q19)</f>
        <v>-416138</v>
      </c>
      <c r="R20" s="724">
        <f>SUM(R13:R19)</f>
        <v>-416796</v>
      </c>
      <c r="S20" s="724">
        <f t="shared" ref="S20:Y20" si="5">S15+S16+S17+S18+S19</f>
        <v>-431221</v>
      </c>
      <c r="T20" s="724">
        <f t="shared" si="5"/>
        <v>-423489</v>
      </c>
      <c r="U20" s="724">
        <f t="shared" si="5"/>
        <v>-382434</v>
      </c>
      <c r="V20" s="724">
        <f t="shared" si="5"/>
        <v>-373596</v>
      </c>
      <c r="W20" s="724">
        <f t="shared" si="5"/>
        <v>-384968</v>
      </c>
      <c r="X20" s="724">
        <f t="shared" si="5"/>
        <v>-395003</v>
      </c>
      <c r="Y20" s="724">
        <f t="shared" si="5"/>
        <v>-442601</v>
      </c>
      <c r="Z20" s="724">
        <v>-500793</v>
      </c>
      <c r="AA20" s="724">
        <f t="shared" ref="AA20:AJ20" si="6">AA14+AA17+AA18+AA19</f>
        <v>-553230</v>
      </c>
      <c r="AB20" s="724">
        <f t="shared" si="6"/>
        <v>-514344</v>
      </c>
      <c r="AC20" s="724">
        <f t="shared" si="6"/>
        <v>-571410</v>
      </c>
      <c r="AD20" s="724">
        <f t="shared" si="6"/>
        <v>-604536</v>
      </c>
      <c r="AE20" s="724">
        <f t="shared" si="6"/>
        <v>-530640</v>
      </c>
      <c r="AF20" s="724">
        <f t="shared" si="6"/>
        <v>-447302</v>
      </c>
      <c r="AG20" s="724">
        <f t="shared" si="6"/>
        <v>-389049</v>
      </c>
      <c r="AH20" s="724">
        <f t="shared" si="6"/>
        <v>-357169</v>
      </c>
      <c r="AI20" s="724">
        <f t="shared" si="6"/>
        <v>-366728</v>
      </c>
      <c r="AJ20" s="724">
        <f t="shared" si="6"/>
        <v>-353491</v>
      </c>
      <c r="AK20" s="748">
        <v>-385179</v>
      </c>
      <c r="AL20" s="748">
        <v>-360198</v>
      </c>
      <c r="AM20" s="748">
        <v>-324847</v>
      </c>
      <c r="AN20" s="748">
        <v>-263317</v>
      </c>
      <c r="AO20" s="748">
        <v>-277298</v>
      </c>
      <c r="AP20" s="748">
        <v>-283670</v>
      </c>
      <c r="AQ20" s="748">
        <v>-269065</v>
      </c>
      <c r="AR20" s="748">
        <v>-262608</v>
      </c>
      <c r="AS20" s="748">
        <v>-258312</v>
      </c>
      <c r="AT20" s="748">
        <v>-250027</v>
      </c>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72"/>
      <c r="DM20" s="172"/>
      <c r="DN20" s="172"/>
      <c r="DO20" s="172"/>
      <c r="DP20" s="172"/>
      <c r="DQ20" s="172"/>
      <c r="DR20" s="172"/>
      <c r="DS20" s="172"/>
      <c r="DT20" s="172"/>
      <c r="DU20" s="172"/>
      <c r="DV20" s="172"/>
      <c r="DW20" s="172"/>
      <c r="DX20" s="172"/>
      <c r="DY20" s="172"/>
      <c r="DZ20" s="172"/>
      <c r="EA20" s="172"/>
      <c r="EB20" s="172"/>
      <c r="EC20" s="172"/>
      <c r="ED20" s="172"/>
      <c r="EE20" s="172"/>
      <c r="EF20" s="172"/>
      <c r="EG20" s="172"/>
      <c r="EH20" s="172"/>
      <c r="EI20" s="172"/>
      <c r="EJ20" s="172"/>
      <c r="EK20" s="172"/>
      <c r="EL20" s="172"/>
      <c r="EM20" s="172"/>
      <c r="EN20" s="172"/>
      <c r="EO20" s="172"/>
      <c r="EP20" s="172"/>
      <c r="EQ20" s="172"/>
      <c r="ER20" s="172"/>
      <c r="ES20" s="172"/>
      <c r="ET20" s="172"/>
      <c r="EU20" s="172"/>
      <c r="EV20" s="172"/>
      <c r="EW20" s="172"/>
      <c r="EX20" s="172"/>
      <c r="EY20" s="172"/>
      <c r="EZ20" s="172"/>
      <c r="FA20" s="172"/>
      <c r="FB20" s="172"/>
      <c r="FC20" s="172"/>
      <c r="FD20" s="172"/>
      <c r="FE20" s="172"/>
      <c r="FF20" s="172"/>
      <c r="FG20" s="172"/>
      <c r="FH20" s="172"/>
      <c r="FI20" s="172"/>
      <c r="FJ20" s="172"/>
      <c r="FK20" s="172"/>
      <c r="FL20" s="172"/>
      <c r="FM20" s="172"/>
      <c r="FN20" s="172"/>
      <c r="FO20" s="172"/>
      <c r="FP20" s="172"/>
      <c r="FQ20" s="172"/>
      <c r="FR20" s="172"/>
      <c r="FS20" s="172"/>
      <c r="FT20" s="172"/>
      <c r="FU20" s="172"/>
      <c r="FV20" s="172"/>
      <c r="FW20" s="172"/>
      <c r="FX20" s="172"/>
      <c r="FY20" s="172"/>
      <c r="FZ20" s="172"/>
      <c r="GA20" s="172"/>
      <c r="GB20" s="172"/>
      <c r="GC20" s="172"/>
      <c r="GD20" s="172"/>
      <c r="GE20" s="172"/>
      <c r="GF20" s="172"/>
      <c r="GG20" s="172"/>
      <c r="GH20" s="172"/>
      <c r="GI20" s="172"/>
      <c r="GJ20" s="172"/>
      <c r="GK20" s="172"/>
      <c r="GL20" s="172"/>
      <c r="GM20" s="172"/>
      <c r="GN20" s="172"/>
      <c r="GO20" s="172"/>
      <c r="GP20" s="172"/>
      <c r="GQ20" s="172"/>
      <c r="GR20" s="172"/>
      <c r="XFB20" s="169">
        <v>203</v>
      </c>
    </row>
    <row r="21" spans="1:200 16382:16382" thickBot="1">
      <c r="A21" s="261"/>
      <c r="B21" s="537"/>
      <c r="C21" s="94"/>
      <c r="D21" s="94"/>
      <c r="E21" s="94"/>
      <c r="F21" s="94"/>
      <c r="G21" s="94"/>
      <c r="H21" s="94"/>
      <c r="I21" s="94"/>
      <c r="J21" s="94"/>
      <c r="K21" s="95"/>
      <c r="L21" s="95"/>
      <c r="M21" s="95"/>
      <c r="N21" s="95"/>
      <c r="O21" s="95"/>
      <c r="P21" s="95"/>
      <c r="Q21" s="95"/>
      <c r="R21" s="96"/>
      <c r="S21" s="96"/>
      <c r="T21" s="95"/>
      <c r="U21" s="95"/>
      <c r="V21" s="95"/>
      <c r="W21" s="95"/>
      <c r="X21" s="95"/>
      <c r="Y21" s="95"/>
      <c r="Z21" s="95"/>
      <c r="AA21" s="95"/>
      <c r="AB21" s="95"/>
      <c r="AC21" s="95"/>
      <c r="AD21" s="95"/>
      <c r="AE21" s="95"/>
      <c r="AF21" s="95"/>
      <c r="AG21" s="95"/>
      <c r="AH21" s="95"/>
      <c r="AI21" s="95"/>
      <c r="AJ21" s="95"/>
      <c r="AK21" s="95"/>
      <c r="AL21" s="95"/>
      <c r="AM21" s="95"/>
      <c r="AN21" s="95"/>
      <c r="AO21" s="95"/>
      <c r="AP21" s="758"/>
      <c r="AQ21" s="758"/>
      <c r="AR21" s="758"/>
      <c r="AS21" s="758"/>
      <c r="AT21" s="758"/>
      <c r="XFB21" s="95"/>
    </row>
    <row r="22" spans="1:200 16382:16382" thickBot="1">
      <c r="A22" s="90"/>
      <c r="G22" s="91"/>
      <c r="AI22" s="1365"/>
      <c r="AJ22" s="1365"/>
      <c r="AK22" s="1365"/>
      <c r="AL22" s="1365"/>
      <c r="AM22" s="1365"/>
      <c r="AN22" s="1365"/>
      <c r="AO22" s="1365"/>
    </row>
    <row r="23" spans="1:200 16382:16382" thickBot="1">
      <c r="A23" s="90"/>
      <c r="G23" s="91"/>
      <c r="AI23" s="1365"/>
      <c r="AJ23" s="1365"/>
      <c r="AK23" s="1365"/>
      <c r="AL23" s="1365"/>
      <c r="AM23" s="1365"/>
      <c r="AN23" s="1365"/>
      <c r="AO23" s="1365"/>
    </row>
    <row r="24" spans="1:200 16382:16382" thickBot="1">
      <c r="A24" s="90"/>
      <c r="G24" s="91"/>
    </row>
    <row r="25" spans="1:200 16382:16382" thickBot="1">
      <c r="A25" s="90"/>
      <c r="G25" s="91"/>
    </row>
    <row r="26" spans="1:200 16382:16382" thickBot="1">
      <c r="A26" s="90"/>
      <c r="G26" s="91"/>
    </row>
    <row r="27" spans="1:200 16382:16382" thickBot="1">
      <c r="A27" s="90"/>
      <c r="G27" s="91"/>
    </row>
    <row r="28" spans="1:200 16382:16382" thickBot="1">
      <c r="A28" s="90"/>
      <c r="G28" s="91"/>
    </row>
    <row r="29" spans="1:200 16382:16382" thickBot="1">
      <c r="A29" s="90"/>
      <c r="G29" s="91"/>
      <c r="AM29" s="1365"/>
      <c r="AN29" s="1365"/>
      <c r="AO29" s="1365"/>
      <c r="AP29" s="1365"/>
      <c r="AQ29" s="1365"/>
      <c r="AR29" s="1365"/>
      <c r="AS29" s="1365"/>
      <c r="AT29" s="1365"/>
    </row>
    <row r="30" spans="1:200 16382:16382" thickBot="1">
      <c r="A30" s="90"/>
      <c r="G30" s="91"/>
      <c r="AM30" s="1365"/>
      <c r="AN30" s="1365"/>
      <c r="AO30" s="1365"/>
      <c r="AP30" s="1365"/>
      <c r="AQ30" s="1365"/>
      <c r="AR30" s="1365"/>
      <c r="AS30" s="1365"/>
      <c r="AT30" s="1365"/>
    </row>
    <row r="31" spans="1:200 16382:16382" thickBot="1">
      <c r="A31" s="90"/>
      <c r="G31" s="91"/>
      <c r="AM31" s="1365"/>
      <c r="AN31" s="1365"/>
      <c r="AO31" s="1365"/>
      <c r="AP31" s="1365"/>
      <c r="AQ31" s="1365"/>
      <c r="AR31" s="1365"/>
      <c r="AS31" s="1365"/>
      <c r="AT31" s="1365"/>
    </row>
    <row r="32" spans="1:200 16382:16382" thickBot="1">
      <c r="A32" s="90"/>
      <c r="G32" s="91"/>
      <c r="AM32" s="1365"/>
      <c r="AN32" s="1365"/>
      <c r="AO32" s="1365"/>
      <c r="AP32" s="1365"/>
      <c r="AQ32" s="1365"/>
      <c r="AR32" s="1365"/>
      <c r="AS32" s="1365"/>
      <c r="AT32" s="1365"/>
    </row>
    <row r="33" spans="1:46" thickBot="1">
      <c r="A33" s="90"/>
      <c r="G33" s="91"/>
      <c r="AM33" s="1365"/>
      <c r="AN33" s="1365"/>
      <c r="AO33" s="1365"/>
      <c r="AP33" s="1365"/>
      <c r="AQ33" s="1365"/>
      <c r="AR33" s="1365"/>
      <c r="AS33" s="1365"/>
      <c r="AT33" s="1365"/>
    </row>
    <row r="34" spans="1:46" thickBot="1">
      <c r="G34" s="91"/>
      <c r="AM34" s="1365"/>
      <c r="AN34" s="1365"/>
      <c r="AO34" s="1365"/>
      <c r="AP34" s="1365"/>
      <c r="AQ34" s="1365"/>
      <c r="AR34" s="1365"/>
      <c r="AS34" s="1365"/>
      <c r="AT34" s="1365"/>
    </row>
    <row r="35" spans="1:46" thickBot="1">
      <c r="G35" s="91"/>
      <c r="AM35" s="1365"/>
      <c r="AN35" s="1365"/>
      <c r="AO35" s="1365"/>
      <c r="AP35" s="1365"/>
      <c r="AQ35" s="1365"/>
      <c r="AR35" s="1365"/>
      <c r="AS35" s="1365"/>
      <c r="AT35" s="1365"/>
    </row>
    <row r="36" spans="1:46" thickBot="1">
      <c r="G36" s="91"/>
      <c r="AM36" s="1365"/>
      <c r="AN36" s="1365"/>
      <c r="AO36" s="1365"/>
      <c r="AP36" s="1365"/>
      <c r="AQ36" s="1365"/>
      <c r="AR36" s="1365"/>
      <c r="AS36" s="1365"/>
      <c r="AT36" s="1365"/>
    </row>
    <row r="37" spans="1:46" thickBot="1">
      <c r="G37" s="91"/>
      <c r="AM37" s="1365"/>
    </row>
    <row r="38" spans="1:46" thickBot="1">
      <c r="G38" s="91"/>
    </row>
    <row r="39" spans="1:46" thickBot="1">
      <c r="G39" s="91"/>
    </row>
    <row r="40" spans="1:46" thickBot="1">
      <c r="G40" s="91"/>
    </row>
    <row r="41" spans="1:46" thickBot="1">
      <c r="G41" s="91"/>
    </row>
    <row r="42" spans="1:46" thickBot="1">
      <c r="G42" s="91"/>
    </row>
    <row r="43" spans="1:46" thickBot="1">
      <c r="G43" s="91"/>
    </row>
    <row r="44" spans="1:46" thickBot="1">
      <c r="G44" s="91"/>
    </row>
    <row r="45" spans="1:46" thickBot="1">
      <c r="G45" s="91"/>
    </row>
    <row r="46" spans="1:46" thickBot="1">
      <c r="G46" s="91"/>
    </row>
    <row r="47" spans="1:46" thickBot="1">
      <c r="G47" s="91"/>
    </row>
    <row r="48" spans="1:46" thickBot="1">
      <c r="G48" s="91"/>
    </row>
    <row r="49" spans="7:7" thickBot="1">
      <c r="G49" s="91"/>
    </row>
    <row r="50" spans="7:7" thickBot="1">
      <c r="G50" s="91"/>
    </row>
    <row r="51" spans="7:7" thickBot="1">
      <c r="G51" s="91"/>
    </row>
    <row r="52" spans="7:7" thickBot="1">
      <c r="G52" s="91"/>
    </row>
    <row r="53" spans="7:7" thickBot="1">
      <c r="G53" s="91"/>
    </row>
    <row r="54" spans="7:7" thickBot="1">
      <c r="G54" s="91"/>
    </row>
    <row r="55" spans="7:7" thickBot="1">
      <c r="G55" s="91"/>
    </row>
    <row r="56" spans="7:7" thickBot="1">
      <c r="G56" s="91"/>
    </row>
    <row r="57" spans="7:7" thickBot="1">
      <c r="G57" s="91"/>
    </row>
    <row r="58" spans="7:7" thickBot="1">
      <c r="G58" s="91"/>
    </row>
    <row r="59" spans="7:7" thickBot="1">
      <c r="G59" s="91"/>
    </row>
    <row r="60" spans="7:7" thickBot="1">
      <c r="G60" s="91"/>
    </row>
    <row r="61" spans="7:7" thickBot="1">
      <c r="G61" s="91"/>
    </row>
    <row r="62" spans="7:7" thickBot="1">
      <c r="G62" s="91"/>
    </row>
    <row r="63" spans="7:7" thickBot="1">
      <c r="G63" s="91"/>
    </row>
    <row r="64" spans="7:7" thickBot="1">
      <c r="G64" s="91"/>
    </row>
    <row r="65" spans="7:7" thickBot="1">
      <c r="G65" s="91"/>
    </row>
    <row r="66" spans="7:7" thickBot="1">
      <c r="G66" s="91"/>
    </row>
    <row r="67" spans="7:7" thickBot="1">
      <c r="G67" s="91"/>
    </row>
    <row r="68" spans="7:7" thickBot="1">
      <c r="G68" s="91"/>
    </row>
    <row r="69" spans="7:7" thickBot="1">
      <c r="G69" s="91"/>
    </row>
    <row r="70" spans="7:7" thickBot="1">
      <c r="G70" s="91"/>
    </row>
    <row r="71" spans="7:7" thickBot="1">
      <c r="G71" s="91"/>
    </row>
    <row r="72" spans="7:7" thickBot="1">
      <c r="G72" s="91"/>
    </row>
    <row r="73" spans="7:7" thickBot="1">
      <c r="G73" s="91"/>
    </row>
    <row r="74" spans="7:7" thickBot="1">
      <c r="G74" s="91"/>
    </row>
    <row r="75" spans="7:7" thickBot="1">
      <c r="G75" s="91"/>
    </row>
    <row r="76" spans="7:7" thickBot="1">
      <c r="G76" s="91"/>
    </row>
    <row r="77" spans="7:7" thickBot="1">
      <c r="G77" s="91"/>
    </row>
    <row r="78" spans="7:7" thickBot="1">
      <c r="G78" s="91"/>
    </row>
    <row r="79" spans="7:7" thickBot="1">
      <c r="G79" s="91"/>
    </row>
    <row r="80" spans="7:7" thickBot="1">
      <c r="G80" s="91"/>
    </row>
    <row r="81" spans="7:7" thickBot="1">
      <c r="G81" s="91"/>
    </row>
    <row r="82" spans="7:7" thickBot="1">
      <c r="G82" s="91"/>
    </row>
    <row r="83" spans="7:7" thickBot="1">
      <c r="G83" s="91"/>
    </row>
    <row r="84" spans="7:7" thickBot="1">
      <c r="G84" s="91"/>
    </row>
    <row r="85" spans="7:7" thickBot="1">
      <c r="G85" s="91"/>
    </row>
    <row r="86" spans="7:7" thickBot="1">
      <c r="G86" s="91"/>
    </row>
    <row r="87" spans="7:7" thickBot="1">
      <c r="G87" s="91"/>
    </row>
    <row r="88" spans="7:7" thickBot="1">
      <c r="G88" s="91"/>
    </row>
    <row r="89" spans="7:7" thickBot="1">
      <c r="G89" s="91"/>
    </row>
    <row r="90" spans="7:7" thickBot="1">
      <c r="G90" s="91"/>
    </row>
    <row r="91" spans="7:7" thickBot="1">
      <c r="G91" s="91"/>
    </row>
    <row r="92" spans="7:7" thickBot="1">
      <c r="G92" s="91"/>
    </row>
    <row r="93" spans="7:7" thickBot="1">
      <c r="G93" s="91"/>
    </row>
    <row r="94" spans="7:7" thickBot="1">
      <c r="G94" s="91"/>
    </row>
    <row r="95" spans="7:7" thickBot="1">
      <c r="G95" s="91"/>
    </row>
    <row r="96" spans="7:7" thickBot="1">
      <c r="G96" s="91"/>
    </row>
    <row r="97" spans="7:7" thickBot="1">
      <c r="G97" s="91"/>
    </row>
    <row r="98" spans="7:7" thickBot="1">
      <c r="G98" s="91"/>
    </row>
    <row r="99" spans="7:7" thickBot="1">
      <c r="G99" s="91"/>
    </row>
    <row r="100" spans="7:7" thickBot="1">
      <c r="G100" s="91"/>
    </row>
    <row r="101" spans="7:7" thickBot="1">
      <c r="G101" s="91"/>
    </row>
    <row r="102" spans="7:7" thickBot="1">
      <c r="G102" s="91"/>
    </row>
    <row r="103" spans="7:7" thickBot="1">
      <c r="G103" s="91"/>
    </row>
    <row r="104" spans="7:7" thickBot="1">
      <c r="G104" s="91"/>
    </row>
    <row r="105" spans="7:7" thickBot="1">
      <c r="G105" s="91"/>
    </row>
    <row r="106" spans="7:7" thickBot="1">
      <c r="G106" s="91"/>
    </row>
    <row r="107" spans="7:7" thickBot="1">
      <c r="G107" s="91"/>
    </row>
    <row r="108" spans="7:7" thickBot="1">
      <c r="G108" s="91"/>
    </row>
    <row r="109" spans="7:7" thickBot="1">
      <c r="G109" s="91"/>
    </row>
    <row r="110" spans="7:7" thickBot="1">
      <c r="G110" s="91"/>
    </row>
    <row r="111" spans="7:7" thickBot="1">
      <c r="G111" s="91"/>
    </row>
    <row r="112" spans="7:7" thickBot="1">
      <c r="G112" s="91"/>
    </row>
    <row r="113" spans="7:7" thickBot="1">
      <c r="G113" s="91"/>
    </row>
    <row r="114" spans="7:7" thickBot="1">
      <c r="G114" s="91"/>
    </row>
    <row r="115" spans="7:7" thickBot="1">
      <c r="G115" s="91"/>
    </row>
    <row r="116" spans="7:7" thickBot="1">
      <c r="G116" s="91"/>
    </row>
    <row r="117" spans="7:7" thickBot="1">
      <c r="G117" s="91"/>
    </row>
    <row r="118" spans="7:7" thickBot="1">
      <c r="G118" s="91"/>
    </row>
    <row r="119" spans="7:7" thickBot="1">
      <c r="G119" s="91"/>
    </row>
    <row r="120" spans="7:7" thickBot="1">
      <c r="G120" s="91"/>
    </row>
    <row r="121" spans="7:7" thickBot="1">
      <c r="G121" s="91"/>
    </row>
    <row r="122" spans="7:7" thickBot="1">
      <c r="G122" s="91"/>
    </row>
    <row r="123" spans="7:7" thickBot="1">
      <c r="G123" s="91"/>
    </row>
    <row r="124" spans="7:7" thickBot="1">
      <c r="G124" s="91"/>
    </row>
    <row r="125" spans="7:7" thickBot="1">
      <c r="G125" s="91"/>
    </row>
    <row r="126" spans="7:7" thickBot="1">
      <c r="G126" s="91"/>
    </row>
    <row r="127" spans="7:7" thickBot="1">
      <c r="G127" s="91"/>
    </row>
    <row r="128" spans="7:7" thickBot="1">
      <c r="G128" s="91"/>
    </row>
    <row r="129" spans="7:7" thickBot="1">
      <c r="G129" s="91"/>
    </row>
    <row r="130" spans="7:7" thickBot="1">
      <c r="G130" s="91"/>
    </row>
    <row r="131" spans="7:7" thickBot="1">
      <c r="G131" s="91"/>
    </row>
    <row r="132" spans="7:7" thickBot="1">
      <c r="G132" s="91"/>
    </row>
    <row r="133" spans="7:7" thickBot="1">
      <c r="G133" s="91"/>
    </row>
    <row r="134" spans="7:7" thickBot="1">
      <c r="G134" s="91"/>
    </row>
    <row r="135" spans="7:7" thickBot="1">
      <c r="G135" s="91"/>
    </row>
    <row r="136" spans="7:7" thickBot="1">
      <c r="G136" s="91"/>
    </row>
    <row r="137" spans="7:7" thickBot="1">
      <c r="G137" s="91"/>
    </row>
    <row r="138" spans="7:7" thickBot="1">
      <c r="G138" s="91"/>
    </row>
    <row r="139" spans="7:7" thickBot="1">
      <c r="G139" s="91"/>
    </row>
    <row r="140" spans="7:7" thickBot="1">
      <c r="G140" s="91"/>
    </row>
    <row r="141" spans="7:7" thickBot="1">
      <c r="G141" s="91"/>
    </row>
    <row r="142" spans="7:7" thickBot="1">
      <c r="G142" s="91"/>
    </row>
    <row r="143" spans="7:7" thickBot="1">
      <c r="G143" s="91"/>
    </row>
    <row r="144" spans="7:7" thickBot="1">
      <c r="G144" s="91"/>
    </row>
    <row r="145" spans="7:7" thickBot="1">
      <c r="G145" s="91"/>
    </row>
    <row r="146" spans="7:7" thickBot="1">
      <c r="G146" s="91"/>
    </row>
    <row r="147" spans="7:7" thickBot="1">
      <c r="G147" s="91"/>
    </row>
    <row r="148" spans="7:7" thickBot="1">
      <c r="G148" s="91"/>
    </row>
    <row r="149" spans="7:7" thickBot="1">
      <c r="G149" s="91"/>
    </row>
    <row r="150" spans="7:7" thickBot="1">
      <c r="G150" s="91"/>
    </row>
    <row r="151" spans="7:7" thickBot="1">
      <c r="G151" s="91"/>
    </row>
    <row r="152" spans="7:7" thickBot="1">
      <c r="G152" s="91"/>
    </row>
    <row r="153" spans="7:7" thickBot="1">
      <c r="G153" s="91"/>
    </row>
    <row r="154" spans="7:7" thickBot="1">
      <c r="G154" s="91"/>
    </row>
    <row r="155" spans="7:7" thickBot="1">
      <c r="G155" s="91"/>
    </row>
    <row r="156" spans="7:7" thickBot="1">
      <c r="G156" s="91"/>
    </row>
    <row r="157" spans="7:7" thickBot="1">
      <c r="G157" s="91"/>
    </row>
    <row r="158" spans="7:7" thickBot="1">
      <c r="G158" s="91"/>
    </row>
    <row r="159" spans="7:7" thickBot="1">
      <c r="G159" s="91"/>
    </row>
    <row r="160" spans="7:7" thickBot="1">
      <c r="G160" s="91"/>
    </row>
    <row r="161" spans="7:7" thickBot="1">
      <c r="G161" s="91"/>
    </row>
    <row r="162" spans="7:7" thickBot="1">
      <c r="G162" s="91"/>
    </row>
    <row r="163" spans="7:7" thickBot="1">
      <c r="G163" s="91"/>
    </row>
    <row r="164" spans="7:7" thickBot="1">
      <c r="G164" s="91"/>
    </row>
    <row r="165" spans="7:7" thickBot="1">
      <c r="G165" s="91"/>
    </row>
    <row r="166" spans="7:7" thickBot="1">
      <c r="G166" s="91"/>
    </row>
    <row r="167" spans="7:7" thickBot="1">
      <c r="G167" s="91"/>
    </row>
    <row r="168" spans="7:7" thickBot="1">
      <c r="G168" s="91"/>
    </row>
    <row r="169" spans="7:7" thickBot="1">
      <c r="G169" s="91"/>
    </row>
    <row r="170" spans="7:7" thickBot="1">
      <c r="G170" s="91"/>
    </row>
    <row r="171" spans="7:7" thickBot="1">
      <c r="G171" s="91"/>
    </row>
    <row r="172" spans="7:7" thickBot="1">
      <c r="G172" s="91"/>
    </row>
    <row r="173" spans="7:7" thickBot="1">
      <c r="G173" s="91"/>
    </row>
    <row r="174" spans="7:7" thickBot="1">
      <c r="G174" s="91"/>
    </row>
    <row r="175" spans="7:7" thickBot="1">
      <c r="G175" s="91"/>
    </row>
    <row r="176" spans="7:7" thickBot="1">
      <c r="G176" s="91"/>
    </row>
    <row r="177" spans="7:7" thickBot="1">
      <c r="G177" s="91"/>
    </row>
    <row r="178" spans="7:7" thickBot="1">
      <c r="G178" s="91"/>
    </row>
    <row r="179" spans="7:7" thickBot="1">
      <c r="G179" s="91"/>
    </row>
    <row r="180" spans="7:7" thickBot="1">
      <c r="G180" s="91"/>
    </row>
    <row r="181" spans="7:7" thickBot="1">
      <c r="G181" s="91"/>
    </row>
    <row r="182" spans="7:7" thickBot="1">
      <c r="G182" s="91"/>
    </row>
    <row r="183" spans="7:7" thickBot="1">
      <c r="G183" s="91"/>
    </row>
    <row r="184" spans="7:7" thickBot="1">
      <c r="G184" s="91"/>
    </row>
    <row r="185" spans="7:7" thickBot="1">
      <c r="G185" s="91"/>
    </row>
    <row r="186" spans="7:7" thickBot="1">
      <c r="G186" s="91"/>
    </row>
    <row r="187" spans="7:7" thickBot="1">
      <c r="G187" s="91"/>
    </row>
    <row r="188" spans="7:7" thickBot="1">
      <c r="G188" s="91"/>
    </row>
    <row r="189" spans="7:7" thickBot="1">
      <c r="G189" s="91"/>
    </row>
    <row r="190" spans="7:7" thickBot="1">
      <c r="G190" s="91"/>
    </row>
    <row r="191" spans="7:7" thickBot="1">
      <c r="G191" s="91"/>
    </row>
    <row r="192" spans="7:7" thickBot="1">
      <c r="G192" s="91"/>
    </row>
    <row r="193" spans="7:7" thickBot="1">
      <c r="G193" s="91"/>
    </row>
    <row r="194" spans="7:7" thickBot="1">
      <c r="G194" s="91"/>
    </row>
    <row r="195" spans="7:7" thickBot="1">
      <c r="G195" s="91"/>
    </row>
    <row r="196" spans="7:7" thickBot="1">
      <c r="G196" s="91"/>
    </row>
    <row r="197" spans="7:7" thickBot="1">
      <c r="G197" s="91"/>
    </row>
    <row r="198" spans="7:7" thickBot="1">
      <c r="G198" s="91"/>
    </row>
    <row r="199" spans="7:7" thickBot="1">
      <c r="G199" s="91"/>
    </row>
    <row r="200" spans="7:7" thickBot="1">
      <c r="G200" s="91"/>
    </row>
    <row r="201" spans="7:7" thickBot="1">
      <c r="G201" s="91"/>
    </row>
    <row r="202" spans="7:7" thickBot="1">
      <c r="G202" s="91"/>
    </row>
    <row r="203" spans="7:7" thickBot="1">
      <c r="G203" s="91"/>
    </row>
    <row r="204" spans="7:7" thickBot="1">
      <c r="G204" s="91"/>
    </row>
    <row r="205" spans="7:7" thickBot="1">
      <c r="G205" s="91"/>
    </row>
    <row r="206" spans="7:7" thickBot="1">
      <c r="G206" s="91"/>
    </row>
    <row r="207" spans="7:7" thickBot="1">
      <c r="G207" s="91"/>
    </row>
    <row r="208" spans="7:7" thickBot="1">
      <c r="G208" s="91"/>
    </row>
    <row r="209" spans="7:7" thickBot="1">
      <c r="G209" s="91"/>
    </row>
    <row r="210" spans="7:7" thickBot="1">
      <c r="G210" s="91"/>
    </row>
    <row r="211" spans="7:7" thickBot="1">
      <c r="G211" s="91"/>
    </row>
    <row r="212" spans="7:7" thickBot="1">
      <c r="G212" s="91"/>
    </row>
    <row r="213" spans="7:7" thickBot="1">
      <c r="G213" s="91"/>
    </row>
    <row r="214" spans="7:7" thickBot="1">
      <c r="G214" s="91"/>
    </row>
    <row r="215" spans="7:7" thickBot="1">
      <c r="G215" s="91"/>
    </row>
    <row r="216" spans="7:7" thickBot="1">
      <c r="G216" s="91"/>
    </row>
    <row r="217" spans="7:7" thickBot="1">
      <c r="G217" s="91"/>
    </row>
    <row r="218" spans="7:7" thickBot="1">
      <c r="G218" s="91"/>
    </row>
    <row r="219" spans="7:7" thickBot="1">
      <c r="G219" s="91"/>
    </row>
    <row r="220" spans="7:7" thickBot="1">
      <c r="G220" s="91"/>
    </row>
    <row r="221" spans="7:7" thickBot="1">
      <c r="G221" s="91"/>
    </row>
    <row r="222" spans="7:7" thickBot="1">
      <c r="G222" s="91"/>
    </row>
    <row r="223" spans="7:7" thickBot="1">
      <c r="G223" s="91"/>
    </row>
    <row r="224" spans="7:7" thickBot="1">
      <c r="G224" s="91"/>
    </row>
    <row r="225" spans="7:7" thickBot="1">
      <c r="G225" s="91"/>
    </row>
    <row r="226" spans="7:7" thickBot="1">
      <c r="G226" s="91"/>
    </row>
    <row r="227" spans="7:7" thickBot="1">
      <c r="G227" s="91"/>
    </row>
    <row r="228" spans="7:7" thickBot="1">
      <c r="G228" s="91"/>
    </row>
    <row r="229" spans="7:7" thickBot="1">
      <c r="G229" s="91"/>
    </row>
    <row r="230" spans="7:7" thickBot="1">
      <c r="G230" s="91"/>
    </row>
    <row r="231" spans="7:7" thickBot="1">
      <c r="G231" s="92"/>
    </row>
    <row r="232" spans="7:7" thickBot="1">
      <c r="G232" s="92"/>
    </row>
    <row r="233" spans="7:7" thickBot="1">
      <c r="G233" s="92"/>
    </row>
    <row r="234" spans="7:7" thickBot="1">
      <c r="G234" s="92"/>
    </row>
    <row r="235" spans="7:7" thickBot="1">
      <c r="G235" s="92"/>
    </row>
    <row r="236" spans="7:7" thickBot="1">
      <c r="G236" s="92"/>
    </row>
    <row r="237" spans="7:7" thickBot="1">
      <c r="G237" s="92"/>
    </row>
    <row r="238" spans="7:7" thickBot="1">
      <c r="G238" s="92"/>
    </row>
    <row r="239" spans="7:7" thickBot="1">
      <c r="G239" s="92"/>
    </row>
    <row r="240" spans="7:7" thickBot="1">
      <c r="G240" s="92"/>
    </row>
    <row r="241" spans="7:7" thickBot="1">
      <c r="G241" s="92"/>
    </row>
    <row r="242" spans="7:7" thickBot="1">
      <c r="G242" s="92"/>
    </row>
    <row r="243" spans="7:7" thickBot="1">
      <c r="G243" s="92"/>
    </row>
    <row r="244" spans="7:7" thickBot="1">
      <c r="G244" s="92"/>
    </row>
    <row r="245" spans="7:7" thickBot="1">
      <c r="G245" s="92"/>
    </row>
    <row r="246" spans="7:7" thickBot="1">
      <c r="G246" s="92"/>
    </row>
    <row r="247" spans="7:7" thickBot="1">
      <c r="G247" s="92"/>
    </row>
    <row r="248" spans="7:7" thickBot="1">
      <c r="G248" s="92"/>
    </row>
    <row r="249" spans="7:7" thickBot="1">
      <c r="G249" s="92"/>
    </row>
    <row r="250" spans="7:7" thickBot="1">
      <c r="G250" s="92"/>
    </row>
    <row r="251" spans="7:7" thickBot="1">
      <c r="G251" s="92"/>
    </row>
    <row r="252" spans="7:7" thickBot="1">
      <c r="G252" s="92"/>
    </row>
    <row r="253" spans="7:7" thickBot="1">
      <c r="G253" s="92"/>
    </row>
    <row r="254" spans="7:7" thickBot="1">
      <c r="G254" s="92"/>
    </row>
    <row r="255" spans="7:7" thickBot="1">
      <c r="G255" s="92"/>
    </row>
    <row r="256" spans="7:7" thickBot="1">
      <c r="G256" s="92"/>
    </row>
    <row r="257" spans="7:7" thickBot="1">
      <c r="G257" s="92"/>
    </row>
    <row r="258" spans="7:7" thickBot="1">
      <c r="G258" s="92"/>
    </row>
    <row r="259" spans="7:7" thickBot="1">
      <c r="G259" s="92"/>
    </row>
    <row r="260" spans="7:7" thickBot="1">
      <c r="G260" s="92"/>
    </row>
    <row r="261" spans="7:7" thickBot="1">
      <c r="G261" s="92"/>
    </row>
    <row r="262" spans="7:7" thickBot="1">
      <c r="G262" s="92"/>
    </row>
    <row r="263" spans="7:7" thickBot="1">
      <c r="G263" s="92"/>
    </row>
    <row r="264" spans="7:7" thickBot="1">
      <c r="G264" s="92"/>
    </row>
    <row r="265" spans="7:7" thickBot="1">
      <c r="G265" s="92"/>
    </row>
    <row r="266" spans="7:7" thickBot="1">
      <c r="G266" s="92"/>
    </row>
    <row r="267" spans="7:7" thickBot="1">
      <c r="G267" s="92"/>
    </row>
    <row r="268" spans="7:7" thickBot="1">
      <c r="G268" s="92"/>
    </row>
    <row r="269" spans="7:7" thickBot="1">
      <c r="G269" s="92"/>
    </row>
    <row r="270" spans="7:7" thickBot="1">
      <c r="G270" s="92"/>
    </row>
    <row r="271" spans="7:7" thickBot="1">
      <c r="G271" s="92"/>
    </row>
    <row r="272" spans="7:7" thickBot="1">
      <c r="G272" s="92"/>
    </row>
    <row r="273" spans="7:7" thickBot="1">
      <c r="G273" s="92"/>
    </row>
    <row r="274" spans="7:7" thickBot="1">
      <c r="G274" s="92"/>
    </row>
    <row r="275" spans="7:7" thickBot="1">
      <c r="G275" s="92"/>
    </row>
    <row r="276" spans="7:7" thickBot="1">
      <c r="G276" s="92"/>
    </row>
    <row r="277" spans="7:7" thickBot="1">
      <c r="G277" s="92"/>
    </row>
    <row r="278" spans="7:7" thickBot="1">
      <c r="G278" s="92"/>
    </row>
    <row r="279" spans="7:7" thickBot="1">
      <c r="G279" s="92"/>
    </row>
    <row r="280" spans="7:7" thickBot="1">
      <c r="G280" s="92"/>
    </row>
    <row r="281" spans="7:7" thickBot="1">
      <c r="G281" s="92"/>
    </row>
    <row r="282" spans="7:7" thickBot="1">
      <c r="G282" s="92"/>
    </row>
    <row r="283" spans="7:7" thickBot="1">
      <c r="G283" s="92"/>
    </row>
    <row r="284" spans="7:7" thickBot="1">
      <c r="G284" s="92"/>
    </row>
    <row r="285" spans="7:7" thickBot="1">
      <c r="G285" s="92"/>
    </row>
    <row r="286" spans="7:7" thickBot="1">
      <c r="G286" s="92"/>
    </row>
    <row r="287" spans="7:7" thickBot="1">
      <c r="G287" s="92"/>
    </row>
    <row r="288" spans="7:7" thickBot="1">
      <c r="G288" s="92"/>
    </row>
    <row r="289" spans="7:7" thickBot="1">
      <c r="G289" s="92"/>
    </row>
    <row r="290" spans="7:7" thickBot="1">
      <c r="G290" s="92"/>
    </row>
    <row r="291" spans="7:7" thickBot="1">
      <c r="G291" s="92"/>
    </row>
    <row r="292" spans="7:7" thickBot="1">
      <c r="G292" s="92"/>
    </row>
    <row r="293" spans="7:7" thickBot="1">
      <c r="G293" s="92"/>
    </row>
    <row r="294" spans="7:7" thickBot="1">
      <c r="G294" s="92"/>
    </row>
    <row r="295" spans="7:7" thickBot="1">
      <c r="G295" s="92"/>
    </row>
    <row r="296" spans="7:7" thickBot="1">
      <c r="G296" s="92"/>
    </row>
    <row r="297" spans="7:7" thickBot="1">
      <c r="G297" s="92"/>
    </row>
    <row r="298" spans="7:7" thickBot="1">
      <c r="G298" s="92"/>
    </row>
    <row r="299" spans="7:7" thickBot="1">
      <c r="G299" s="92"/>
    </row>
    <row r="300" spans="7:7" thickBot="1">
      <c r="G300" s="92"/>
    </row>
    <row r="301" spans="7:7" thickBot="1">
      <c r="G301" s="92"/>
    </row>
    <row r="302" spans="7:7" thickBot="1">
      <c r="G302" s="92"/>
    </row>
    <row r="303" spans="7:7" thickBot="1">
      <c r="G303" s="92"/>
    </row>
    <row r="304" spans="7:7" thickBot="1">
      <c r="G304" s="92"/>
    </row>
    <row r="305" spans="7:7" thickBot="1">
      <c r="G305" s="92"/>
    </row>
    <row r="306" spans="7:7" thickBot="1">
      <c r="G306" s="92"/>
    </row>
    <row r="307" spans="7:7" thickBot="1">
      <c r="G307" s="92"/>
    </row>
    <row r="308" spans="7:7" thickBot="1">
      <c r="G308" s="92"/>
    </row>
    <row r="309" spans="7:7" thickBot="1">
      <c r="G309" s="92"/>
    </row>
    <row r="310" spans="7:7" thickBot="1">
      <c r="G310" s="92"/>
    </row>
    <row r="311" spans="7:7" thickBot="1">
      <c r="G311" s="92"/>
    </row>
    <row r="312" spans="7:7" thickBot="1">
      <c r="G312" s="92"/>
    </row>
    <row r="313" spans="7:7" thickBot="1">
      <c r="G313" s="92"/>
    </row>
    <row r="314" spans="7:7" thickBot="1">
      <c r="G314" s="92"/>
    </row>
    <row r="315" spans="7:7" thickBot="1">
      <c r="G315" s="92"/>
    </row>
    <row r="316" spans="7:7" thickBot="1">
      <c r="G316" s="92"/>
    </row>
    <row r="317" spans="7:7" thickBot="1">
      <c r="G317" s="92"/>
    </row>
    <row r="318" spans="7:7" thickBot="1">
      <c r="G318" s="92"/>
    </row>
    <row r="319" spans="7:7" thickBot="1">
      <c r="G319" s="92"/>
    </row>
    <row r="320" spans="7:7" thickBot="1">
      <c r="G320" s="92"/>
    </row>
    <row r="321" spans="7:7" thickBot="1">
      <c r="G321" s="92"/>
    </row>
    <row r="322" spans="7:7" thickBot="1">
      <c r="G322" s="92"/>
    </row>
    <row r="323" spans="7:7" thickBot="1">
      <c r="G323" s="92"/>
    </row>
    <row r="324" spans="7:7" thickBot="1">
      <c r="G324" s="92"/>
    </row>
    <row r="325" spans="7:7" thickBot="1">
      <c r="G325" s="92"/>
    </row>
    <row r="326" spans="7:7" thickBot="1">
      <c r="G326" s="92"/>
    </row>
    <row r="327" spans="7:7" thickBot="1">
      <c r="G327" s="92"/>
    </row>
    <row r="328" spans="7:7" thickBot="1">
      <c r="G328" s="92"/>
    </row>
    <row r="329" spans="7:7" thickBot="1">
      <c r="G329" s="92"/>
    </row>
    <row r="330" spans="7:7" thickBot="1">
      <c r="G330" s="92"/>
    </row>
    <row r="331" spans="7:7" thickBot="1">
      <c r="G331" s="92"/>
    </row>
    <row r="332" spans="7:7" thickBot="1">
      <c r="G332" s="92"/>
    </row>
    <row r="333" spans="7:7" thickBot="1">
      <c r="G333" s="92"/>
    </row>
    <row r="334" spans="7:7" thickBot="1">
      <c r="G334" s="92"/>
    </row>
    <row r="335" spans="7:7" thickBot="1">
      <c r="G335" s="92"/>
    </row>
    <row r="336" spans="7:7" thickBot="1">
      <c r="G336" s="92"/>
    </row>
    <row r="337" spans="7:7" thickBot="1">
      <c r="G337" s="92"/>
    </row>
    <row r="338" spans="7:7" thickBot="1">
      <c r="G338" s="92"/>
    </row>
    <row r="339" spans="7:7" thickBot="1">
      <c r="G339" s="92"/>
    </row>
    <row r="340" spans="7:7" thickBot="1">
      <c r="G340" s="92"/>
    </row>
    <row r="341" spans="7:7" thickBot="1">
      <c r="G341" s="92"/>
    </row>
    <row r="342" spans="7:7" thickBot="1">
      <c r="G342" s="92"/>
    </row>
    <row r="343" spans="7:7" thickBot="1">
      <c r="G343" s="92"/>
    </row>
    <row r="344" spans="7:7" thickBot="1">
      <c r="G344" s="92"/>
    </row>
    <row r="345" spans="7:7" thickBot="1">
      <c r="G345" s="92"/>
    </row>
    <row r="346" spans="7:7" thickBot="1">
      <c r="G346" s="92"/>
    </row>
    <row r="347" spans="7:7" thickBot="1">
      <c r="G347" s="92"/>
    </row>
    <row r="348" spans="7:7" thickBot="1">
      <c r="G348" s="92"/>
    </row>
    <row r="349" spans="7:7" thickBot="1">
      <c r="G349" s="92"/>
    </row>
    <row r="350" spans="7:7" thickBot="1">
      <c r="G350" s="92"/>
    </row>
    <row r="351" spans="7:7" thickBot="1">
      <c r="G351" s="92"/>
    </row>
    <row r="352" spans="7:7" thickBot="1">
      <c r="G352" s="92"/>
    </row>
    <row r="353" spans="7:7" thickBot="1">
      <c r="G353" s="92"/>
    </row>
    <row r="354" spans="7:7" thickBot="1">
      <c r="G354" s="92"/>
    </row>
    <row r="355" spans="7:7" thickBot="1">
      <c r="G355" s="92"/>
    </row>
    <row r="356" spans="7:7" thickBot="1">
      <c r="G356" s="92"/>
    </row>
    <row r="357" spans="7:7" thickBot="1">
      <c r="G357" s="92"/>
    </row>
    <row r="358" spans="7:7" thickBot="1">
      <c r="G358" s="92"/>
    </row>
    <row r="359" spans="7:7" thickBot="1">
      <c r="G359" s="92"/>
    </row>
    <row r="360" spans="7:7" thickBot="1">
      <c r="G360" s="92"/>
    </row>
    <row r="361" spans="7:7" thickBot="1">
      <c r="G361" s="92"/>
    </row>
    <row r="362" spans="7:7" thickBot="1">
      <c r="G362" s="92"/>
    </row>
    <row r="363" spans="7:7" thickBot="1">
      <c r="G363" s="92"/>
    </row>
    <row r="364" spans="7:7" thickBot="1">
      <c r="G364" s="92"/>
    </row>
    <row r="365" spans="7:7" thickBot="1">
      <c r="G365" s="92"/>
    </row>
    <row r="366" spans="7:7" thickBot="1">
      <c r="G366" s="92"/>
    </row>
    <row r="367" spans="7:7" thickBot="1">
      <c r="G367" s="92"/>
    </row>
    <row r="368" spans="7:7" thickBot="1">
      <c r="G368" s="92"/>
    </row>
    <row r="369" spans="7:7" thickBot="1">
      <c r="G369" s="92"/>
    </row>
    <row r="370" spans="7:7" thickBot="1">
      <c r="G370" s="92"/>
    </row>
    <row r="371" spans="7:7" thickBot="1">
      <c r="G371" s="92"/>
    </row>
    <row r="372" spans="7:7" thickBot="1">
      <c r="G372" s="92"/>
    </row>
    <row r="373" spans="7:7" thickBot="1">
      <c r="G373" s="92"/>
    </row>
    <row r="374" spans="7:7" thickBot="1">
      <c r="G374" s="92"/>
    </row>
    <row r="375" spans="7:7" thickBot="1">
      <c r="G375" s="92"/>
    </row>
    <row r="376" spans="7:7" thickBot="1">
      <c r="G376" s="92"/>
    </row>
    <row r="377" spans="7:7" thickBot="1">
      <c r="G377" s="92"/>
    </row>
    <row r="378" spans="7:7" thickBot="1">
      <c r="G378" s="92"/>
    </row>
    <row r="379" spans="7:7" thickBot="1">
      <c r="G379" s="92"/>
    </row>
    <row r="380" spans="7:7" thickBot="1">
      <c r="G380" s="92"/>
    </row>
    <row r="381" spans="7:7" thickBot="1">
      <c r="G381" s="92"/>
    </row>
    <row r="382" spans="7:7" thickBot="1">
      <c r="G382" s="92"/>
    </row>
    <row r="383" spans="7:7" thickBot="1">
      <c r="G383" s="92"/>
    </row>
    <row r="384" spans="7:7" thickBot="1">
      <c r="G384" s="92"/>
    </row>
    <row r="385" spans="7:7" thickBot="1">
      <c r="G385" s="92"/>
    </row>
    <row r="386" spans="7:7" thickBot="1">
      <c r="G386" s="92"/>
    </row>
    <row r="387" spans="7:7" thickBot="1">
      <c r="G387" s="92"/>
    </row>
    <row r="388" spans="7:7" thickBot="1">
      <c r="G388" s="92"/>
    </row>
    <row r="389" spans="7:7" thickBot="1">
      <c r="G389" s="92"/>
    </row>
    <row r="390" spans="7:7" thickBot="1">
      <c r="G390" s="92"/>
    </row>
    <row r="391" spans="7:7" thickBot="1">
      <c r="G391" s="92"/>
    </row>
    <row r="392" spans="7:7" thickBot="1">
      <c r="G392" s="92"/>
    </row>
    <row r="393" spans="7:7" thickBot="1">
      <c r="G393" s="92"/>
    </row>
    <row r="394" spans="7:7" thickBot="1">
      <c r="G394" s="92"/>
    </row>
    <row r="395" spans="7:7" thickBot="1">
      <c r="G395" s="92"/>
    </row>
    <row r="396" spans="7:7" thickBot="1">
      <c r="G396" s="92"/>
    </row>
    <row r="397" spans="7:7" thickBot="1">
      <c r="G397" s="92"/>
    </row>
    <row r="398" spans="7:7" thickBot="1">
      <c r="G398" s="92"/>
    </row>
    <row r="399" spans="7:7" thickBot="1">
      <c r="G399" s="92"/>
    </row>
    <row r="400" spans="7:7" thickBot="1">
      <c r="G400" s="92"/>
    </row>
    <row r="401" spans="7:7" thickBot="1">
      <c r="G401" s="92"/>
    </row>
    <row r="402" spans="7:7" thickBot="1">
      <c r="G402" s="92"/>
    </row>
    <row r="403" spans="7:7" thickBot="1">
      <c r="G403" s="92"/>
    </row>
    <row r="404" spans="7:7" thickBot="1">
      <c r="G404" s="92"/>
    </row>
    <row r="405" spans="7:7" thickBot="1">
      <c r="G405" s="92"/>
    </row>
    <row r="406" spans="7:7" thickBot="1">
      <c r="G406" s="92"/>
    </row>
    <row r="407" spans="7:7" thickBot="1">
      <c r="G407" s="92"/>
    </row>
    <row r="408" spans="7:7" thickBot="1">
      <c r="G408" s="92"/>
    </row>
    <row r="409" spans="7:7" thickBot="1">
      <c r="G409" s="92"/>
    </row>
    <row r="410" spans="7:7" thickBot="1">
      <c r="G410" s="92"/>
    </row>
    <row r="411" spans="7:7" thickBot="1">
      <c r="G411" s="92"/>
    </row>
    <row r="412" spans="7:7" thickBot="1">
      <c r="G412" s="92"/>
    </row>
    <row r="413" spans="7:7" thickBot="1">
      <c r="G413" s="92"/>
    </row>
    <row r="414" spans="7:7" thickBot="1">
      <c r="G414" s="92"/>
    </row>
    <row r="415" spans="7:7" thickBot="1">
      <c r="G415" s="92"/>
    </row>
    <row r="416" spans="7:7" thickBot="1">
      <c r="G416" s="92"/>
    </row>
    <row r="417" spans="7:7" thickBot="1">
      <c r="G417" s="92"/>
    </row>
    <row r="418" spans="7:7" thickBot="1">
      <c r="G418" s="92"/>
    </row>
    <row r="419" spans="7:7" thickBot="1">
      <c r="G419" s="92"/>
    </row>
    <row r="420" spans="7:7" thickBot="1">
      <c r="G420" s="92"/>
    </row>
    <row r="421" spans="7:7" thickBot="1">
      <c r="G421" s="92"/>
    </row>
    <row r="422" spans="7:7" thickBot="1">
      <c r="G422" s="92"/>
    </row>
    <row r="423" spans="7:7" thickBot="1">
      <c r="G423" s="92"/>
    </row>
    <row r="424" spans="7:7" thickBot="1">
      <c r="G424" s="92"/>
    </row>
    <row r="425" spans="7:7" thickBot="1">
      <c r="G425" s="92"/>
    </row>
    <row r="426" spans="7:7" thickBot="1">
      <c r="G426" s="92"/>
    </row>
    <row r="427" spans="7:7" thickBot="1">
      <c r="G427" s="92"/>
    </row>
    <row r="428" spans="7:7" thickBot="1">
      <c r="G428" s="92"/>
    </row>
    <row r="429" spans="7:7" thickBot="1">
      <c r="G429" s="92"/>
    </row>
    <row r="430" spans="7:7" thickBot="1">
      <c r="G430" s="92"/>
    </row>
    <row r="431" spans="7:7" thickBot="1">
      <c r="G431" s="92"/>
    </row>
    <row r="432" spans="7:7" thickBot="1">
      <c r="G432" s="92"/>
    </row>
    <row r="433" spans="7:7" thickBot="1">
      <c r="G433" s="92"/>
    </row>
    <row r="434" spans="7:7" thickBot="1">
      <c r="G434" s="92"/>
    </row>
    <row r="435" spans="7:7" thickBot="1">
      <c r="G435" s="92"/>
    </row>
    <row r="436" spans="7:7" thickBot="1">
      <c r="G436" s="92"/>
    </row>
    <row r="437" spans="7:7" thickBot="1">
      <c r="G437" s="92"/>
    </row>
    <row r="438" spans="7:7" thickBot="1">
      <c r="G438" s="92"/>
    </row>
    <row r="439" spans="7:7" thickBot="1">
      <c r="G439" s="92"/>
    </row>
    <row r="440" spans="7:7" thickBot="1">
      <c r="G440" s="92"/>
    </row>
    <row r="441" spans="7:7" thickBot="1">
      <c r="G441" s="92"/>
    </row>
    <row r="442" spans="7:7" thickBot="1">
      <c r="G442" s="92"/>
    </row>
    <row r="443" spans="7:7" thickBot="1">
      <c r="G443" s="92"/>
    </row>
    <row r="444" spans="7:7" thickBot="1">
      <c r="G444" s="92"/>
    </row>
    <row r="445" spans="7:7" thickBot="1">
      <c r="G445" s="92"/>
    </row>
    <row r="446" spans="7:7" thickBot="1">
      <c r="G446" s="92"/>
    </row>
    <row r="447" spans="7:7" thickBot="1">
      <c r="G447" s="92"/>
    </row>
    <row r="448" spans="7:7" thickBot="1">
      <c r="G448" s="92"/>
    </row>
    <row r="449" spans="7:7" thickBot="1">
      <c r="G449" s="92"/>
    </row>
    <row r="450" spans="7:7" thickBot="1">
      <c r="G450" s="92"/>
    </row>
    <row r="451" spans="7:7" thickBot="1">
      <c r="G451" s="92"/>
    </row>
    <row r="452" spans="7:7" thickBot="1">
      <c r="G452" s="92"/>
    </row>
    <row r="453" spans="7:7" thickBot="1">
      <c r="G453" s="92"/>
    </row>
    <row r="454" spans="7:7" thickBot="1">
      <c r="G454" s="92"/>
    </row>
    <row r="455" spans="7:7" thickBot="1">
      <c r="G455" s="92"/>
    </row>
    <row r="456" spans="7:7" thickBot="1">
      <c r="G456" s="92"/>
    </row>
    <row r="457" spans="7:7" thickBot="1">
      <c r="G457" s="92"/>
    </row>
    <row r="458" spans="7:7" thickBot="1">
      <c r="G458" s="92"/>
    </row>
    <row r="459" spans="7:7" thickBot="1">
      <c r="G459" s="92"/>
    </row>
    <row r="460" spans="7:7" thickBot="1">
      <c r="G460" s="92"/>
    </row>
    <row r="461" spans="7:7" thickBot="1">
      <c r="G461" s="92"/>
    </row>
    <row r="462" spans="7:7" thickBot="1">
      <c r="G462" s="92"/>
    </row>
    <row r="463" spans="7:7" thickBot="1">
      <c r="G463" s="92"/>
    </row>
    <row r="464" spans="7:7" thickBot="1">
      <c r="G464" s="92"/>
    </row>
    <row r="465" spans="7:7" thickBot="1">
      <c r="G465" s="92"/>
    </row>
    <row r="466" spans="7:7" thickBot="1">
      <c r="G466" s="92"/>
    </row>
    <row r="467" spans="7:7" thickBot="1">
      <c r="G467" s="92"/>
    </row>
    <row r="468" spans="7:7" thickBot="1">
      <c r="G468" s="92"/>
    </row>
    <row r="469" spans="7:7" thickBot="1">
      <c r="G469" s="92"/>
    </row>
    <row r="470" spans="7:7" thickBot="1">
      <c r="G470" s="92"/>
    </row>
    <row r="471" spans="7:7" thickBot="1">
      <c r="G471" s="92"/>
    </row>
    <row r="472" spans="7:7" thickBot="1">
      <c r="G472" s="92"/>
    </row>
    <row r="473" spans="7:7" thickBot="1">
      <c r="G473" s="92"/>
    </row>
    <row r="474" spans="7:7" thickBot="1">
      <c r="G474" s="92"/>
    </row>
    <row r="475" spans="7:7" thickBot="1">
      <c r="G475" s="92"/>
    </row>
    <row r="476" spans="7:7" thickBot="1">
      <c r="G476" s="92"/>
    </row>
    <row r="477" spans="7:7" thickBot="1">
      <c r="G477" s="92"/>
    </row>
    <row r="478" spans="7:7" thickBot="1">
      <c r="G478" s="92"/>
    </row>
    <row r="479" spans="7:7" thickBot="1">
      <c r="G479" s="92"/>
    </row>
    <row r="480" spans="7:7" thickBot="1">
      <c r="G480" s="92"/>
    </row>
    <row r="481" spans="7:7" thickBot="1">
      <c r="G481" s="92"/>
    </row>
    <row r="482" spans="7:7" thickBot="1">
      <c r="G482" s="92"/>
    </row>
    <row r="483" spans="7:7" thickBot="1">
      <c r="G483" s="92"/>
    </row>
    <row r="484" spans="7:7" thickBot="1">
      <c r="G484" s="92"/>
    </row>
    <row r="485" spans="7:7" thickBot="1">
      <c r="G485" s="92"/>
    </row>
    <row r="486" spans="7:7" thickBot="1">
      <c r="G486" s="92"/>
    </row>
    <row r="487" spans="7:7" thickBot="1">
      <c r="G487" s="92"/>
    </row>
    <row r="488" spans="7:7" thickBot="1">
      <c r="G488" s="92"/>
    </row>
    <row r="489" spans="7:7" thickBot="1">
      <c r="G489" s="92"/>
    </row>
    <row r="490" spans="7:7" thickBot="1">
      <c r="G490" s="92"/>
    </row>
    <row r="491" spans="7:7" thickBot="1">
      <c r="G491" s="92"/>
    </row>
    <row r="492" spans="7:7" thickBot="1">
      <c r="G492" s="92"/>
    </row>
    <row r="493" spans="7:7" thickBot="1">
      <c r="G493" s="92"/>
    </row>
    <row r="494" spans="7:7" thickBot="1">
      <c r="G494" s="92"/>
    </row>
    <row r="495" spans="7:7" thickBot="1">
      <c r="G495" s="92"/>
    </row>
    <row r="496" spans="7:7" thickBot="1">
      <c r="G496" s="92"/>
    </row>
    <row r="497" spans="7:7" thickBot="1">
      <c r="G497" s="92"/>
    </row>
    <row r="498" spans="7:7" thickBot="1">
      <c r="G498" s="92"/>
    </row>
    <row r="499" spans="7:7" thickBot="1">
      <c r="G499" s="92"/>
    </row>
    <row r="500" spans="7:7" thickBot="1">
      <c r="G500" s="92"/>
    </row>
    <row r="501" spans="7:7" thickBot="1">
      <c r="G501" s="92"/>
    </row>
    <row r="502" spans="7:7" thickBot="1">
      <c r="G502" s="92"/>
    </row>
    <row r="503" spans="7:7" thickBot="1">
      <c r="G503" s="92"/>
    </row>
    <row r="504" spans="7:7" thickBot="1">
      <c r="G504" s="92"/>
    </row>
    <row r="505" spans="7:7" thickBot="1">
      <c r="G505" s="92"/>
    </row>
    <row r="506" spans="7:7" thickBot="1">
      <c r="G506" s="92"/>
    </row>
    <row r="507" spans="7:7" thickBot="1">
      <c r="G507" s="92"/>
    </row>
    <row r="508" spans="7:7" thickBot="1">
      <c r="G508" s="92"/>
    </row>
    <row r="509" spans="7:7" thickBot="1">
      <c r="G509" s="92"/>
    </row>
    <row r="510" spans="7:7" thickBot="1">
      <c r="G510" s="92"/>
    </row>
    <row r="511" spans="7:7" thickBot="1">
      <c r="G511" s="92"/>
    </row>
    <row r="512" spans="7:7" thickBot="1">
      <c r="G512" s="92"/>
    </row>
    <row r="513" spans="7:7" thickBot="1">
      <c r="G513" s="92"/>
    </row>
    <row r="514" spans="7:7" thickBot="1">
      <c r="G514" s="92"/>
    </row>
    <row r="515" spans="7:7" thickBot="1">
      <c r="G515" s="92"/>
    </row>
    <row r="516" spans="7:7" thickBot="1">
      <c r="G516" s="92"/>
    </row>
    <row r="517" spans="7:7" thickBot="1">
      <c r="G517" s="92"/>
    </row>
    <row r="518" spans="7:7" thickBot="1">
      <c r="G518" s="92"/>
    </row>
    <row r="519" spans="7:7" thickBot="1">
      <c r="G519" s="92"/>
    </row>
    <row r="520" spans="7:7" thickBot="1">
      <c r="G520" s="92"/>
    </row>
    <row r="521" spans="7:7" thickBot="1">
      <c r="G521" s="92"/>
    </row>
    <row r="522" spans="7:7" thickBot="1">
      <c r="G522" s="92"/>
    </row>
    <row r="523" spans="7:7" thickBot="1">
      <c r="G523" s="92"/>
    </row>
    <row r="524" spans="7:7" thickBot="1">
      <c r="G524" s="92"/>
    </row>
    <row r="525" spans="7:7" thickBot="1">
      <c r="G525" s="92"/>
    </row>
    <row r="526" spans="7:7" thickBot="1">
      <c r="G526" s="92"/>
    </row>
    <row r="527" spans="7:7" thickBot="1">
      <c r="G527" s="92"/>
    </row>
    <row r="528" spans="7:7" thickBot="1">
      <c r="G528" s="92"/>
    </row>
    <row r="529" spans="7:7" thickBot="1">
      <c r="G529" s="92"/>
    </row>
    <row r="530" spans="7:7" thickBot="1">
      <c r="G530" s="92"/>
    </row>
    <row r="531" spans="7:7" thickBot="1">
      <c r="G531" s="92"/>
    </row>
    <row r="532" spans="7:7" thickBot="1">
      <c r="G532" s="92"/>
    </row>
    <row r="533" spans="7:7" thickBot="1">
      <c r="G533" s="92"/>
    </row>
    <row r="534" spans="7:7" thickBot="1">
      <c r="G534" s="92"/>
    </row>
    <row r="535" spans="7:7" thickBot="1">
      <c r="G535" s="92"/>
    </row>
    <row r="536" spans="7:7" thickBot="1">
      <c r="G536" s="92"/>
    </row>
    <row r="537" spans="7:7" thickBot="1">
      <c r="G537" s="92"/>
    </row>
    <row r="538" spans="7:7" thickBot="1">
      <c r="G538" s="92"/>
    </row>
    <row r="539" spans="7:7" thickBot="1">
      <c r="G539" s="92"/>
    </row>
    <row r="540" spans="7:7" thickBot="1">
      <c r="G540" s="92"/>
    </row>
    <row r="541" spans="7:7" thickBot="1">
      <c r="G541" s="92"/>
    </row>
    <row r="542" spans="7:7" thickBot="1">
      <c r="G542" s="92"/>
    </row>
    <row r="543" spans="7:7" thickBot="1">
      <c r="G543" s="92"/>
    </row>
    <row r="544" spans="7:7" thickBot="1">
      <c r="G544" s="92"/>
    </row>
    <row r="545" spans="7:7" thickBot="1">
      <c r="G545" s="92"/>
    </row>
    <row r="546" spans="7:7" thickBot="1">
      <c r="G546" s="92"/>
    </row>
    <row r="547" spans="7:7" thickBot="1">
      <c r="G547" s="92"/>
    </row>
    <row r="548" spans="7:7" thickBot="1">
      <c r="G548" s="92"/>
    </row>
    <row r="549" spans="7:7" thickBot="1">
      <c r="G549" s="92"/>
    </row>
    <row r="550" spans="7:7" thickBot="1">
      <c r="G550" s="92"/>
    </row>
    <row r="551" spans="7:7" thickBot="1">
      <c r="G551" s="92"/>
    </row>
    <row r="552" spans="7:7" thickBot="1">
      <c r="G552" s="92"/>
    </row>
    <row r="553" spans="7:7" thickBot="1">
      <c r="G553" s="92"/>
    </row>
    <row r="554" spans="7:7" thickBot="1">
      <c r="G554" s="92"/>
    </row>
    <row r="555" spans="7:7" thickBot="1">
      <c r="G555" s="92"/>
    </row>
    <row r="556" spans="7:7" thickBot="1">
      <c r="G556" s="92"/>
    </row>
    <row r="557" spans="7:7" thickBot="1">
      <c r="G557" s="92"/>
    </row>
    <row r="558" spans="7:7" thickBot="1">
      <c r="G558" s="92"/>
    </row>
    <row r="559" spans="7:7" thickBot="1">
      <c r="G559" s="92"/>
    </row>
    <row r="560" spans="7:7" thickBot="1">
      <c r="G560" s="92"/>
    </row>
    <row r="561" spans="7:7" thickBot="1">
      <c r="G561" s="92"/>
    </row>
    <row r="562" spans="7:7" thickBot="1">
      <c r="G562" s="92"/>
    </row>
    <row r="563" spans="7:7" thickBot="1">
      <c r="G563" s="92"/>
    </row>
    <row r="564" spans="7:7" thickBot="1">
      <c r="G564" s="92"/>
    </row>
    <row r="565" spans="7:7" thickBot="1">
      <c r="G565" s="92"/>
    </row>
    <row r="566" spans="7:7" thickBot="1">
      <c r="G566" s="92"/>
    </row>
    <row r="567" spans="7:7" thickBot="1">
      <c r="G567" s="92"/>
    </row>
    <row r="568" spans="7:7" thickBot="1">
      <c r="G568" s="92"/>
    </row>
    <row r="569" spans="7:7" thickBot="1">
      <c r="G569" s="92"/>
    </row>
    <row r="570" spans="7:7" thickBot="1">
      <c r="G570" s="92"/>
    </row>
    <row r="571" spans="7:7" thickBot="1">
      <c r="G571" s="92"/>
    </row>
    <row r="572" spans="7:7" thickBot="1">
      <c r="G572" s="92"/>
    </row>
    <row r="573" spans="7:7" thickBot="1">
      <c r="G573" s="92"/>
    </row>
    <row r="574" spans="7:7" thickBot="1">
      <c r="G574" s="92"/>
    </row>
    <row r="575" spans="7:7" thickBot="1">
      <c r="G575" s="92"/>
    </row>
    <row r="576" spans="7:7" thickBot="1">
      <c r="G576" s="92"/>
    </row>
    <row r="577" spans="7:7" thickBot="1">
      <c r="G577" s="92"/>
    </row>
    <row r="578" spans="7:7" thickBot="1">
      <c r="G578" s="92"/>
    </row>
    <row r="579" spans="7:7" thickBot="1">
      <c r="G579" s="92"/>
    </row>
    <row r="580" spans="7:7" thickBot="1">
      <c r="G580" s="92"/>
    </row>
    <row r="581" spans="7:7" thickBot="1">
      <c r="G581" s="92"/>
    </row>
    <row r="582" spans="7:7" thickBot="1">
      <c r="G582" s="92"/>
    </row>
    <row r="583" spans="7:7" thickBot="1">
      <c r="G583" s="92"/>
    </row>
    <row r="584" spans="7:7" thickBot="1">
      <c r="G584" s="92"/>
    </row>
    <row r="585" spans="7:7" thickBot="1">
      <c r="G585" s="92"/>
    </row>
    <row r="586" spans="7:7" thickBot="1">
      <c r="G586" s="92"/>
    </row>
    <row r="587" spans="7:7" thickBot="1">
      <c r="G587" s="92"/>
    </row>
    <row r="588" spans="7:7" thickBot="1">
      <c r="G588" s="92"/>
    </row>
    <row r="589" spans="7:7" thickBot="1">
      <c r="G589" s="92"/>
    </row>
    <row r="590" spans="7:7" thickBot="1">
      <c r="G590" s="92"/>
    </row>
    <row r="591" spans="7:7" thickBot="1">
      <c r="G591" s="92"/>
    </row>
    <row r="592" spans="7:7" thickBot="1">
      <c r="G592" s="92"/>
    </row>
    <row r="593" spans="7:7" thickBot="1">
      <c r="G593" s="92"/>
    </row>
    <row r="594" spans="7:7" thickBot="1">
      <c r="G594" s="92"/>
    </row>
    <row r="595" spans="7:7" thickBot="1">
      <c r="G595" s="92"/>
    </row>
    <row r="596" spans="7:7" thickBot="1">
      <c r="G596" s="92"/>
    </row>
    <row r="597" spans="7:7" thickBot="1">
      <c r="G597" s="92"/>
    </row>
    <row r="598" spans="7:7" thickBot="1">
      <c r="G598" s="92"/>
    </row>
    <row r="599" spans="7:7" thickBot="1">
      <c r="G599" s="92"/>
    </row>
    <row r="600" spans="7:7" thickBot="1">
      <c r="G600" s="92"/>
    </row>
    <row r="601" spans="7:7" thickBot="1">
      <c r="G601" s="92"/>
    </row>
    <row r="602" spans="7:7" thickBot="1">
      <c r="G602" s="92"/>
    </row>
    <row r="603" spans="7:7" thickBot="1">
      <c r="G603" s="92"/>
    </row>
    <row r="604" spans="7:7" thickBot="1">
      <c r="G604" s="92"/>
    </row>
    <row r="605" spans="7:7" thickBot="1">
      <c r="G605" s="92"/>
    </row>
    <row r="606" spans="7:7" thickBot="1">
      <c r="G606" s="92"/>
    </row>
    <row r="607" spans="7:7" thickBot="1">
      <c r="G607" s="92"/>
    </row>
    <row r="608" spans="7:7" thickBot="1">
      <c r="G608" s="92"/>
    </row>
    <row r="609" spans="7:7" thickBot="1">
      <c r="G609" s="92"/>
    </row>
    <row r="610" spans="7:7" thickBot="1">
      <c r="G610" s="92"/>
    </row>
    <row r="611" spans="7:7" thickBot="1">
      <c r="G611" s="92"/>
    </row>
    <row r="612" spans="7:7" thickBot="1">
      <c r="G612" s="92"/>
    </row>
    <row r="613" spans="7:7" thickBot="1">
      <c r="G613" s="92"/>
    </row>
    <row r="614" spans="7:7" thickBot="1">
      <c r="G614" s="92"/>
    </row>
    <row r="615" spans="7:7" thickBot="1">
      <c r="G615" s="92"/>
    </row>
    <row r="616" spans="7:7" thickBot="1">
      <c r="G616" s="92"/>
    </row>
    <row r="617" spans="7:7" thickBot="1">
      <c r="G617" s="92"/>
    </row>
    <row r="618" spans="7:7" thickBot="1">
      <c r="G618" s="92"/>
    </row>
    <row r="619" spans="7:7" thickBot="1">
      <c r="G619" s="92"/>
    </row>
    <row r="620" spans="7:7" thickBot="1">
      <c r="G620" s="92"/>
    </row>
    <row r="621" spans="7:7" thickBot="1">
      <c r="G621" s="92"/>
    </row>
    <row r="622" spans="7:7" thickBot="1">
      <c r="G622" s="92"/>
    </row>
    <row r="623" spans="7:7" thickBot="1">
      <c r="G623" s="92"/>
    </row>
    <row r="624" spans="7:7" thickBot="1">
      <c r="G624" s="92"/>
    </row>
    <row r="625" spans="7:7" thickBot="1">
      <c r="G625" s="92"/>
    </row>
    <row r="626" spans="7:7" thickBot="1">
      <c r="G626" s="92"/>
    </row>
    <row r="627" spans="7:7" thickBot="1">
      <c r="G627" s="92"/>
    </row>
    <row r="628" spans="7:7" thickBot="1">
      <c r="G628" s="92"/>
    </row>
    <row r="629" spans="7:7" thickBot="1">
      <c r="G629" s="92"/>
    </row>
    <row r="630" spans="7:7" thickBot="1">
      <c r="G630" s="92"/>
    </row>
    <row r="631" spans="7:7" thickBot="1">
      <c r="G631" s="92"/>
    </row>
    <row r="632" spans="7:7" thickBot="1">
      <c r="G632" s="92"/>
    </row>
    <row r="633" spans="7:7" thickBot="1">
      <c r="G633" s="92"/>
    </row>
    <row r="634" spans="7:7" thickBot="1">
      <c r="G634" s="92"/>
    </row>
    <row r="635" spans="7:7" thickBot="1">
      <c r="G635" s="92"/>
    </row>
    <row r="636" spans="7:7" thickBot="1">
      <c r="G636" s="92"/>
    </row>
    <row r="637" spans="7:7" thickBot="1">
      <c r="G637" s="92"/>
    </row>
    <row r="638" spans="7:7" thickBot="1">
      <c r="G638" s="92"/>
    </row>
    <row r="639" spans="7:7" thickBot="1">
      <c r="G639" s="92"/>
    </row>
    <row r="640" spans="7:7" thickBot="1">
      <c r="G640" s="92"/>
    </row>
    <row r="641" spans="7:7" thickBot="1">
      <c r="G641" s="92"/>
    </row>
    <row r="642" spans="7:7" thickBot="1">
      <c r="G642" s="92"/>
    </row>
    <row r="643" spans="7:7" thickBot="1">
      <c r="G643" s="92"/>
    </row>
    <row r="644" spans="7:7" thickBot="1">
      <c r="G644" s="92"/>
    </row>
    <row r="645" spans="7:7" thickBot="1">
      <c r="G645" s="92"/>
    </row>
    <row r="646" spans="7:7" thickBot="1">
      <c r="G646" s="92"/>
    </row>
    <row r="647" spans="7:7" thickBot="1">
      <c r="G647" s="92"/>
    </row>
    <row r="648" spans="7:7" thickBot="1">
      <c r="G648" s="92"/>
    </row>
    <row r="649" spans="7:7" thickBot="1">
      <c r="G649" s="92"/>
    </row>
    <row r="650" spans="7:7" thickBot="1">
      <c r="G650" s="92"/>
    </row>
    <row r="651" spans="7:7" thickBot="1">
      <c r="G651" s="92"/>
    </row>
    <row r="652" spans="7:7" thickBot="1">
      <c r="G652" s="92"/>
    </row>
    <row r="653" spans="7:7" thickBot="1">
      <c r="G653" s="92"/>
    </row>
    <row r="654" spans="7:7" thickBot="1">
      <c r="G654" s="92"/>
    </row>
    <row r="655" spans="7:7" thickBot="1">
      <c r="G655" s="92"/>
    </row>
    <row r="656" spans="7:7" thickBot="1">
      <c r="G656" s="92"/>
    </row>
    <row r="657" spans="7:7" thickBot="1">
      <c r="G657" s="92"/>
    </row>
    <row r="658" spans="7:7" thickBot="1">
      <c r="G658" s="92"/>
    </row>
    <row r="659" spans="7:7" thickBot="1">
      <c r="G659" s="92"/>
    </row>
    <row r="660" spans="7:7" thickBot="1">
      <c r="G660" s="92"/>
    </row>
    <row r="661" spans="7:7" thickBot="1">
      <c r="G661" s="92"/>
    </row>
    <row r="662" spans="7:7" thickBot="1">
      <c r="G662" s="92"/>
    </row>
    <row r="663" spans="7:7" thickBot="1">
      <c r="G663" s="92"/>
    </row>
    <row r="664" spans="7:7" thickBot="1">
      <c r="G664" s="92"/>
    </row>
    <row r="665" spans="7:7" thickBot="1">
      <c r="G665" s="92"/>
    </row>
    <row r="666" spans="7:7" thickBot="1">
      <c r="G666" s="92"/>
    </row>
    <row r="667" spans="7:7" thickBot="1">
      <c r="G667" s="92"/>
    </row>
    <row r="668" spans="7:7" thickBot="1">
      <c r="G668" s="92"/>
    </row>
    <row r="669" spans="7:7" thickBot="1">
      <c r="G669" s="92"/>
    </row>
    <row r="670" spans="7:7" thickBot="1">
      <c r="G670" s="92"/>
    </row>
    <row r="671" spans="7:7" thickBot="1">
      <c r="G671" s="92"/>
    </row>
    <row r="672" spans="7:7" thickBot="1">
      <c r="G672" s="92"/>
    </row>
    <row r="673" spans="7:7" thickBot="1">
      <c r="G673" s="92"/>
    </row>
    <row r="674" spans="7:7" thickBot="1">
      <c r="G674" s="92"/>
    </row>
    <row r="675" spans="7:7" thickBot="1">
      <c r="G675" s="92"/>
    </row>
    <row r="676" spans="7:7" thickBot="1">
      <c r="G676" s="92"/>
    </row>
    <row r="677" spans="7:7" thickBot="1">
      <c r="G677" s="92"/>
    </row>
    <row r="678" spans="7:7" thickBot="1">
      <c r="G678" s="92"/>
    </row>
    <row r="679" spans="7:7" thickBot="1">
      <c r="G679" s="92"/>
    </row>
    <row r="680" spans="7:7" thickBot="1">
      <c r="G680" s="92"/>
    </row>
    <row r="681" spans="7:7" thickBot="1">
      <c r="G681" s="92"/>
    </row>
    <row r="682" spans="7:7" thickBot="1">
      <c r="G682" s="92"/>
    </row>
    <row r="683" spans="7:7" thickBot="1">
      <c r="G683" s="92"/>
    </row>
    <row r="684" spans="7:7" thickBot="1">
      <c r="G684" s="92"/>
    </row>
    <row r="685" spans="7:7" thickBot="1">
      <c r="G685" s="92"/>
    </row>
    <row r="686" spans="7:7" thickBot="1">
      <c r="G686" s="92"/>
    </row>
    <row r="687" spans="7:7" thickBot="1">
      <c r="G687" s="92"/>
    </row>
    <row r="688" spans="7:7" thickBot="1">
      <c r="G688" s="92"/>
    </row>
    <row r="689" spans="7:7" thickBot="1">
      <c r="G689" s="92"/>
    </row>
    <row r="690" spans="7:7" thickBot="1">
      <c r="G690" s="92"/>
    </row>
    <row r="691" spans="7:7" thickBot="1">
      <c r="G691" s="92"/>
    </row>
    <row r="692" spans="7:7" thickBot="1">
      <c r="G692" s="92"/>
    </row>
    <row r="693" spans="7:7" thickBot="1">
      <c r="G693" s="92"/>
    </row>
    <row r="694" spans="7:7" thickBot="1">
      <c r="G694" s="92"/>
    </row>
    <row r="695" spans="7:7" thickBot="1">
      <c r="G695" s="92"/>
    </row>
    <row r="696" spans="7:7" thickBot="1">
      <c r="G696" s="92"/>
    </row>
    <row r="697" spans="7:7" thickBot="1">
      <c r="G697" s="92"/>
    </row>
    <row r="698" spans="7:7" thickBot="1">
      <c r="G698" s="92"/>
    </row>
    <row r="699" spans="7:7" thickBot="1">
      <c r="G699" s="92"/>
    </row>
    <row r="700" spans="7:7" thickBot="1">
      <c r="G700" s="92"/>
    </row>
    <row r="701" spans="7:7" thickBot="1">
      <c r="G701" s="92"/>
    </row>
    <row r="702" spans="7:7" thickBot="1">
      <c r="G702" s="92"/>
    </row>
    <row r="703" spans="7:7" thickBot="1">
      <c r="G703" s="92"/>
    </row>
    <row r="704" spans="7:7" thickBot="1">
      <c r="G704" s="92"/>
    </row>
    <row r="705" spans="7:7" thickBot="1">
      <c r="G705" s="92"/>
    </row>
    <row r="706" spans="7:7" thickBot="1">
      <c r="G706" s="92"/>
    </row>
    <row r="707" spans="7:7" thickBot="1">
      <c r="G707" s="92"/>
    </row>
    <row r="708" spans="7:7" thickBot="1">
      <c r="G708" s="92"/>
    </row>
    <row r="709" spans="7:7" thickBot="1">
      <c r="G709" s="92"/>
    </row>
    <row r="710" spans="7:7" thickBot="1">
      <c r="G710" s="92"/>
    </row>
    <row r="711" spans="7:7" thickBot="1">
      <c r="G711" s="92"/>
    </row>
    <row r="712" spans="7:7" thickBot="1">
      <c r="G712" s="92"/>
    </row>
    <row r="713" spans="7:7" thickBot="1">
      <c r="G713" s="92"/>
    </row>
    <row r="714" spans="7:7" thickBot="1">
      <c r="G714" s="92"/>
    </row>
    <row r="715" spans="7:7" thickBot="1">
      <c r="G715" s="92"/>
    </row>
    <row r="716" spans="7:7" thickBot="1">
      <c r="G716" s="92"/>
    </row>
    <row r="717" spans="7:7" thickBot="1">
      <c r="G717" s="92"/>
    </row>
    <row r="718" spans="7:7" thickBot="1">
      <c r="G718" s="92"/>
    </row>
    <row r="719" spans="7:7" thickBot="1">
      <c r="G719" s="92"/>
    </row>
    <row r="720" spans="7:7" thickBot="1">
      <c r="G720" s="92"/>
    </row>
    <row r="721" spans="7:7" thickBot="1">
      <c r="G721" s="92"/>
    </row>
    <row r="722" spans="7:7" thickBot="1">
      <c r="G722" s="92"/>
    </row>
    <row r="723" spans="7:7" thickBot="1">
      <c r="G723" s="92"/>
    </row>
    <row r="724" spans="7:7" thickBot="1">
      <c r="G724" s="92"/>
    </row>
    <row r="725" spans="7:7" thickBot="1">
      <c r="G725" s="92"/>
    </row>
    <row r="726" spans="7:7" thickBot="1">
      <c r="G726" s="92"/>
    </row>
    <row r="727" spans="7:7" thickBot="1">
      <c r="G727" s="92"/>
    </row>
    <row r="728" spans="7:7" thickBot="1">
      <c r="G728" s="92"/>
    </row>
    <row r="729" spans="7:7" thickBot="1">
      <c r="G729" s="92"/>
    </row>
    <row r="730" spans="7:7" thickBot="1">
      <c r="G730" s="92"/>
    </row>
    <row r="731" spans="7:7" thickBot="1">
      <c r="G731" s="92"/>
    </row>
    <row r="732" spans="7:7" thickBot="1">
      <c r="G732" s="92"/>
    </row>
    <row r="733" spans="7:7" thickBot="1">
      <c r="G733" s="92"/>
    </row>
    <row r="734" spans="7:7" thickBot="1">
      <c r="G734" s="92"/>
    </row>
    <row r="735" spans="7:7" thickBot="1">
      <c r="G735" s="92"/>
    </row>
    <row r="736" spans="7:7" thickBot="1">
      <c r="G736" s="92"/>
    </row>
    <row r="737" spans="7:7" thickBot="1">
      <c r="G737" s="92"/>
    </row>
    <row r="738" spans="7:7" thickBot="1">
      <c r="G738" s="92"/>
    </row>
    <row r="739" spans="7:7" thickBot="1">
      <c r="G739" s="92"/>
    </row>
    <row r="740" spans="7:7" thickBot="1">
      <c r="G740" s="92"/>
    </row>
    <row r="741" spans="7:7" thickBot="1">
      <c r="G741" s="92"/>
    </row>
    <row r="742" spans="7:7" thickBot="1">
      <c r="G742" s="92"/>
    </row>
    <row r="743" spans="7:7" thickBot="1">
      <c r="G743" s="92"/>
    </row>
    <row r="744" spans="7:7" thickBot="1">
      <c r="G744" s="92"/>
    </row>
    <row r="745" spans="7:7" thickBot="1">
      <c r="G745" s="92"/>
    </row>
    <row r="746" spans="7:7" thickBot="1">
      <c r="G746" s="92"/>
    </row>
    <row r="747" spans="7:7" thickBot="1">
      <c r="G747" s="92"/>
    </row>
    <row r="748" spans="7:7" thickBot="1">
      <c r="G748" s="92"/>
    </row>
    <row r="749" spans="7:7" thickBot="1">
      <c r="G749" s="92"/>
    </row>
    <row r="750" spans="7:7" thickBot="1">
      <c r="G750" s="92"/>
    </row>
    <row r="751" spans="7:7" thickBot="1">
      <c r="G751" s="92"/>
    </row>
    <row r="752" spans="7:7" thickBot="1">
      <c r="G752" s="92"/>
    </row>
    <row r="753" spans="7:7" thickBot="1">
      <c r="G753" s="92"/>
    </row>
    <row r="754" spans="7:7" thickBot="1">
      <c r="G754" s="92"/>
    </row>
    <row r="755" spans="7:7" thickBot="1">
      <c r="G755" s="92"/>
    </row>
    <row r="756" spans="7:7" thickBot="1">
      <c r="G756" s="92"/>
    </row>
    <row r="757" spans="7:7" thickBot="1">
      <c r="G757" s="92"/>
    </row>
    <row r="758" spans="7:7" thickBot="1">
      <c r="G758" s="92"/>
    </row>
    <row r="759" spans="7:7" thickBot="1">
      <c r="G759" s="92"/>
    </row>
    <row r="760" spans="7:7" thickBot="1">
      <c r="G760" s="92"/>
    </row>
    <row r="761" spans="7:7" thickBot="1">
      <c r="G761" s="92"/>
    </row>
    <row r="762" spans="7:7" thickBot="1">
      <c r="G762" s="92"/>
    </row>
    <row r="763" spans="7:7" thickBot="1">
      <c r="G763" s="92"/>
    </row>
    <row r="764" spans="7:7" thickBot="1">
      <c r="G764" s="92"/>
    </row>
    <row r="765" spans="7:7" thickBot="1">
      <c r="G765" s="92"/>
    </row>
    <row r="766" spans="7:7" thickBot="1">
      <c r="G766" s="92"/>
    </row>
    <row r="767" spans="7:7" thickBot="1">
      <c r="G767" s="92"/>
    </row>
    <row r="768" spans="7:7" thickBot="1">
      <c r="G768" s="92"/>
    </row>
    <row r="769" spans="7:7" thickBot="1">
      <c r="G769" s="92"/>
    </row>
    <row r="770" spans="7:7" thickBot="1">
      <c r="G770" s="92"/>
    </row>
    <row r="771" spans="7:7" thickBot="1">
      <c r="G771" s="92"/>
    </row>
    <row r="772" spans="7:7" thickBot="1">
      <c r="G772" s="92"/>
    </row>
    <row r="773" spans="7:7" thickBot="1">
      <c r="G773" s="92"/>
    </row>
    <row r="774" spans="7:7" thickBot="1">
      <c r="G774" s="92"/>
    </row>
    <row r="775" spans="7:7" thickBot="1">
      <c r="G775" s="92"/>
    </row>
    <row r="776" spans="7:7" thickBot="1">
      <c r="G776" s="92"/>
    </row>
    <row r="777" spans="7:7" thickBot="1">
      <c r="G777" s="92"/>
    </row>
    <row r="778" spans="7:7" thickBot="1">
      <c r="G778" s="92"/>
    </row>
    <row r="779" spans="7:7" thickBot="1">
      <c r="G779" s="92"/>
    </row>
    <row r="780" spans="7:7" thickBot="1">
      <c r="G780" s="92"/>
    </row>
    <row r="781" spans="7:7" thickBot="1">
      <c r="G781" s="92"/>
    </row>
    <row r="782" spans="7:7" thickBot="1">
      <c r="G782" s="92"/>
    </row>
    <row r="783" spans="7:7" thickBot="1">
      <c r="G783" s="92"/>
    </row>
    <row r="784" spans="7:7" thickBot="1">
      <c r="G784" s="92"/>
    </row>
    <row r="785" spans="7:7" thickBot="1">
      <c r="G785" s="92"/>
    </row>
    <row r="786" spans="7:7" thickBot="1">
      <c r="G786" s="92"/>
    </row>
    <row r="787" spans="7:7" thickBot="1">
      <c r="G787" s="92"/>
    </row>
    <row r="788" spans="7:7" thickBot="1">
      <c r="G788" s="92"/>
    </row>
    <row r="789" spans="7:7" thickBot="1">
      <c r="G789" s="92"/>
    </row>
    <row r="790" spans="7:7" thickBot="1">
      <c r="G790" s="92"/>
    </row>
    <row r="791" spans="7:7" thickBot="1">
      <c r="G791" s="92"/>
    </row>
    <row r="792" spans="7:7" thickBot="1">
      <c r="G792" s="92"/>
    </row>
    <row r="793" spans="7:7" thickBot="1">
      <c r="G793" s="92"/>
    </row>
    <row r="794" spans="7:7" thickBot="1">
      <c r="G794" s="92"/>
    </row>
    <row r="795" spans="7:7" thickBot="1">
      <c r="G795" s="92"/>
    </row>
    <row r="796" spans="7:7" thickBot="1">
      <c r="G796" s="92"/>
    </row>
    <row r="797" spans="7:7" thickBot="1">
      <c r="G797" s="92"/>
    </row>
    <row r="798" spans="7:7" thickBot="1">
      <c r="G798" s="92"/>
    </row>
    <row r="799" spans="7:7" thickBot="1">
      <c r="G799" s="92"/>
    </row>
    <row r="800" spans="7:7" thickBot="1">
      <c r="G800" s="92"/>
    </row>
    <row r="801" spans="7:7" thickBot="1">
      <c r="G801" s="92"/>
    </row>
    <row r="802" spans="7:7" thickBot="1">
      <c r="G802" s="92"/>
    </row>
    <row r="803" spans="7:7" thickBot="1">
      <c r="G803" s="92"/>
    </row>
    <row r="804" spans="7:7" thickBot="1">
      <c r="G804" s="92"/>
    </row>
    <row r="805" spans="7:7" thickBot="1">
      <c r="G805" s="92"/>
    </row>
    <row r="806" spans="7:7" thickBot="1">
      <c r="G806" s="92"/>
    </row>
    <row r="807" spans="7:7" thickBot="1">
      <c r="G807" s="92"/>
    </row>
    <row r="808" spans="7:7" thickBot="1">
      <c r="G808" s="92"/>
    </row>
    <row r="809" spans="7:7" thickBot="1">
      <c r="G809" s="92"/>
    </row>
    <row r="810" spans="7:7" thickBot="1">
      <c r="G810" s="92"/>
    </row>
    <row r="811" spans="7:7" thickBot="1">
      <c r="G811" s="92"/>
    </row>
    <row r="812" spans="7:7" thickBot="1">
      <c r="G812" s="92"/>
    </row>
    <row r="813" spans="7:7" thickBot="1">
      <c r="G813" s="92"/>
    </row>
    <row r="814" spans="7:7" thickBot="1">
      <c r="G814" s="92"/>
    </row>
    <row r="815" spans="7:7" thickBot="1">
      <c r="G815" s="92"/>
    </row>
    <row r="816" spans="7:7" thickBot="1">
      <c r="G816" s="92"/>
    </row>
    <row r="817" spans="7:7" thickBot="1">
      <c r="G817" s="92"/>
    </row>
    <row r="818" spans="7:7" thickBot="1">
      <c r="G818" s="92"/>
    </row>
    <row r="819" spans="7:7" thickBot="1">
      <c r="G819" s="92"/>
    </row>
    <row r="820" spans="7:7" thickBot="1">
      <c r="G820" s="92"/>
    </row>
    <row r="821" spans="7:7" thickBot="1">
      <c r="G821" s="92"/>
    </row>
    <row r="822" spans="7:7" thickBot="1">
      <c r="G822" s="92"/>
    </row>
    <row r="823" spans="7:7" thickBot="1">
      <c r="G823" s="92"/>
    </row>
    <row r="824" spans="7:7" thickBot="1">
      <c r="G824" s="92"/>
    </row>
    <row r="825" spans="7:7" thickBot="1">
      <c r="G825" s="92"/>
    </row>
    <row r="826" spans="7:7" thickBot="1">
      <c r="G826" s="92"/>
    </row>
    <row r="827" spans="7:7" thickBot="1">
      <c r="G827" s="92"/>
    </row>
    <row r="828" spans="7:7" thickBot="1">
      <c r="G828" s="92"/>
    </row>
    <row r="829" spans="7:7" thickBot="1">
      <c r="G829" s="92"/>
    </row>
    <row r="830" spans="7:7" thickBot="1">
      <c r="G830" s="92"/>
    </row>
    <row r="831" spans="7:7" thickBot="1">
      <c r="G831" s="92"/>
    </row>
    <row r="832" spans="7:7" thickBot="1">
      <c r="G832" s="92"/>
    </row>
    <row r="833" spans="7:7" thickBot="1">
      <c r="G833" s="92"/>
    </row>
    <row r="834" spans="7:7" thickBot="1">
      <c r="G834" s="92"/>
    </row>
    <row r="835" spans="7:7" thickBot="1">
      <c r="G835" s="92"/>
    </row>
    <row r="836" spans="7:7" thickBot="1">
      <c r="G836" s="92"/>
    </row>
    <row r="837" spans="7:7" thickBot="1">
      <c r="G837" s="92"/>
    </row>
    <row r="838" spans="7:7" thickBot="1">
      <c r="G838" s="92"/>
    </row>
    <row r="839" spans="7:7" thickBot="1">
      <c r="G839" s="92"/>
    </row>
    <row r="840" spans="7:7" thickBot="1">
      <c r="G840" s="92"/>
    </row>
    <row r="841" spans="7:7" thickBot="1">
      <c r="G841" s="92"/>
    </row>
    <row r="842" spans="7:7" thickBot="1">
      <c r="G842" s="92"/>
    </row>
    <row r="843" spans="7:7" thickBot="1">
      <c r="G843" s="92"/>
    </row>
    <row r="844" spans="7:7" thickBot="1">
      <c r="G844" s="92"/>
    </row>
    <row r="845" spans="7:7" thickBot="1">
      <c r="G845" s="92"/>
    </row>
    <row r="846" spans="7:7" thickBot="1">
      <c r="G846" s="92"/>
    </row>
    <row r="847" spans="7:7" thickBot="1">
      <c r="G847" s="92"/>
    </row>
    <row r="848" spans="7:7" thickBot="1">
      <c r="G848" s="92"/>
    </row>
    <row r="849" spans="7:7" thickBot="1">
      <c r="G849" s="92"/>
    </row>
    <row r="850" spans="7:7" thickBot="1">
      <c r="G850" s="92"/>
    </row>
    <row r="851" spans="7:7" thickBot="1">
      <c r="G851" s="92"/>
    </row>
    <row r="852" spans="7:7" thickBot="1">
      <c r="G852" s="92"/>
    </row>
    <row r="853" spans="7:7" thickBot="1">
      <c r="G853" s="92"/>
    </row>
    <row r="854" spans="7:7" thickBot="1">
      <c r="G854" s="92"/>
    </row>
    <row r="855" spans="7:7" thickBot="1">
      <c r="G855" s="92"/>
    </row>
    <row r="856" spans="7:7" thickBot="1">
      <c r="G856" s="92"/>
    </row>
    <row r="857" spans="7:7" thickBot="1">
      <c r="G857" s="92"/>
    </row>
    <row r="858" spans="7:7" thickBot="1">
      <c r="G858" s="92"/>
    </row>
    <row r="859" spans="7:7" thickBot="1">
      <c r="G859" s="92"/>
    </row>
    <row r="860" spans="7:7" thickBot="1">
      <c r="G860" s="92"/>
    </row>
    <row r="861" spans="7:7" thickBot="1">
      <c r="G861" s="92"/>
    </row>
    <row r="862" spans="7:7" thickBot="1">
      <c r="G862" s="92"/>
    </row>
    <row r="863" spans="7:7" thickBot="1">
      <c r="G863" s="92"/>
    </row>
    <row r="864" spans="7:7" thickBot="1">
      <c r="G864" s="92"/>
    </row>
    <row r="865" spans="7:7" thickBot="1">
      <c r="G865" s="92"/>
    </row>
    <row r="866" spans="7:7" thickBot="1">
      <c r="G866" s="92"/>
    </row>
    <row r="867" spans="7:7" thickBot="1">
      <c r="G867" s="92"/>
    </row>
    <row r="868" spans="7:7" thickBot="1">
      <c r="G868" s="92"/>
    </row>
    <row r="869" spans="7:7" thickBot="1">
      <c r="G869" s="92"/>
    </row>
    <row r="870" spans="7:7" thickBot="1">
      <c r="G870" s="92"/>
    </row>
    <row r="871" spans="7:7" thickBot="1">
      <c r="G871" s="92"/>
    </row>
    <row r="872" spans="7:7" thickBot="1">
      <c r="G872" s="92"/>
    </row>
    <row r="873" spans="7:7" thickBot="1">
      <c r="G873" s="92"/>
    </row>
    <row r="874" spans="7:7" thickBot="1">
      <c r="G874" s="92"/>
    </row>
    <row r="875" spans="7:7" thickBot="1">
      <c r="G875" s="92"/>
    </row>
    <row r="876" spans="7:7" thickBot="1">
      <c r="G876" s="92"/>
    </row>
    <row r="877" spans="7:7" thickBot="1">
      <c r="G877" s="92"/>
    </row>
    <row r="878" spans="7:7" thickBot="1">
      <c r="G878" s="92"/>
    </row>
    <row r="879" spans="7:7" thickBot="1">
      <c r="G879" s="92"/>
    </row>
    <row r="880" spans="7:7" thickBot="1">
      <c r="G880" s="92"/>
    </row>
    <row r="881" spans="7:7" thickBot="1">
      <c r="G881" s="92"/>
    </row>
    <row r="882" spans="7:7" thickBot="1">
      <c r="G882" s="92"/>
    </row>
    <row r="883" spans="7:7" thickBot="1">
      <c r="G883" s="92"/>
    </row>
    <row r="884" spans="7:7" thickBot="1">
      <c r="G884" s="92"/>
    </row>
    <row r="885" spans="7:7" thickBot="1">
      <c r="G885" s="92"/>
    </row>
    <row r="886" spans="7:7" thickBot="1">
      <c r="G886" s="92"/>
    </row>
    <row r="887" spans="7:7" thickBot="1">
      <c r="G887" s="92"/>
    </row>
    <row r="888" spans="7:7" thickBot="1">
      <c r="G888" s="92"/>
    </row>
    <row r="889" spans="7:7" thickBot="1">
      <c r="G889" s="92"/>
    </row>
    <row r="890" spans="7:7" thickBot="1">
      <c r="G890" s="92"/>
    </row>
    <row r="891" spans="7:7" thickBot="1">
      <c r="G891" s="92"/>
    </row>
    <row r="892" spans="7:7" thickBot="1">
      <c r="G892" s="92"/>
    </row>
    <row r="893" spans="7:7" thickBot="1">
      <c r="G893" s="92"/>
    </row>
    <row r="894" spans="7:7" thickBot="1">
      <c r="G894" s="92"/>
    </row>
    <row r="895" spans="7:7" thickBot="1">
      <c r="G895" s="92"/>
    </row>
    <row r="896" spans="7:7" thickBot="1">
      <c r="G896" s="92"/>
    </row>
    <row r="897" spans="7:7" thickBot="1">
      <c r="G897" s="92"/>
    </row>
    <row r="898" spans="7:7" thickBot="1">
      <c r="G898" s="92"/>
    </row>
    <row r="899" spans="7:7" thickBot="1">
      <c r="G899" s="92"/>
    </row>
    <row r="900" spans="7:7" thickBot="1">
      <c r="G900" s="92"/>
    </row>
    <row r="901" spans="7:7" thickBot="1">
      <c r="G901" s="92"/>
    </row>
    <row r="902" spans="7:7" thickBot="1">
      <c r="G902" s="92"/>
    </row>
    <row r="903" spans="7:7" thickBot="1">
      <c r="G903" s="92"/>
    </row>
    <row r="904" spans="7:7" thickBot="1">
      <c r="G904" s="92"/>
    </row>
    <row r="905" spans="7:7" thickBot="1">
      <c r="G905" s="92"/>
    </row>
    <row r="906" spans="7:7" thickBot="1">
      <c r="G906" s="92"/>
    </row>
    <row r="907" spans="7:7" thickBot="1">
      <c r="G907" s="92"/>
    </row>
    <row r="908" spans="7:7" thickBot="1">
      <c r="G908" s="92"/>
    </row>
    <row r="909" spans="7:7" thickBot="1">
      <c r="G909" s="92"/>
    </row>
    <row r="910" spans="7:7" thickBot="1">
      <c r="G910" s="92"/>
    </row>
    <row r="911" spans="7:7" thickBot="1">
      <c r="G911" s="92"/>
    </row>
    <row r="912" spans="7:7" thickBot="1">
      <c r="G912" s="92"/>
    </row>
    <row r="913" spans="7:7" thickBot="1">
      <c r="G913" s="92"/>
    </row>
    <row r="914" spans="7:7" thickBot="1">
      <c r="G914" s="92"/>
    </row>
    <row r="915" spans="7:7" thickBot="1">
      <c r="G915" s="92"/>
    </row>
    <row r="916" spans="7:7" thickBot="1">
      <c r="G916" s="92"/>
    </row>
    <row r="917" spans="7:7" thickBot="1">
      <c r="G917" s="92"/>
    </row>
    <row r="918" spans="7:7" thickBot="1">
      <c r="G918" s="92"/>
    </row>
    <row r="919" spans="7:7" thickBot="1">
      <c r="G919" s="92"/>
    </row>
    <row r="920" spans="7:7" thickBot="1">
      <c r="G920" s="92"/>
    </row>
    <row r="921" spans="7:7" thickBot="1">
      <c r="G921" s="92"/>
    </row>
    <row r="922" spans="7:7" thickBot="1">
      <c r="G922" s="92"/>
    </row>
    <row r="923" spans="7:7" thickBot="1">
      <c r="G923" s="92"/>
    </row>
    <row r="924" spans="7:7" thickBot="1">
      <c r="G924" s="92"/>
    </row>
    <row r="925" spans="7:7" thickBot="1">
      <c r="G925" s="92"/>
    </row>
    <row r="926" spans="7:7" thickBot="1">
      <c r="G926" s="92"/>
    </row>
    <row r="927" spans="7:7" thickBot="1">
      <c r="G927" s="92"/>
    </row>
    <row r="928" spans="7:7" thickBot="1">
      <c r="G928" s="92"/>
    </row>
    <row r="929" spans="7:7" thickBot="1">
      <c r="G929" s="92"/>
    </row>
    <row r="930" spans="7:7" thickBot="1">
      <c r="G930" s="92"/>
    </row>
    <row r="931" spans="7:7" thickBot="1">
      <c r="G931" s="92"/>
    </row>
    <row r="932" spans="7:7" thickBot="1">
      <c r="G932" s="92"/>
    </row>
    <row r="933" spans="7:7" thickBot="1">
      <c r="G933" s="92"/>
    </row>
    <row r="934" spans="7:7" thickBot="1">
      <c r="G934" s="92"/>
    </row>
    <row r="935" spans="7:7" thickBot="1">
      <c r="G935" s="92"/>
    </row>
    <row r="936" spans="7:7" thickBot="1">
      <c r="G936" s="92"/>
    </row>
    <row r="937" spans="7:7" thickBot="1">
      <c r="G937" s="92"/>
    </row>
    <row r="938" spans="7:7" thickBot="1">
      <c r="G938" s="92"/>
    </row>
    <row r="939" spans="7:7" thickBot="1">
      <c r="G939" s="92"/>
    </row>
    <row r="940" spans="7:7" thickBot="1">
      <c r="G940" s="92"/>
    </row>
    <row r="941" spans="7:7" thickBot="1">
      <c r="G941" s="92"/>
    </row>
    <row r="942" spans="7:7" thickBot="1">
      <c r="G942" s="92"/>
    </row>
    <row r="943" spans="7:7" thickBot="1">
      <c r="G943" s="92"/>
    </row>
    <row r="944" spans="7:7" thickBot="1">
      <c r="G944" s="92"/>
    </row>
    <row r="945" spans="7:7" thickBot="1">
      <c r="G945" s="92"/>
    </row>
    <row r="946" spans="7:7" thickBot="1">
      <c r="G946" s="92"/>
    </row>
    <row r="947" spans="7:7" thickBot="1">
      <c r="G947" s="92"/>
    </row>
    <row r="948" spans="7:7" thickBot="1">
      <c r="G948" s="92"/>
    </row>
    <row r="949" spans="7:7" thickBot="1">
      <c r="G949" s="92"/>
    </row>
    <row r="950" spans="7:7" thickBot="1">
      <c r="G950" s="92"/>
    </row>
    <row r="951" spans="7:7" thickBot="1">
      <c r="G951" s="92"/>
    </row>
    <row r="952" spans="7:7" thickBot="1">
      <c r="G952" s="92"/>
    </row>
    <row r="953" spans="7:7" thickBot="1">
      <c r="G953" s="92"/>
    </row>
    <row r="954" spans="7:7" thickBot="1">
      <c r="G954" s="92"/>
    </row>
    <row r="955" spans="7:7" thickBot="1">
      <c r="G955" s="92"/>
    </row>
    <row r="956" spans="7:7" thickBot="1">
      <c r="G956" s="92"/>
    </row>
    <row r="957" spans="7:7" thickBot="1">
      <c r="G957" s="92"/>
    </row>
    <row r="958" spans="7:7" thickBot="1">
      <c r="G958" s="92"/>
    </row>
    <row r="959" spans="7:7" thickBot="1">
      <c r="G959" s="92"/>
    </row>
    <row r="960" spans="7:7" thickBot="1">
      <c r="G960" s="92"/>
    </row>
    <row r="961" spans="7:7" thickBot="1">
      <c r="G961" s="92"/>
    </row>
    <row r="962" spans="7:7" thickBot="1">
      <c r="G962" s="92"/>
    </row>
    <row r="963" spans="7:7" thickBot="1">
      <c r="G963" s="92"/>
    </row>
    <row r="964" spans="7:7" thickBot="1">
      <c r="G964" s="92"/>
    </row>
    <row r="965" spans="7:7" thickBot="1">
      <c r="G965" s="92"/>
    </row>
    <row r="966" spans="7:7" thickBot="1">
      <c r="G966" s="92"/>
    </row>
    <row r="967" spans="7:7" thickBot="1">
      <c r="G967" s="92"/>
    </row>
    <row r="968" spans="7:7" thickBot="1">
      <c r="G968" s="92"/>
    </row>
    <row r="969" spans="7:7" thickBot="1">
      <c r="G969" s="92"/>
    </row>
    <row r="970" spans="7:7" thickBot="1">
      <c r="G970" s="92"/>
    </row>
    <row r="971" spans="7:7" thickBot="1">
      <c r="G971" s="92"/>
    </row>
    <row r="972" spans="7:7" thickBot="1">
      <c r="G972" s="92"/>
    </row>
    <row r="973" spans="7:7" thickBot="1">
      <c r="G973" s="92"/>
    </row>
    <row r="974" spans="7:7" thickBot="1">
      <c r="G974" s="92"/>
    </row>
    <row r="975" spans="7:7" thickBot="1">
      <c r="G975" s="92"/>
    </row>
    <row r="976" spans="7:7" thickBot="1">
      <c r="G976" s="92"/>
    </row>
    <row r="977" spans="7:7" thickBot="1">
      <c r="G977" s="92"/>
    </row>
    <row r="978" spans="7:7" thickBot="1">
      <c r="G978" s="92"/>
    </row>
    <row r="979" spans="7:7" thickBot="1">
      <c r="G979" s="92"/>
    </row>
    <row r="980" spans="7:7" thickBot="1">
      <c r="G980" s="92"/>
    </row>
    <row r="981" spans="7:7" thickBot="1">
      <c r="G981" s="92"/>
    </row>
    <row r="982" spans="7:7" thickBot="1">
      <c r="G982" s="92"/>
    </row>
    <row r="983" spans="7:7" thickBot="1">
      <c r="G983" s="92"/>
    </row>
    <row r="984" spans="7:7" thickBot="1">
      <c r="G984" s="92"/>
    </row>
    <row r="985" spans="7:7" thickBot="1">
      <c r="G985" s="92"/>
    </row>
    <row r="986" spans="7:7" thickBot="1">
      <c r="G986" s="92"/>
    </row>
    <row r="987" spans="7:7" thickBot="1">
      <c r="G987" s="92"/>
    </row>
    <row r="988" spans="7:7" thickBot="1">
      <c r="G988" s="92"/>
    </row>
    <row r="989" spans="7:7" thickBot="1">
      <c r="G989" s="92"/>
    </row>
    <row r="990" spans="7:7" thickBot="1">
      <c r="G990" s="92"/>
    </row>
    <row r="991" spans="7:7" thickBot="1">
      <c r="G991" s="92"/>
    </row>
    <row r="992" spans="7:7" thickBot="1">
      <c r="G992" s="92"/>
    </row>
    <row r="993" spans="7:7" thickBot="1">
      <c r="G993" s="92"/>
    </row>
    <row r="994" spans="7:7" thickBot="1">
      <c r="G994" s="92"/>
    </row>
    <row r="995" spans="7:7" thickBot="1">
      <c r="G995" s="92"/>
    </row>
    <row r="996" spans="7:7" thickBot="1">
      <c r="G996" s="92"/>
    </row>
    <row r="997" spans="7:7" thickBot="1">
      <c r="G997" s="92"/>
    </row>
    <row r="998" spans="7:7" thickBot="1">
      <c r="G998" s="92"/>
    </row>
    <row r="999" spans="7:7" thickBot="1">
      <c r="G999" s="92"/>
    </row>
    <row r="1000" spans="7:7" thickBot="1">
      <c r="G1000" s="92"/>
    </row>
    <row r="1001" spans="7:7" thickBot="1">
      <c r="G1001" s="92"/>
    </row>
    <row r="1002" spans="7:7" thickBot="1">
      <c r="G1002" s="92"/>
    </row>
    <row r="1003" spans="7:7" thickBot="1">
      <c r="G1003" s="92"/>
    </row>
    <row r="1004" spans="7:7" thickBot="1">
      <c r="G1004" s="92"/>
    </row>
    <row r="1005" spans="7:7" thickBot="1">
      <c r="G1005" s="92"/>
    </row>
    <row r="1006" spans="7:7" thickBot="1">
      <c r="G1006" s="92"/>
    </row>
    <row r="1007" spans="7:7" thickBot="1">
      <c r="G1007" s="92"/>
    </row>
    <row r="1008" spans="7:7" thickBot="1">
      <c r="G1008" s="92"/>
    </row>
    <row r="1009" spans="7:7" thickBot="1">
      <c r="G1009" s="92"/>
    </row>
    <row r="1010" spans="7:7" thickBot="1">
      <c r="G1010" s="92"/>
    </row>
    <row r="1011" spans="7:7" thickBot="1">
      <c r="G1011" s="92"/>
    </row>
    <row r="1012" spans="7:7" thickBot="1">
      <c r="G1012" s="92"/>
    </row>
    <row r="1013" spans="7:7" thickBot="1">
      <c r="G1013" s="92"/>
    </row>
    <row r="1014" spans="7:7" thickBot="1">
      <c r="G1014" s="92"/>
    </row>
    <row r="1015" spans="7:7" thickBot="1">
      <c r="G1015" s="92"/>
    </row>
    <row r="1016" spans="7:7" thickBot="1">
      <c r="G1016" s="92"/>
    </row>
    <row r="1017" spans="7:7" thickBot="1">
      <c r="G1017" s="92"/>
    </row>
    <row r="1018" spans="7:7" thickBot="1">
      <c r="G1018" s="92"/>
    </row>
    <row r="1019" spans="7:7" thickBot="1">
      <c r="G1019" s="92"/>
    </row>
    <row r="1020" spans="7:7" thickBot="1">
      <c r="G1020" s="92"/>
    </row>
    <row r="1021" spans="7:7" thickBot="1">
      <c r="G1021" s="92"/>
    </row>
    <row r="1022" spans="7:7" thickBot="1">
      <c r="G1022" s="92"/>
    </row>
    <row r="1023" spans="7:7" thickBot="1">
      <c r="G1023" s="92"/>
    </row>
    <row r="1024" spans="7:7" thickBot="1">
      <c r="G1024" s="92"/>
    </row>
    <row r="1025" spans="7:7" thickBot="1">
      <c r="G1025" s="92"/>
    </row>
    <row r="1026" spans="7:7" thickBot="1">
      <c r="G1026" s="92"/>
    </row>
    <row r="1027" spans="7:7" thickBot="1">
      <c r="G1027" s="92"/>
    </row>
    <row r="1028" spans="7:7" thickBot="1">
      <c r="G1028" s="92"/>
    </row>
    <row r="1029" spans="7:7" thickBot="1">
      <c r="G1029" s="92"/>
    </row>
    <row r="1030" spans="7:7" thickBot="1">
      <c r="G1030" s="92"/>
    </row>
    <row r="1031" spans="7:7" thickBot="1">
      <c r="G1031" s="92"/>
    </row>
    <row r="1032" spans="7:7" thickBot="1">
      <c r="G1032" s="92"/>
    </row>
    <row r="1033" spans="7:7" thickBot="1">
      <c r="G1033" s="92"/>
    </row>
    <row r="1034" spans="7:7" thickBot="1">
      <c r="G1034" s="92"/>
    </row>
    <row r="1035" spans="7:7" thickBot="1">
      <c r="G1035" s="92"/>
    </row>
    <row r="1036" spans="7:7" thickBot="1">
      <c r="G1036" s="92"/>
    </row>
    <row r="1037" spans="7:7" thickBot="1">
      <c r="G1037" s="92"/>
    </row>
    <row r="1038" spans="7:7" thickBot="1">
      <c r="G1038" s="92"/>
    </row>
    <row r="1039" spans="7:7" thickBot="1">
      <c r="G1039" s="92"/>
    </row>
    <row r="1040" spans="7:7" thickBot="1">
      <c r="G1040" s="92"/>
    </row>
    <row r="1041" spans="7:7" thickBot="1">
      <c r="G1041" s="92"/>
    </row>
    <row r="1042" spans="7:7" thickBot="1">
      <c r="G1042" s="92"/>
    </row>
    <row r="1043" spans="7:7" thickBot="1">
      <c r="G1043" s="92"/>
    </row>
    <row r="1044" spans="7:7" thickBot="1">
      <c r="G1044" s="92"/>
    </row>
    <row r="1045" spans="7:7" thickBot="1">
      <c r="G1045" s="92"/>
    </row>
    <row r="1046" spans="7:7" thickBot="1">
      <c r="G1046" s="92"/>
    </row>
    <row r="1047" spans="7:7" thickBot="1">
      <c r="G1047" s="92"/>
    </row>
    <row r="1048" spans="7:7" thickBot="1">
      <c r="G1048" s="92"/>
    </row>
    <row r="1049" spans="7:7" thickBot="1">
      <c r="G1049" s="92"/>
    </row>
    <row r="1050" spans="7:7" thickBot="1">
      <c r="G1050" s="92"/>
    </row>
    <row r="1051" spans="7:7" thickBot="1">
      <c r="G1051" s="92"/>
    </row>
    <row r="1052" spans="7:7" thickBot="1">
      <c r="G1052" s="92"/>
    </row>
    <row r="1053" spans="7:7" thickBot="1">
      <c r="G1053" s="92"/>
    </row>
    <row r="1054" spans="7:7" thickBot="1">
      <c r="G1054" s="92"/>
    </row>
    <row r="1055" spans="7:7" thickBot="1">
      <c r="G1055" s="92"/>
    </row>
    <row r="1056" spans="7:7" thickBot="1">
      <c r="G1056" s="92"/>
    </row>
    <row r="1057" spans="7:7" thickBot="1">
      <c r="G1057" s="92"/>
    </row>
    <row r="1058" spans="7:7" thickBot="1">
      <c r="G1058" s="92"/>
    </row>
    <row r="1059" spans="7:7" thickBot="1">
      <c r="G1059" s="92"/>
    </row>
    <row r="1060" spans="7:7" thickBot="1">
      <c r="G1060" s="92"/>
    </row>
    <row r="1061" spans="7:7" thickBot="1">
      <c r="G1061" s="92"/>
    </row>
    <row r="1062" spans="7:7" thickBot="1">
      <c r="G1062" s="92"/>
    </row>
    <row r="1063" spans="7:7" thickBot="1">
      <c r="G1063" s="92"/>
    </row>
    <row r="1064" spans="7:7" thickBot="1">
      <c r="G1064" s="92"/>
    </row>
    <row r="1065" spans="7:7" thickBot="1">
      <c r="G1065" s="92"/>
    </row>
    <row r="1066" spans="7:7" thickBot="1">
      <c r="G1066" s="92"/>
    </row>
    <row r="1067" spans="7:7" thickBot="1">
      <c r="G1067" s="92"/>
    </row>
    <row r="1068" spans="7:7" thickBot="1">
      <c r="G1068" s="92"/>
    </row>
    <row r="1069" spans="7:7" thickBot="1">
      <c r="G1069" s="92"/>
    </row>
    <row r="1070" spans="7:7" thickBot="1">
      <c r="G1070" s="92"/>
    </row>
    <row r="1071" spans="7:7" thickBot="1">
      <c r="G1071" s="92"/>
    </row>
    <row r="1072" spans="7:7" thickBot="1">
      <c r="G1072" s="92"/>
    </row>
    <row r="1073" spans="7:7" thickBot="1">
      <c r="G1073" s="92"/>
    </row>
    <row r="1074" spans="7:7" thickBot="1">
      <c r="G1074" s="92"/>
    </row>
    <row r="1075" spans="7:7" thickBot="1">
      <c r="G1075" s="92"/>
    </row>
    <row r="1076" spans="7:7" thickBot="1">
      <c r="G1076" s="92"/>
    </row>
    <row r="1077" spans="7:7" thickBot="1">
      <c r="G1077" s="92"/>
    </row>
    <row r="1078" spans="7:7" thickBot="1">
      <c r="G1078" s="92"/>
    </row>
    <row r="1079" spans="7:7" thickBot="1">
      <c r="G1079" s="92"/>
    </row>
    <row r="1080" spans="7:7" thickBot="1">
      <c r="G1080" s="92"/>
    </row>
    <row r="1081" spans="7:7" thickBot="1">
      <c r="G1081" s="92"/>
    </row>
    <row r="1082" spans="7:7" thickBot="1">
      <c r="G1082" s="92"/>
    </row>
    <row r="1083" spans="7:7" thickBot="1">
      <c r="G1083" s="92"/>
    </row>
    <row r="1084" spans="7:7" thickBot="1">
      <c r="G1084" s="92"/>
    </row>
    <row r="1085" spans="7:7" thickBot="1">
      <c r="G1085" s="92"/>
    </row>
    <row r="1086" spans="7:7" thickBot="1">
      <c r="G1086" s="92"/>
    </row>
    <row r="1087" spans="7:7" thickBot="1">
      <c r="G1087" s="92"/>
    </row>
    <row r="1088" spans="7:7" thickBot="1">
      <c r="G1088" s="92"/>
    </row>
    <row r="1089" spans="7:7" thickBot="1">
      <c r="G1089" s="92"/>
    </row>
    <row r="1090" spans="7:7" thickBot="1">
      <c r="G1090" s="92"/>
    </row>
    <row r="1091" spans="7:7" thickBot="1">
      <c r="G1091" s="92"/>
    </row>
    <row r="1092" spans="7:7" thickBot="1">
      <c r="G1092" s="92"/>
    </row>
    <row r="1093" spans="7:7" thickBot="1">
      <c r="G1093" s="92"/>
    </row>
    <row r="1094" spans="7:7" thickBot="1">
      <c r="G1094" s="92"/>
    </row>
    <row r="1095" spans="7:7" thickBot="1">
      <c r="G1095" s="92"/>
    </row>
    <row r="1096" spans="7:7" thickBot="1">
      <c r="G1096" s="92"/>
    </row>
    <row r="1097" spans="7:7" thickBot="1">
      <c r="G1097" s="92"/>
    </row>
    <row r="1098" spans="7:7" thickBot="1">
      <c r="G1098" s="92"/>
    </row>
    <row r="1099" spans="7:7" thickBot="1">
      <c r="G1099" s="92"/>
    </row>
    <row r="1100" spans="7:7" thickBot="1">
      <c r="G1100" s="92"/>
    </row>
    <row r="1101" spans="7:7" thickBot="1">
      <c r="G1101" s="92"/>
    </row>
    <row r="1102" spans="7:7" thickBot="1">
      <c r="G1102" s="92"/>
    </row>
    <row r="1103" spans="7:7" thickBot="1">
      <c r="G1103" s="92"/>
    </row>
    <row r="1104" spans="7:7" thickBot="1">
      <c r="G1104" s="92"/>
    </row>
    <row r="1105" spans="7:7" thickBot="1">
      <c r="G1105" s="92"/>
    </row>
    <row r="1106" spans="7:7" thickBot="1">
      <c r="G1106" s="92"/>
    </row>
    <row r="1107" spans="7:7" thickBot="1">
      <c r="G1107" s="92"/>
    </row>
    <row r="1108" spans="7:7" thickBot="1">
      <c r="G1108" s="92"/>
    </row>
    <row r="1109" spans="7:7" thickBot="1">
      <c r="G1109" s="92"/>
    </row>
    <row r="1110" spans="7:7" thickBot="1">
      <c r="G1110" s="92"/>
    </row>
    <row r="1111" spans="7:7" thickBot="1">
      <c r="G1111" s="92"/>
    </row>
    <row r="1112" spans="7:7" thickBot="1">
      <c r="G1112" s="92"/>
    </row>
    <row r="1113" spans="7:7" thickBot="1">
      <c r="G1113" s="92"/>
    </row>
    <row r="1114" spans="7:7" thickBot="1">
      <c r="G1114" s="92"/>
    </row>
    <row r="1115" spans="7:7" thickBot="1">
      <c r="G1115" s="92"/>
    </row>
    <row r="1116" spans="7:7" thickBot="1">
      <c r="G1116" s="92"/>
    </row>
    <row r="1117" spans="7:7" thickBot="1">
      <c r="G1117" s="92"/>
    </row>
    <row r="1118" spans="7:7" thickBot="1">
      <c r="G1118" s="92"/>
    </row>
    <row r="1119" spans="7:7" thickBot="1">
      <c r="G1119" s="92"/>
    </row>
    <row r="1120" spans="7:7" thickBot="1">
      <c r="G1120" s="92"/>
    </row>
    <row r="1121" spans="7:7" thickBot="1">
      <c r="G1121" s="92"/>
    </row>
    <row r="1122" spans="7:7" thickBot="1">
      <c r="G1122" s="92"/>
    </row>
    <row r="1123" spans="7:7" thickBot="1">
      <c r="G1123" s="92"/>
    </row>
    <row r="1124" spans="7:7" thickBot="1">
      <c r="G1124" s="92"/>
    </row>
    <row r="1125" spans="7:7" thickBot="1">
      <c r="G1125" s="92"/>
    </row>
    <row r="1126" spans="7:7" thickBot="1">
      <c r="G1126" s="92"/>
    </row>
    <row r="1127" spans="7:7" thickBot="1">
      <c r="G1127" s="92"/>
    </row>
    <row r="1128" spans="7:7" thickBot="1">
      <c r="G1128" s="92"/>
    </row>
    <row r="1129" spans="7:7" thickBot="1">
      <c r="G1129" s="92"/>
    </row>
    <row r="1130" spans="7:7" thickBot="1">
      <c r="G1130" s="92"/>
    </row>
    <row r="1131" spans="7:7" thickBot="1">
      <c r="G1131" s="92"/>
    </row>
    <row r="1132" spans="7:7" thickBot="1">
      <c r="G1132" s="92"/>
    </row>
    <row r="1133" spans="7:7" thickBot="1">
      <c r="G1133" s="92"/>
    </row>
    <row r="1134" spans="7:7" thickBot="1">
      <c r="G1134" s="92"/>
    </row>
    <row r="1135" spans="7:7" thickBot="1">
      <c r="G1135" s="92"/>
    </row>
    <row r="1136" spans="7:7" thickBot="1">
      <c r="G1136" s="92"/>
    </row>
    <row r="1137" spans="7:7" thickBot="1">
      <c r="G1137" s="92"/>
    </row>
    <row r="1138" spans="7:7" thickBot="1">
      <c r="G1138" s="92"/>
    </row>
    <row r="1139" spans="7:7" thickBot="1">
      <c r="G1139" s="92"/>
    </row>
    <row r="1140" spans="7:7" thickBot="1">
      <c r="G1140" s="92"/>
    </row>
    <row r="1141" spans="7:7" thickBot="1">
      <c r="G1141" s="92"/>
    </row>
    <row r="1142" spans="7:7" thickBot="1">
      <c r="G1142" s="92"/>
    </row>
    <row r="1143" spans="7:7" thickBot="1">
      <c r="G1143" s="92"/>
    </row>
    <row r="1144" spans="7:7" thickBot="1">
      <c r="G1144" s="92"/>
    </row>
    <row r="1145" spans="7:7" thickBot="1">
      <c r="G1145" s="92"/>
    </row>
    <row r="1146" spans="7:7" thickBot="1">
      <c r="G1146" s="92"/>
    </row>
    <row r="1147" spans="7:7" thickBot="1">
      <c r="G1147" s="92"/>
    </row>
    <row r="1148" spans="7:7" thickBot="1">
      <c r="G1148" s="92"/>
    </row>
    <row r="1149" spans="7:7" thickBot="1">
      <c r="G1149" s="92"/>
    </row>
    <row r="1150" spans="7:7" thickBot="1">
      <c r="G1150" s="92"/>
    </row>
    <row r="1151" spans="7:7" thickBot="1">
      <c r="G1151" s="92"/>
    </row>
    <row r="1152" spans="7:7" thickBot="1">
      <c r="G1152" s="92"/>
    </row>
    <row r="1153" spans="7:7" thickBot="1">
      <c r="G1153" s="92"/>
    </row>
    <row r="1154" spans="7:7" thickBot="1">
      <c r="G1154" s="92"/>
    </row>
    <row r="1155" spans="7:7" thickBot="1">
      <c r="G1155" s="92"/>
    </row>
    <row r="1156" spans="7:7" thickBot="1">
      <c r="G1156" s="92"/>
    </row>
    <row r="1157" spans="7:7" thickBot="1">
      <c r="G1157" s="92"/>
    </row>
    <row r="1158" spans="7:7" thickBot="1">
      <c r="G1158" s="92"/>
    </row>
    <row r="1159" spans="7:7" thickBot="1">
      <c r="G1159" s="92"/>
    </row>
    <row r="1160" spans="7:7" thickBot="1">
      <c r="G1160" s="92"/>
    </row>
    <row r="1161" spans="7:7" thickBot="1">
      <c r="G1161" s="92"/>
    </row>
    <row r="1162" spans="7:7" thickBot="1">
      <c r="G1162" s="92"/>
    </row>
    <row r="1163" spans="7:7" thickBot="1">
      <c r="G1163" s="92"/>
    </row>
    <row r="1164" spans="7:7" thickBot="1">
      <c r="G1164" s="92"/>
    </row>
    <row r="1165" spans="7:7" thickBot="1">
      <c r="G1165" s="92"/>
    </row>
    <row r="1166" spans="7:7" thickBot="1">
      <c r="G1166" s="92"/>
    </row>
    <row r="1167" spans="7:7" thickBot="1">
      <c r="G1167" s="92"/>
    </row>
    <row r="1168" spans="7:7" thickBot="1">
      <c r="G1168" s="92"/>
    </row>
    <row r="1169" spans="7:7" thickBot="1">
      <c r="G1169" s="92"/>
    </row>
    <row r="1170" spans="7:7" thickBot="1">
      <c r="G1170" s="92"/>
    </row>
    <row r="1171" spans="7:7" thickBot="1">
      <c r="G1171" s="92"/>
    </row>
    <row r="1172" spans="7:7" thickBot="1">
      <c r="G1172" s="92"/>
    </row>
    <row r="1173" spans="7:7" thickBot="1">
      <c r="G1173" s="92"/>
    </row>
    <row r="1174" spans="7:7" thickBot="1">
      <c r="G1174" s="92"/>
    </row>
    <row r="1175" spans="7:7" thickBot="1">
      <c r="G1175" s="92"/>
    </row>
    <row r="1176" spans="7:7" thickBot="1">
      <c r="G1176" s="92"/>
    </row>
    <row r="1177" spans="7:7" thickBot="1">
      <c r="G1177" s="92"/>
    </row>
    <row r="1178" spans="7:7" thickBot="1">
      <c r="G1178" s="92"/>
    </row>
    <row r="1179" spans="7:7" thickBot="1">
      <c r="G1179" s="92"/>
    </row>
    <row r="1180" spans="7:7" thickBot="1">
      <c r="G1180" s="92"/>
    </row>
    <row r="1181" spans="7:7" thickBot="1">
      <c r="G1181" s="92"/>
    </row>
    <row r="1182" spans="7:7" thickBot="1">
      <c r="G1182" s="92"/>
    </row>
    <row r="1183" spans="7:7" thickBot="1">
      <c r="G1183" s="92"/>
    </row>
    <row r="1184" spans="7:7" thickBot="1">
      <c r="G1184" s="92"/>
    </row>
    <row r="1185" spans="7:7" thickBot="1">
      <c r="G1185" s="92"/>
    </row>
    <row r="1186" spans="7:7" thickBot="1">
      <c r="G1186" s="92"/>
    </row>
    <row r="1187" spans="7:7" thickBot="1">
      <c r="G1187" s="92"/>
    </row>
    <row r="1188" spans="7:7" thickBot="1">
      <c r="G1188" s="92"/>
    </row>
    <row r="1189" spans="7:7" thickBot="1">
      <c r="G1189" s="92"/>
    </row>
    <row r="1190" spans="7:7" thickBot="1">
      <c r="G1190" s="92"/>
    </row>
    <row r="1191" spans="7:7" thickBot="1">
      <c r="G1191" s="92"/>
    </row>
    <row r="1192" spans="7:7" thickBot="1">
      <c r="G1192" s="92"/>
    </row>
    <row r="1193" spans="7:7" thickBot="1">
      <c r="G1193" s="92"/>
    </row>
    <row r="1194" spans="7:7" thickBot="1">
      <c r="G1194" s="92"/>
    </row>
    <row r="1195" spans="7:7" thickBot="1">
      <c r="G1195" s="92"/>
    </row>
    <row r="1196" spans="7:7" thickBot="1">
      <c r="G1196" s="92"/>
    </row>
    <row r="1197" spans="7:7" thickBot="1">
      <c r="G1197" s="92"/>
    </row>
    <row r="1198" spans="7:7" thickBot="1">
      <c r="G1198" s="92"/>
    </row>
    <row r="1199" spans="7:7" thickBot="1">
      <c r="G1199" s="92"/>
    </row>
    <row r="1200" spans="7:7" thickBot="1">
      <c r="G1200" s="92"/>
    </row>
    <row r="1201" spans="7:7" thickBot="1">
      <c r="G1201" s="92"/>
    </row>
    <row r="1202" spans="7:7" thickBot="1">
      <c r="G1202" s="92"/>
    </row>
    <row r="1203" spans="7:7" thickBot="1">
      <c r="G1203" s="92"/>
    </row>
    <row r="1204" spans="7:7" thickBot="1">
      <c r="G1204" s="92"/>
    </row>
    <row r="1205" spans="7:7" thickBot="1">
      <c r="G1205" s="92"/>
    </row>
    <row r="1206" spans="7:7" thickBot="1">
      <c r="G1206" s="92"/>
    </row>
    <row r="1207" spans="7:7" thickBot="1">
      <c r="G1207" s="92"/>
    </row>
    <row r="1208" spans="7:7" thickBot="1">
      <c r="G1208" s="92"/>
    </row>
    <row r="1209" spans="7:7" thickBot="1">
      <c r="G1209" s="92"/>
    </row>
    <row r="1210" spans="7:7" thickBot="1">
      <c r="G1210" s="92"/>
    </row>
    <row r="1211" spans="7:7" thickBot="1">
      <c r="G1211" s="92"/>
    </row>
    <row r="1212" spans="7:7" thickBot="1">
      <c r="G1212" s="92"/>
    </row>
    <row r="1213" spans="7:7" thickBot="1">
      <c r="G1213" s="92"/>
    </row>
    <row r="1214" spans="7:7" thickBot="1">
      <c r="G1214" s="92"/>
    </row>
    <row r="1215" spans="7:7" thickBot="1">
      <c r="G1215" s="92"/>
    </row>
    <row r="1216" spans="7:7" thickBot="1">
      <c r="G1216" s="92"/>
    </row>
    <row r="1217" spans="7:7" thickBot="1">
      <c r="G1217" s="92"/>
    </row>
    <row r="1218" spans="7:7" thickBot="1">
      <c r="G1218" s="92"/>
    </row>
    <row r="1219" spans="7:7" thickBot="1">
      <c r="G1219" s="92"/>
    </row>
    <row r="1220" spans="7:7" thickBot="1">
      <c r="G1220" s="92"/>
    </row>
    <row r="1221" spans="7:7" thickBot="1">
      <c r="G1221" s="92"/>
    </row>
    <row r="1222" spans="7:7" thickBot="1">
      <c r="G1222" s="92"/>
    </row>
    <row r="1223" spans="7:7" thickBot="1">
      <c r="G1223" s="92"/>
    </row>
    <row r="1224" spans="7:7" thickBot="1">
      <c r="G1224" s="92"/>
    </row>
    <row r="1225" spans="7:7" thickBot="1">
      <c r="G1225" s="92"/>
    </row>
    <row r="1226" spans="7:7" thickBot="1">
      <c r="G1226" s="92"/>
    </row>
    <row r="1227" spans="7:7" thickBot="1">
      <c r="G1227" s="92"/>
    </row>
    <row r="1228" spans="7:7" thickBot="1">
      <c r="G1228" s="92"/>
    </row>
    <row r="1229" spans="7:7" thickBot="1">
      <c r="G1229" s="92"/>
    </row>
    <row r="1230" spans="7:7" thickBot="1">
      <c r="G1230" s="92"/>
    </row>
    <row r="1231" spans="7:7" thickBot="1">
      <c r="G1231" s="92"/>
    </row>
    <row r="1232" spans="7:7" thickBot="1">
      <c r="G1232" s="92"/>
    </row>
    <row r="1233" spans="7:7" thickBot="1">
      <c r="G1233" s="92"/>
    </row>
    <row r="1234" spans="7:7" thickBot="1">
      <c r="G1234" s="92"/>
    </row>
    <row r="1235" spans="7:7" thickBot="1">
      <c r="G1235" s="92"/>
    </row>
    <row r="1236" spans="7:7" thickBot="1">
      <c r="G1236" s="92"/>
    </row>
    <row r="1237" spans="7:7" thickBot="1">
      <c r="G1237" s="92"/>
    </row>
    <row r="1238" spans="7:7" thickBot="1">
      <c r="G1238" s="92"/>
    </row>
    <row r="1239" spans="7:7" thickBot="1">
      <c r="G1239" s="92"/>
    </row>
    <row r="1240" spans="7:7" thickBot="1">
      <c r="G1240" s="92"/>
    </row>
    <row r="1241" spans="7:7" thickBot="1">
      <c r="G1241" s="92"/>
    </row>
    <row r="1242" spans="7:7" thickBot="1">
      <c r="G1242" s="92"/>
    </row>
    <row r="1243" spans="7:7" thickBot="1">
      <c r="G1243" s="92"/>
    </row>
    <row r="1244" spans="7:7" thickBot="1">
      <c r="G1244" s="92"/>
    </row>
    <row r="1245" spans="7:7" thickBot="1">
      <c r="G1245" s="92"/>
    </row>
    <row r="1246" spans="7:7" thickBot="1">
      <c r="G1246" s="92"/>
    </row>
    <row r="1247" spans="7:7" thickBot="1">
      <c r="G1247" s="92"/>
    </row>
    <row r="1248" spans="7:7" thickBot="1">
      <c r="G1248" s="92"/>
    </row>
    <row r="1249" spans="7:7" thickBot="1">
      <c r="G1249" s="92"/>
    </row>
    <row r="1250" spans="7:7" thickBot="1">
      <c r="G1250" s="92"/>
    </row>
    <row r="1251" spans="7:7" thickBot="1">
      <c r="G1251" s="92"/>
    </row>
    <row r="1252" spans="7:7" thickBot="1">
      <c r="G1252" s="92"/>
    </row>
    <row r="1253" spans="7:7" thickBot="1">
      <c r="G1253" s="92"/>
    </row>
    <row r="1254" spans="7:7" thickBot="1">
      <c r="G1254" s="92"/>
    </row>
    <row r="1255" spans="7:7" thickBot="1">
      <c r="G1255" s="92"/>
    </row>
    <row r="1256" spans="7:7" thickBot="1">
      <c r="G1256" s="92"/>
    </row>
    <row r="1257" spans="7:7" thickBot="1">
      <c r="G1257" s="92"/>
    </row>
    <row r="1258" spans="7:7" thickBot="1">
      <c r="G1258" s="92"/>
    </row>
    <row r="1259" spans="7:7" thickBot="1">
      <c r="G1259" s="92"/>
    </row>
    <row r="1260" spans="7:7" thickBot="1">
      <c r="G1260" s="92"/>
    </row>
    <row r="1261" spans="7:7" thickBot="1">
      <c r="G1261" s="92"/>
    </row>
    <row r="1262" spans="7:7" thickBot="1">
      <c r="G1262" s="92"/>
    </row>
    <row r="1263" spans="7:7" thickBot="1">
      <c r="G1263" s="92"/>
    </row>
    <row r="1264" spans="7:7" thickBot="1">
      <c r="G1264" s="92"/>
    </row>
    <row r="1265" spans="7:7" thickBot="1">
      <c r="G1265" s="92"/>
    </row>
    <row r="1266" spans="7:7" thickBot="1">
      <c r="G1266" s="92"/>
    </row>
    <row r="1267" spans="7:7" thickBot="1">
      <c r="G1267" s="92"/>
    </row>
    <row r="1268" spans="7:7" thickBot="1">
      <c r="G1268" s="92"/>
    </row>
    <row r="1269" spans="7:7" thickBot="1">
      <c r="G1269" s="92"/>
    </row>
    <row r="1270" spans="7:7" thickBot="1">
      <c r="G1270" s="92"/>
    </row>
    <row r="1271" spans="7:7" thickBot="1">
      <c r="G1271" s="92"/>
    </row>
    <row r="1272" spans="7:7" thickBot="1">
      <c r="G1272" s="92"/>
    </row>
    <row r="1273" spans="7:7" thickBot="1">
      <c r="G1273" s="92"/>
    </row>
    <row r="1274" spans="7:7" thickBot="1">
      <c r="G1274" s="92"/>
    </row>
    <row r="1275" spans="7:7" thickBot="1">
      <c r="G1275" s="92"/>
    </row>
    <row r="1276" spans="7:7" thickBot="1">
      <c r="G1276" s="92"/>
    </row>
    <row r="1277" spans="7:7" thickBot="1">
      <c r="G1277" s="92"/>
    </row>
    <row r="1278" spans="7:7" thickBot="1">
      <c r="G1278" s="92"/>
    </row>
    <row r="1279" spans="7:7" thickBot="1">
      <c r="G1279" s="92"/>
    </row>
    <row r="1280" spans="7:7" thickBot="1">
      <c r="G1280" s="92"/>
    </row>
    <row r="1281" spans="7:7" thickBot="1">
      <c r="G1281" s="92"/>
    </row>
    <row r="1282" spans="7:7" thickBot="1">
      <c r="G1282" s="92"/>
    </row>
    <row r="1283" spans="7:7" thickBot="1">
      <c r="G1283" s="92"/>
    </row>
    <row r="1284" spans="7:7" thickBot="1">
      <c r="G1284" s="92"/>
    </row>
    <row r="1285" spans="7:7" thickBot="1">
      <c r="G1285" s="92"/>
    </row>
    <row r="1286" spans="7:7" thickBot="1">
      <c r="G1286" s="92"/>
    </row>
    <row r="1287" spans="7:7" thickBot="1">
      <c r="G1287" s="92"/>
    </row>
    <row r="1288" spans="7:7" thickBot="1">
      <c r="G1288" s="92"/>
    </row>
    <row r="1289" spans="7:7" thickBot="1">
      <c r="G1289" s="92"/>
    </row>
    <row r="1290" spans="7:7" thickBot="1">
      <c r="G1290" s="92"/>
    </row>
    <row r="1291" spans="7:7" thickBot="1">
      <c r="G1291" s="92"/>
    </row>
    <row r="1292" spans="7:7" thickBot="1">
      <c r="G1292" s="92"/>
    </row>
    <row r="1293" spans="7:7" thickBot="1">
      <c r="G1293" s="92"/>
    </row>
    <row r="1294" spans="7:7" thickBot="1">
      <c r="G1294" s="92"/>
    </row>
    <row r="1295" spans="7:7" thickBot="1">
      <c r="G1295" s="92"/>
    </row>
    <row r="1296" spans="7:7" thickBot="1">
      <c r="G1296" s="92"/>
    </row>
    <row r="1297" spans="7:7" thickBot="1">
      <c r="G1297" s="92"/>
    </row>
    <row r="1298" spans="7:7" thickBot="1">
      <c r="G1298" s="92"/>
    </row>
    <row r="1299" spans="7:7" thickBot="1">
      <c r="G1299" s="92"/>
    </row>
    <row r="1300" spans="7:7" thickBot="1">
      <c r="G1300" s="92"/>
    </row>
    <row r="1301" spans="7:7" thickBot="1">
      <c r="G1301" s="92"/>
    </row>
    <row r="1302" spans="7:7" thickBot="1">
      <c r="G1302" s="92"/>
    </row>
    <row r="1303" spans="7:7" thickBot="1">
      <c r="G1303" s="92"/>
    </row>
    <row r="1304" spans="7:7" thickBot="1">
      <c r="G1304" s="92"/>
    </row>
    <row r="1305" spans="7:7" thickBot="1">
      <c r="G1305" s="92"/>
    </row>
    <row r="1306" spans="7:7" thickBot="1">
      <c r="G1306" s="92"/>
    </row>
    <row r="1307" spans="7:7" thickBot="1">
      <c r="G1307" s="92"/>
    </row>
    <row r="1308" spans="7:7" thickBot="1">
      <c r="G1308" s="92"/>
    </row>
    <row r="1309" spans="7:7" thickBot="1">
      <c r="G1309" s="92"/>
    </row>
    <row r="1310" spans="7:7" thickBot="1">
      <c r="G1310" s="92"/>
    </row>
    <row r="1311" spans="7:7" thickBot="1">
      <c r="G1311" s="92"/>
    </row>
    <row r="1312" spans="7:7" thickBot="1">
      <c r="G1312" s="92"/>
    </row>
    <row r="1313" spans="7:7" thickBot="1">
      <c r="G1313" s="92"/>
    </row>
    <row r="1314" spans="7:7" thickBot="1">
      <c r="G1314" s="92"/>
    </row>
    <row r="1315" spans="7:7" thickBot="1">
      <c r="G1315" s="92"/>
    </row>
    <row r="1316" spans="7:7" thickBot="1">
      <c r="G1316" s="92"/>
    </row>
    <row r="1317" spans="7:7" thickBot="1">
      <c r="G1317" s="92"/>
    </row>
    <row r="1318" spans="7:7" thickBot="1">
      <c r="G1318" s="92"/>
    </row>
    <row r="1319" spans="7:7" thickBot="1">
      <c r="G1319" s="92"/>
    </row>
    <row r="1320" spans="7:7" thickBot="1">
      <c r="G1320" s="92"/>
    </row>
    <row r="1321" spans="7:7" thickBot="1">
      <c r="G1321" s="92"/>
    </row>
    <row r="1322" spans="7:7" thickBot="1">
      <c r="G1322" s="92"/>
    </row>
    <row r="1323" spans="7:7" thickBot="1">
      <c r="G1323" s="92"/>
    </row>
    <row r="1324" spans="7:7" thickBot="1">
      <c r="G1324" s="92"/>
    </row>
    <row r="1325" spans="7:7" thickBot="1">
      <c r="G1325" s="92"/>
    </row>
    <row r="1326" spans="7:7" thickBot="1">
      <c r="G1326" s="92"/>
    </row>
    <row r="1327" spans="7:7" thickBot="1">
      <c r="G1327" s="92"/>
    </row>
    <row r="1328" spans="7:7" thickBot="1">
      <c r="G1328" s="92"/>
    </row>
    <row r="1329" spans="7:7" thickBot="1">
      <c r="G1329" s="92"/>
    </row>
    <row r="1330" spans="7:7" thickBot="1">
      <c r="G1330" s="92"/>
    </row>
    <row r="1331" spans="7:7" thickBot="1">
      <c r="G1331" s="92"/>
    </row>
    <row r="1332" spans="7:7" thickBot="1">
      <c r="G1332" s="92"/>
    </row>
    <row r="1333" spans="7:7" thickBot="1">
      <c r="G1333" s="92"/>
    </row>
    <row r="1334" spans="7:7" thickBot="1">
      <c r="G1334" s="92"/>
    </row>
    <row r="1335" spans="7:7" thickBot="1">
      <c r="G1335" s="92"/>
    </row>
    <row r="1336" spans="7:7" thickBot="1">
      <c r="G1336" s="92"/>
    </row>
    <row r="1337" spans="7:7" thickBot="1">
      <c r="G1337" s="92"/>
    </row>
    <row r="1338" spans="7:7" thickBot="1">
      <c r="G1338" s="92"/>
    </row>
    <row r="1339" spans="7:7" thickBot="1">
      <c r="G1339" s="92"/>
    </row>
    <row r="1340" spans="7:7" thickBot="1">
      <c r="G1340" s="92"/>
    </row>
    <row r="1341" spans="7:7" thickBot="1">
      <c r="G1341" s="92"/>
    </row>
    <row r="1342" spans="7:7" thickBot="1">
      <c r="G1342" s="92"/>
    </row>
    <row r="1343" spans="7:7" thickBot="1">
      <c r="G1343" s="92"/>
    </row>
    <row r="1344" spans="7:7" thickBot="1">
      <c r="G1344" s="92"/>
    </row>
    <row r="1345" spans="7:7" thickBot="1">
      <c r="G1345" s="92"/>
    </row>
    <row r="1346" spans="7:7" thickBot="1">
      <c r="G1346" s="92"/>
    </row>
    <row r="1347" spans="7:7" thickBot="1">
      <c r="G1347" s="92"/>
    </row>
    <row r="1348" spans="7:7" thickBot="1">
      <c r="G1348" s="92"/>
    </row>
    <row r="1349" spans="7:7" thickBot="1">
      <c r="G1349" s="92"/>
    </row>
    <row r="1350" spans="7:7" thickBot="1">
      <c r="G1350" s="92"/>
    </row>
    <row r="1351" spans="7:7" thickBot="1">
      <c r="G1351" s="92"/>
    </row>
    <row r="1352" spans="7:7" thickBot="1">
      <c r="G1352" s="92"/>
    </row>
    <row r="1353" spans="7:7" thickBot="1">
      <c r="G1353" s="92"/>
    </row>
    <row r="1354" spans="7:7" thickBot="1">
      <c r="G1354" s="92"/>
    </row>
    <row r="1355" spans="7:7" thickBot="1">
      <c r="G1355" s="92"/>
    </row>
    <row r="1356" spans="7:7" thickBot="1">
      <c r="G1356" s="92"/>
    </row>
    <row r="1357" spans="7:7" thickBot="1">
      <c r="G1357" s="92"/>
    </row>
    <row r="1358" spans="7:7" thickBot="1">
      <c r="G1358" s="92"/>
    </row>
    <row r="1359" spans="7:7" thickBot="1">
      <c r="G1359" s="92"/>
    </row>
    <row r="1360" spans="7:7" thickBot="1">
      <c r="G1360" s="92"/>
    </row>
    <row r="1361" spans="7:7" thickBot="1">
      <c r="G1361" s="92"/>
    </row>
    <row r="1362" spans="7:7" thickBot="1">
      <c r="G1362" s="92"/>
    </row>
    <row r="1363" spans="7:7" thickBot="1">
      <c r="G1363" s="92"/>
    </row>
    <row r="1364" spans="7:7" thickBot="1">
      <c r="G1364" s="92"/>
    </row>
    <row r="1365" spans="7:7" thickBot="1">
      <c r="G1365" s="92"/>
    </row>
    <row r="1366" spans="7:7" thickBot="1">
      <c r="G1366" s="92"/>
    </row>
    <row r="1367" spans="7:7" thickBot="1">
      <c r="G1367" s="92"/>
    </row>
    <row r="1368" spans="7:7" thickBot="1">
      <c r="G1368" s="92"/>
    </row>
    <row r="1369" spans="7:7" thickBot="1">
      <c r="G1369" s="92"/>
    </row>
    <row r="1370" spans="7:7" thickBot="1">
      <c r="G1370" s="92"/>
    </row>
    <row r="1371" spans="7:7" thickBot="1">
      <c r="G1371" s="92"/>
    </row>
    <row r="1372" spans="7:7" thickBot="1">
      <c r="G1372" s="92"/>
    </row>
    <row r="1373" spans="7:7" thickBot="1">
      <c r="G1373" s="92"/>
    </row>
    <row r="1374" spans="7:7" thickBot="1">
      <c r="G1374" s="92"/>
    </row>
    <row r="1375" spans="7:7" thickBot="1">
      <c r="G1375" s="92"/>
    </row>
    <row r="1376" spans="7:7" thickBot="1">
      <c r="G1376" s="92"/>
    </row>
    <row r="1377" spans="7:7" thickBot="1">
      <c r="G1377" s="92"/>
    </row>
    <row r="1378" spans="7:7" thickBot="1">
      <c r="G1378" s="92"/>
    </row>
    <row r="1379" spans="7:7" thickBot="1">
      <c r="G1379" s="92"/>
    </row>
    <row r="1380" spans="7:7" thickBot="1">
      <c r="G1380" s="92"/>
    </row>
    <row r="1381" spans="7:7" thickBot="1">
      <c r="G1381" s="92"/>
    </row>
    <row r="1382" spans="7:7" thickBot="1">
      <c r="G1382" s="92"/>
    </row>
    <row r="1383" spans="7:7" thickBot="1">
      <c r="G1383" s="92"/>
    </row>
    <row r="1384" spans="7:7" thickBot="1">
      <c r="G1384" s="92"/>
    </row>
    <row r="1385" spans="7:7" thickBot="1">
      <c r="G1385" s="92"/>
    </row>
    <row r="1386" spans="7:7" thickBot="1">
      <c r="G1386" s="92"/>
    </row>
    <row r="1387" spans="7:7" thickBot="1">
      <c r="G1387" s="92"/>
    </row>
    <row r="1388" spans="7:7" thickBot="1">
      <c r="G1388" s="92"/>
    </row>
    <row r="1389" spans="7:7" thickBot="1">
      <c r="G1389" s="92"/>
    </row>
    <row r="1390" spans="7:7" thickBot="1">
      <c r="G1390" s="92"/>
    </row>
    <row r="1391" spans="7:7" thickBot="1">
      <c r="G1391" s="92"/>
    </row>
    <row r="1392" spans="7:7" thickBot="1">
      <c r="G1392" s="92"/>
    </row>
    <row r="1393" spans="7:7" thickBot="1">
      <c r="G1393" s="92"/>
    </row>
    <row r="1394" spans="7:7" thickBot="1">
      <c r="G1394" s="92"/>
    </row>
    <row r="1395" spans="7:7" thickBot="1">
      <c r="G1395" s="92"/>
    </row>
    <row r="1396" spans="7:7" thickBot="1">
      <c r="G1396" s="92"/>
    </row>
    <row r="1397" spans="7:7" thickBot="1">
      <c r="G1397" s="92"/>
    </row>
    <row r="1398" spans="7:7" thickBot="1">
      <c r="G1398" s="92"/>
    </row>
    <row r="1399" spans="7:7" thickBot="1">
      <c r="G1399" s="92"/>
    </row>
    <row r="1400" spans="7:7" thickBot="1">
      <c r="G1400" s="92"/>
    </row>
    <row r="1401" spans="7:7" thickBot="1">
      <c r="G1401" s="92"/>
    </row>
    <row r="1402" spans="7:7" thickBot="1">
      <c r="G1402" s="92"/>
    </row>
    <row r="1403" spans="7:7" thickBot="1">
      <c r="G1403" s="92"/>
    </row>
    <row r="1404" spans="7:7" thickBot="1">
      <c r="G1404" s="92"/>
    </row>
    <row r="1405" spans="7:7" thickBot="1">
      <c r="G1405" s="92"/>
    </row>
    <row r="1406" spans="7:7" thickBot="1">
      <c r="G1406" s="92"/>
    </row>
    <row r="1407" spans="7:7" thickBot="1">
      <c r="G1407" s="92"/>
    </row>
    <row r="1408" spans="7:7" thickBot="1">
      <c r="G1408" s="92"/>
    </row>
    <row r="1409" spans="7:7" thickBot="1">
      <c r="G1409" s="92"/>
    </row>
    <row r="1410" spans="7:7" thickBot="1">
      <c r="G1410" s="92"/>
    </row>
    <row r="1411" spans="7:7" thickBot="1">
      <c r="G1411" s="92"/>
    </row>
    <row r="1412" spans="7:7" thickBot="1">
      <c r="G1412" s="92"/>
    </row>
    <row r="1413" spans="7:7" thickBot="1">
      <c r="G1413" s="92"/>
    </row>
    <row r="1414" spans="7:7" thickBot="1">
      <c r="G1414" s="92"/>
    </row>
    <row r="1415" spans="7:7" thickBot="1">
      <c r="G1415" s="92"/>
    </row>
    <row r="1416" spans="7:7" thickBot="1">
      <c r="G1416" s="92"/>
    </row>
    <row r="1417" spans="7:7" thickBot="1">
      <c r="G1417" s="92"/>
    </row>
    <row r="1418" spans="7:7" thickBot="1">
      <c r="G1418" s="92"/>
    </row>
    <row r="1419" spans="7:7" thickBot="1">
      <c r="G1419" s="92"/>
    </row>
    <row r="1420" spans="7:7" thickBot="1">
      <c r="G1420" s="92"/>
    </row>
    <row r="1421" spans="7:7" thickBot="1">
      <c r="G1421" s="92"/>
    </row>
    <row r="1422" spans="7:7" thickBot="1">
      <c r="G1422" s="92"/>
    </row>
    <row r="1423" spans="7:7" thickBot="1">
      <c r="G1423" s="92"/>
    </row>
    <row r="1424" spans="7:7" thickBot="1">
      <c r="G1424" s="92"/>
    </row>
    <row r="1425" spans="7:7" thickBot="1">
      <c r="G1425" s="92"/>
    </row>
    <row r="1426" spans="7:7" thickBot="1">
      <c r="G1426" s="92"/>
    </row>
    <row r="1427" spans="7:7" thickBot="1">
      <c r="G1427" s="92"/>
    </row>
    <row r="1428" spans="7:7" thickBot="1">
      <c r="G1428" s="92"/>
    </row>
    <row r="1429" spans="7:7" thickBot="1">
      <c r="G1429" s="92"/>
    </row>
    <row r="1430" spans="7:7" thickBot="1">
      <c r="G1430" s="92"/>
    </row>
    <row r="1431" spans="7:7" thickBot="1">
      <c r="G1431" s="92"/>
    </row>
    <row r="1432" spans="7:7" thickBot="1">
      <c r="G1432" s="92"/>
    </row>
    <row r="1433" spans="7:7" thickBot="1">
      <c r="G1433" s="92"/>
    </row>
    <row r="1434" spans="7:7" thickBot="1">
      <c r="G1434" s="92"/>
    </row>
    <row r="1435" spans="7:7" thickBot="1">
      <c r="G1435" s="92"/>
    </row>
    <row r="1436" spans="7:7" thickBot="1">
      <c r="G1436" s="92"/>
    </row>
    <row r="1437" spans="7:7" thickBot="1">
      <c r="G1437" s="92"/>
    </row>
    <row r="1438" spans="7:7" thickBot="1">
      <c r="G1438" s="92"/>
    </row>
    <row r="1439" spans="7:7" thickBot="1">
      <c r="G1439" s="92"/>
    </row>
    <row r="1440" spans="7:7" thickBot="1">
      <c r="G1440" s="92"/>
    </row>
    <row r="1441" spans="7:7" thickBot="1">
      <c r="G1441" s="92"/>
    </row>
    <row r="1442" spans="7:7" thickBot="1">
      <c r="G1442" s="92"/>
    </row>
    <row r="1443" spans="7:7" thickBot="1">
      <c r="G1443" s="92"/>
    </row>
    <row r="1444" spans="7:7" thickBot="1">
      <c r="G1444" s="92"/>
    </row>
    <row r="1445" spans="7:7" thickBot="1">
      <c r="G1445" s="92"/>
    </row>
    <row r="1446" spans="7:7" thickBot="1">
      <c r="G1446" s="92"/>
    </row>
    <row r="1447" spans="7:7" thickBot="1">
      <c r="G1447" s="92"/>
    </row>
    <row r="1448" spans="7:7" thickBot="1">
      <c r="G1448" s="92"/>
    </row>
    <row r="1449" spans="7:7" thickBot="1">
      <c r="G1449" s="92"/>
    </row>
    <row r="1450" spans="7:7" thickBot="1">
      <c r="G1450" s="92"/>
    </row>
    <row r="1451" spans="7:7" thickBot="1">
      <c r="G1451" s="92"/>
    </row>
    <row r="1452" spans="7:7" thickBot="1">
      <c r="G1452" s="92"/>
    </row>
    <row r="1453" spans="7:7" thickBot="1">
      <c r="G1453" s="92"/>
    </row>
    <row r="1454" spans="7:7" thickBot="1">
      <c r="G1454" s="92"/>
    </row>
    <row r="1455" spans="7:7" thickBot="1">
      <c r="G1455" s="92"/>
    </row>
    <row r="1456" spans="7:7" thickBot="1">
      <c r="G1456" s="92"/>
    </row>
    <row r="1457" spans="7:7" thickBot="1">
      <c r="G1457" s="92"/>
    </row>
    <row r="1458" spans="7:7" thickBot="1">
      <c r="G1458" s="92"/>
    </row>
    <row r="1459" spans="7:7" thickBot="1">
      <c r="G1459" s="92"/>
    </row>
    <row r="1460" spans="7:7" thickBot="1">
      <c r="G1460" s="92"/>
    </row>
    <row r="1461" spans="7:7" thickBot="1">
      <c r="G1461" s="92"/>
    </row>
    <row r="1462" spans="7:7" thickBot="1">
      <c r="G1462" s="92"/>
    </row>
    <row r="1463" spans="7:7" thickBot="1">
      <c r="G1463" s="92"/>
    </row>
    <row r="1464" spans="7:7" thickBot="1">
      <c r="G1464" s="92"/>
    </row>
    <row r="1465" spans="7:7" thickBot="1">
      <c r="G1465" s="92"/>
    </row>
    <row r="1466" spans="7:7" thickBot="1">
      <c r="G1466" s="92"/>
    </row>
    <row r="1467" spans="7:7" thickBot="1">
      <c r="G1467" s="92"/>
    </row>
    <row r="1468" spans="7:7" thickBot="1">
      <c r="G1468" s="92"/>
    </row>
    <row r="1469" spans="7:7" thickBot="1">
      <c r="G1469" s="92"/>
    </row>
    <row r="1470" spans="7:7" thickBot="1">
      <c r="G1470" s="92"/>
    </row>
    <row r="1471" spans="7:7" thickBot="1">
      <c r="G1471" s="92"/>
    </row>
    <row r="1472" spans="7:7" thickBot="1">
      <c r="G1472" s="92"/>
    </row>
    <row r="1473" spans="7:7" thickBot="1">
      <c r="G1473" s="92"/>
    </row>
    <row r="1474" spans="7:7" thickBot="1">
      <c r="G1474" s="92"/>
    </row>
    <row r="1475" spans="7:7" thickBot="1">
      <c r="G1475" s="92"/>
    </row>
    <row r="1476" spans="7:7" thickBot="1">
      <c r="G1476" s="92"/>
    </row>
    <row r="1477" spans="7:7" thickBot="1">
      <c r="G1477" s="92"/>
    </row>
    <row r="1478" spans="7:7" thickBot="1">
      <c r="G1478" s="92"/>
    </row>
    <row r="1479" spans="7:7" thickBot="1">
      <c r="G1479" s="92"/>
    </row>
    <row r="1480" spans="7:7" thickBot="1">
      <c r="G1480" s="92"/>
    </row>
    <row r="1481" spans="7:7" thickBot="1">
      <c r="G1481" s="92"/>
    </row>
    <row r="1482" spans="7:7" thickBot="1">
      <c r="G1482" s="92"/>
    </row>
    <row r="1483" spans="7:7" thickBot="1">
      <c r="G1483" s="92"/>
    </row>
    <row r="1484" spans="7:7" thickBot="1">
      <c r="G1484" s="92"/>
    </row>
    <row r="1485" spans="7:7" thickBot="1">
      <c r="G1485" s="92"/>
    </row>
    <row r="1486" spans="7:7" thickBot="1">
      <c r="G1486" s="92"/>
    </row>
    <row r="1487" spans="7:7" thickBot="1">
      <c r="G1487" s="92"/>
    </row>
    <row r="1488" spans="7:7" thickBot="1">
      <c r="G1488" s="92"/>
    </row>
    <row r="1489" spans="7:7" thickBot="1">
      <c r="G1489" s="92"/>
    </row>
    <row r="1490" spans="7:7" thickBot="1">
      <c r="G1490" s="92"/>
    </row>
    <row r="1491" spans="7:7" thickBot="1">
      <c r="G1491" s="92"/>
    </row>
    <row r="1492" spans="7:7" thickBot="1">
      <c r="G1492" s="92"/>
    </row>
    <row r="1493" spans="7:7" thickBot="1">
      <c r="G1493" s="92"/>
    </row>
    <row r="1494" spans="7:7" thickBot="1">
      <c r="G1494" s="92"/>
    </row>
    <row r="1495" spans="7:7" thickBot="1">
      <c r="G1495" s="92"/>
    </row>
    <row r="1496" spans="7:7" thickBot="1">
      <c r="G1496" s="92"/>
    </row>
    <row r="1497" spans="7:7" thickBot="1">
      <c r="G1497" s="92"/>
    </row>
    <row r="1498" spans="7:7" thickBot="1">
      <c r="G1498" s="92"/>
    </row>
    <row r="1499" spans="7:7" thickBot="1">
      <c r="G1499" s="92"/>
    </row>
    <row r="1500" spans="7:7" thickBot="1">
      <c r="G1500" s="92"/>
    </row>
    <row r="1501" spans="7:7" thickBot="1">
      <c r="G1501" s="92"/>
    </row>
    <row r="1502" spans="7:7" thickBot="1">
      <c r="G1502" s="92"/>
    </row>
    <row r="1503" spans="7:7" thickBot="1">
      <c r="G1503" s="92"/>
    </row>
    <row r="1504" spans="7:7" thickBot="1">
      <c r="G1504" s="92"/>
    </row>
    <row r="1505" spans="7:7" thickBot="1">
      <c r="G1505" s="92"/>
    </row>
    <row r="1506" spans="7:7" thickBot="1">
      <c r="G1506" s="92"/>
    </row>
    <row r="1507" spans="7:7" thickBot="1">
      <c r="G1507" s="92"/>
    </row>
    <row r="1508" spans="7:7" thickBot="1">
      <c r="G1508" s="92"/>
    </row>
    <row r="1509" spans="7:7" thickBot="1">
      <c r="G1509" s="92"/>
    </row>
    <row r="1510" spans="7:7" thickBot="1">
      <c r="G1510" s="92"/>
    </row>
    <row r="1511" spans="7:7" thickBot="1">
      <c r="G1511" s="92"/>
    </row>
    <row r="1512" spans="7:7" thickBot="1">
      <c r="G1512" s="92"/>
    </row>
    <row r="1513" spans="7:7" thickBot="1">
      <c r="G1513" s="92"/>
    </row>
    <row r="1514" spans="7:7" thickBot="1">
      <c r="G1514" s="92"/>
    </row>
    <row r="1515" spans="7:7" thickBot="1">
      <c r="G1515" s="92"/>
    </row>
    <row r="1516" spans="7:7" thickBot="1">
      <c r="G1516" s="92"/>
    </row>
    <row r="1517" spans="7:7" thickBot="1">
      <c r="G1517" s="92"/>
    </row>
    <row r="1518" spans="7:7" thickBot="1">
      <c r="G1518" s="92"/>
    </row>
    <row r="1519" spans="7:7" thickBot="1">
      <c r="G1519" s="92"/>
    </row>
    <row r="1520" spans="7:7" thickBot="1">
      <c r="G1520" s="92"/>
    </row>
    <row r="1521" spans="7:7" thickBot="1">
      <c r="G1521" s="92"/>
    </row>
    <row r="1522" spans="7:7" thickBot="1">
      <c r="G1522" s="92"/>
    </row>
    <row r="1523" spans="7:7" thickBot="1">
      <c r="G1523" s="92"/>
    </row>
    <row r="1524" spans="7:7" thickBot="1">
      <c r="G1524" s="92"/>
    </row>
    <row r="1525" spans="7:7" thickBot="1">
      <c r="G1525" s="92"/>
    </row>
    <row r="1526" spans="7:7" thickBot="1">
      <c r="G1526" s="92"/>
    </row>
    <row r="1527" spans="7:7" thickBot="1">
      <c r="G1527" s="92"/>
    </row>
    <row r="1528" spans="7:7" thickBot="1">
      <c r="G1528" s="92"/>
    </row>
    <row r="1529" spans="7:7" thickBot="1">
      <c r="G1529" s="92"/>
    </row>
    <row r="1530" spans="7:7" thickBot="1">
      <c r="G1530" s="92"/>
    </row>
    <row r="1531" spans="7:7" thickBot="1">
      <c r="G1531" s="92"/>
    </row>
    <row r="1532" spans="7:7" thickBot="1">
      <c r="G1532" s="92"/>
    </row>
    <row r="1533" spans="7:7" thickBot="1">
      <c r="G1533" s="92"/>
    </row>
    <row r="1534" spans="7:7" thickBot="1">
      <c r="G1534" s="92"/>
    </row>
    <row r="1535" spans="7:7" thickBot="1">
      <c r="G1535" s="92"/>
    </row>
    <row r="1536" spans="7:7" thickBot="1">
      <c r="G1536" s="92"/>
    </row>
    <row r="1537" spans="7:7" thickBot="1">
      <c r="G1537" s="92"/>
    </row>
    <row r="1538" spans="7:7" thickBot="1">
      <c r="G1538" s="92"/>
    </row>
    <row r="1539" spans="7:7" thickBot="1">
      <c r="G1539" s="92"/>
    </row>
    <row r="1540" spans="7:7" thickBot="1">
      <c r="G1540" s="92"/>
    </row>
    <row r="1541" spans="7:7" thickBot="1">
      <c r="G1541" s="92"/>
    </row>
    <row r="1542" spans="7:7" thickBot="1">
      <c r="G1542" s="92"/>
    </row>
    <row r="1543" spans="7:7" thickBot="1">
      <c r="G1543" s="92"/>
    </row>
    <row r="1544" spans="7:7" thickBot="1">
      <c r="G1544" s="92"/>
    </row>
    <row r="1545" spans="7:7" thickBot="1">
      <c r="G1545" s="92"/>
    </row>
    <row r="1546" spans="7:7" thickBot="1">
      <c r="G1546" s="92"/>
    </row>
    <row r="1547" spans="7:7" thickBot="1">
      <c r="G1547" s="92"/>
    </row>
    <row r="1548" spans="7:7" thickBot="1">
      <c r="G1548" s="92"/>
    </row>
    <row r="1549" spans="7:7" thickBot="1">
      <c r="G1549" s="92"/>
    </row>
    <row r="1550" spans="7:7" thickBot="1">
      <c r="G1550" s="92"/>
    </row>
    <row r="1551" spans="7:7" thickBot="1">
      <c r="G1551" s="92"/>
    </row>
    <row r="1552" spans="7:7" thickBot="1">
      <c r="G1552" s="92"/>
    </row>
    <row r="1553" spans="7:7" thickBot="1">
      <c r="G1553" s="92"/>
    </row>
    <row r="1554" spans="7:7" thickBot="1">
      <c r="G1554" s="92"/>
    </row>
    <row r="1555" spans="7:7" thickBot="1">
      <c r="G1555" s="92"/>
    </row>
    <row r="1556" spans="7:7" thickBot="1">
      <c r="G1556" s="92"/>
    </row>
    <row r="1557" spans="7:7" thickBot="1">
      <c r="G1557" s="92"/>
    </row>
    <row r="1558" spans="7:7" thickBot="1">
      <c r="G1558" s="92"/>
    </row>
    <row r="1559" spans="7:7" thickBot="1">
      <c r="G1559" s="92"/>
    </row>
    <row r="1560" spans="7:7" thickBot="1">
      <c r="G1560" s="92"/>
    </row>
    <row r="1561" spans="7:7" thickBot="1">
      <c r="G1561" s="92"/>
    </row>
    <row r="1562" spans="7:7" thickBot="1">
      <c r="G1562" s="92"/>
    </row>
    <row r="1563" spans="7:7" thickBot="1">
      <c r="G1563" s="92"/>
    </row>
    <row r="1564" spans="7:7" thickBot="1">
      <c r="G1564" s="92"/>
    </row>
    <row r="1565" spans="7:7" thickBot="1">
      <c r="G1565" s="92"/>
    </row>
    <row r="1566" spans="7:7" thickBot="1">
      <c r="G1566" s="92"/>
    </row>
    <row r="1567" spans="7:7" thickBot="1">
      <c r="G1567" s="92"/>
    </row>
    <row r="1568" spans="7:7" thickBot="1">
      <c r="G1568" s="92"/>
    </row>
    <row r="1569" spans="7:7" thickBot="1">
      <c r="G1569" s="92"/>
    </row>
    <row r="1570" spans="7:7" thickBot="1">
      <c r="G1570" s="92"/>
    </row>
    <row r="1571" spans="7:7" thickBot="1">
      <c r="G1571" s="92"/>
    </row>
    <row r="1572" spans="7:7" thickBot="1">
      <c r="G1572" s="92"/>
    </row>
    <row r="1573" spans="7:7" thickBot="1">
      <c r="G1573" s="92"/>
    </row>
    <row r="1574" spans="7:7" thickBot="1">
      <c r="G1574" s="92"/>
    </row>
    <row r="1575" spans="7:7" thickBot="1">
      <c r="G1575" s="92"/>
    </row>
    <row r="1048575" spans="1:46" thickBot="1">
      <c r="W1048575" s="83">
        <v>926</v>
      </c>
      <c r="AA1048575" s="83">
        <v>927</v>
      </c>
    </row>
    <row r="1048576" spans="1:46" s="86" customFormat="1" ht="12" hidden="1" thickBot="1">
      <c r="A1048576" s="85"/>
      <c r="B1048576" s="540"/>
      <c r="C1048576" s="88">
        <v>886</v>
      </c>
      <c r="D1048576" s="88">
        <v>887</v>
      </c>
      <c r="E1048576" s="88">
        <v>888</v>
      </c>
      <c r="F1048576" s="88">
        <v>889</v>
      </c>
      <c r="G1048576" s="88">
        <v>890</v>
      </c>
      <c r="H1048576" s="88">
        <v>891</v>
      </c>
      <c r="I1048576" s="88">
        <v>892</v>
      </c>
      <c r="J1048576" s="88">
        <v>893</v>
      </c>
      <c r="K1048576" s="88">
        <v>894</v>
      </c>
      <c r="L1048576" s="88">
        <v>895</v>
      </c>
      <c r="M1048576" s="88">
        <v>896</v>
      </c>
      <c r="N1048576" s="88">
        <v>897</v>
      </c>
      <c r="O1048576" s="88">
        <v>898</v>
      </c>
      <c r="P1048576" s="88">
        <v>899</v>
      </c>
      <c r="Q1048576" s="88">
        <v>900</v>
      </c>
      <c r="R1048576" s="88">
        <v>901</v>
      </c>
      <c r="S1048576" s="88">
        <v>902</v>
      </c>
      <c r="T1048576" s="88">
        <v>903</v>
      </c>
      <c r="U1048576" s="88">
        <v>904</v>
      </c>
      <c r="V1048576" s="88">
        <v>905</v>
      </c>
      <c r="W1048576" s="88">
        <v>906</v>
      </c>
      <c r="X1048576" s="88">
        <v>907</v>
      </c>
      <c r="Y1048576" s="88">
        <v>908</v>
      </c>
      <c r="Z1048576" s="88">
        <v>909</v>
      </c>
      <c r="AA1048576" s="88">
        <v>910</v>
      </c>
      <c r="AB1048576" s="88">
        <v>911</v>
      </c>
      <c r="AC1048576" s="88">
        <v>912</v>
      </c>
      <c r="AD1048576" s="88">
        <v>913</v>
      </c>
      <c r="AE1048576" s="88">
        <v>914</v>
      </c>
      <c r="AF1048576" s="88">
        <v>915</v>
      </c>
      <c r="AG1048576" s="88">
        <v>916</v>
      </c>
      <c r="AH1048576" s="88">
        <v>917</v>
      </c>
      <c r="AI1048576" s="88">
        <v>918</v>
      </c>
      <c r="AJ1048576" s="88">
        <v>919</v>
      </c>
      <c r="AK1048576" s="88">
        <v>920</v>
      </c>
      <c r="AL1048576" s="88">
        <v>921</v>
      </c>
      <c r="AM1048576" s="88">
        <v>922</v>
      </c>
      <c r="AN1048576" s="88">
        <v>923</v>
      </c>
      <c r="AO1048576" s="88">
        <v>924</v>
      </c>
      <c r="AP1048576" s="86">
        <v>930</v>
      </c>
      <c r="AQ1048576" s="86">
        <v>931</v>
      </c>
      <c r="AR1048576" s="86">
        <v>933</v>
      </c>
      <c r="AS1048576" s="86">
        <v>942</v>
      </c>
      <c r="AT1048576" s="86">
        <v>947</v>
      </c>
    </row>
  </sheetData>
  <mergeCells count="4">
    <mergeCell ref="W1:Z1"/>
    <mergeCell ref="AA1:AG1"/>
    <mergeCell ref="A1:B1"/>
    <mergeCell ref="A2:B2"/>
  </mergeCells>
  <phoneticPr fontId="2"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C3" activePane="bottomRight" state="frozen"/>
      <selection activeCell="B18" sqref="B18"/>
      <selection pane="topRight" activeCell="B18" sqref="B18"/>
      <selection pane="bottomLeft" activeCell="B18" sqref="B18"/>
      <selection pane="bottomRight" activeCell="AT1" sqref="AT1"/>
    </sheetView>
  </sheetViews>
  <sheetFormatPr defaultRowHeight="12" thickBottom="1" outlineLevelCol="1"/>
  <cols>
    <col min="1" max="1" width="0.85546875" style="85" customWidth="1"/>
    <col min="2" max="2" width="69.28515625" style="540" customWidth="1"/>
    <col min="3" max="8" width="13.7109375" style="97" hidden="1" customWidth="1" outlineLevel="1"/>
    <col min="9" max="30" width="13.7109375" style="86" hidden="1" customWidth="1" outlineLevel="1"/>
    <col min="31" max="34" width="13.42578125" style="86" hidden="1" customWidth="1" outlineLevel="1"/>
    <col min="35" max="35" width="14" style="86" customWidth="1" collapsed="1"/>
    <col min="36" max="39" width="14" style="86" customWidth="1"/>
    <col min="40" max="46" width="14" style="172" customWidth="1"/>
    <col min="47" max="199" width="9.140625" style="172"/>
    <col min="200" max="16381" width="9.140625" style="86"/>
    <col min="16382" max="16382" width="9.140625" style="86" hidden="1" customWidth="1"/>
    <col min="16383" max="16384" width="0" style="86" hidden="1" customWidth="1"/>
  </cols>
  <sheetData>
    <row r="1" spans="1:200 16382:16382" ht="33" customHeight="1" thickBot="1">
      <c r="A1" s="1926" t="str">
        <f>INDEX(tblTrans[[English]:[Polski]],MATCH(XFB1,tblTrans[ID],0),LangSelID)</f>
        <v>Net Fee &amp; Commision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t="str">
        <f>INDEX(tblTrans[[English]:[Polski]],MATCH(W1048574,tblTrans[ID],0),LangSelID)</f>
        <v>2011 results adjusted to reflect new presentation of SWAP points and operating leasing</v>
      </c>
      <c r="X1" s="1928" t="e">
        <f>INDEX(tblTrans[[English]:[Polski]],MATCH(X1048574,tblTrans[ID],0),LangSelID)</f>
        <v>#N/A</v>
      </c>
      <c r="Y1" s="1928" t="e">
        <f>INDEX(tblTrans[[English]:[Polski]],MATCH(Y1048574,tblTrans[ID],0),LangSelID)</f>
        <v>#N/A</v>
      </c>
      <c r="Z1" s="1928" t="e">
        <f>INDEX(tblTrans[[English]:[Polski]],MATCH(Z1048574,tblTrans[ID],0),LangSelID)</f>
        <v>#N/A</v>
      </c>
      <c r="AA1" s="1928" t="str">
        <f>INDEX(tblTrans[[English]:[Polski]],MATCH(AA1048574,tblTrans[ID],0),LangSelID)</f>
        <v>2012 and 2013 results were restated due to the adjustments in booking of bancassurance related income in line with KNF guidance</v>
      </c>
      <c r="AB1" s="1928" t="e">
        <f>INDEX(tblTrans[[English]:[Polski]],MATCH(AB1048574,tblTrans[ID],0),LangSelID)</f>
        <v>#N/A</v>
      </c>
      <c r="AC1" s="1928" t="e">
        <f>INDEX(tblTrans[[English]:[Polski]],MATCH(AC1048574,tblTrans[ID],0),LangSelID)</f>
        <v>#N/A</v>
      </c>
      <c r="AD1" s="1928" t="e">
        <f>INDEX(tblTrans[[English]:[Polski]],MATCH(AD1048574,tblTrans[ID],0),LangSelID)</f>
        <v>#N/A</v>
      </c>
      <c r="AE1" s="1928" t="e">
        <f>INDEX(tblTrans[[English]:[Polski]],MATCH(AE1048574,tblTrans[ID],0),LangSelID)</f>
        <v>#N/A</v>
      </c>
      <c r="AF1" s="1928" t="e">
        <f>INDEX(tblTrans[[English]:[Polski]],MATCH(AF1048574,tblTrans[ID],0),LangSelID)</f>
        <v>#N/A</v>
      </c>
      <c r="AG1" s="1928" t="e">
        <f>INDEX(tblTrans[[English]:[Polski]],MATCH(AG1048574,tblTrans[ID],0),LangSelID)</f>
        <v>#N/A</v>
      </c>
      <c r="AH1" s="720"/>
      <c r="AI1" s="720"/>
      <c r="AJ1" s="720"/>
      <c r="AK1" s="720"/>
      <c r="AL1" s="720"/>
      <c r="AM1" s="720"/>
      <c r="AN1" s="720"/>
      <c r="AO1" s="720"/>
      <c r="AP1" s="720"/>
      <c r="AQ1" s="720"/>
      <c r="AR1" s="720"/>
      <c r="AS1" s="720"/>
      <c r="AT1" s="720"/>
      <c r="GR1" s="172"/>
      <c r="XFB1" s="169">
        <v>204</v>
      </c>
    </row>
    <row r="2" spans="1:200 16382:16382" s="199" customFormat="1" ht="16.5" customHeight="1" thickBot="1">
      <c r="A2" s="1939"/>
      <c r="B2" s="1940"/>
      <c r="C2" s="707" t="str">
        <f>INDEX(tblTrans[[English]:[Polski]],MATCH(C1048575,tblTrans[ID],0),LangSelID)</f>
        <v>Q1 2006</v>
      </c>
      <c r="D2" s="708" t="str">
        <f>INDEX(tblTrans[[English]:[Polski]],MATCH(D1048575,tblTrans[ID],0),LangSelID)</f>
        <v>Q2 2006</v>
      </c>
      <c r="E2" s="708" t="str">
        <f>INDEX(tblTrans[[English]:[Polski]],MATCH(E1048575,tblTrans[ID],0),LangSelID)</f>
        <v>Q3 2006</v>
      </c>
      <c r="F2" s="709" t="str">
        <f>INDEX(tblTrans[[English]:[Polski]],MATCH(F1048575,tblTrans[ID],0),LangSelID)</f>
        <v>Q4 2006</v>
      </c>
      <c r="G2" s="710" t="str">
        <f>INDEX(tblTrans[[English]:[Polski]],MATCH(G1048575,tblTrans[ID],0),LangSelID)</f>
        <v>Q1 2007</v>
      </c>
      <c r="H2" s="708" t="str">
        <f>INDEX(tblTrans[[English]:[Polski]],MATCH(H1048575,tblTrans[ID],0),LangSelID)</f>
        <v>Q2 2007</v>
      </c>
      <c r="I2" s="708" t="str">
        <f>INDEX(tblTrans[[English]:[Polski]],MATCH(I1048575,tblTrans[ID],0),LangSelID)</f>
        <v>Q3 2007</v>
      </c>
      <c r="J2" s="711" t="str">
        <f>INDEX(tblTrans[[English]:[Polski]],MATCH(J1048575,tblTrans[ID],0),LangSelID)</f>
        <v>Q4 2007</v>
      </c>
      <c r="K2" s="707" t="str">
        <f>INDEX(tblTrans[[English]:[Polski]],MATCH(K1048575,tblTrans[ID],0),LangSelID)</f>
        <v>Q1 2008</v>
      </c>
      <c r="L2" s="708" t="str">
        <f>INDEX(tblTrans[[English]:[Polski]],MATCH(L1048575,tblTrans[ID],0),LangSelID)</f>
        <v>Q2 2008</v>
      </c>
      <c r="M2" s="712" t="str">
        <f>INDEX(tblTrans[[English]:[Polski]],MATCH(M1048575,tblTrans[ID],0),LangSelID)</f>
        <v>Q3 2008</v>
      </c>
      <c r="N2" s="713" t="str">
        <f>INDEX(tblTrans[[English]:[Polski]],MATCH(N1048575,tblTrans[ID],0),LangSelID)</f>
        <v>Q4 2008</v>
      </c>
      <c r="O2" s="714" t="str">
        <f>INDEX(tblTrans[[English]:[Polski]],MATCH(O1048575,tblTrans[ID],0),LangSelID)</f>
        <v>Q1 2009</v>
      </c>
      <c r="P2" s="712" t="str">
        <f>INDEX(tblTrans[[English]:[Polski]],MATCH(P1048575,tblTrans[ID],0),LangSelID)</f>
        <v>Q2 2009</v>
      </c>
      <c r="Q2" s="712" t="str">
        <f>INDEX(tblTrans[[English]:[Polski]],MATCH(Q1048575,tblTrans[ID],0),LangSelID)</f>
        <v>Q3 2009</v>
      </c>
      <c r="R2" s="715" t="str">
        <f>INDEX(tblTrans[[English]:[Polski]],MATCH(R1048575,tblTrans[ID],0),LangSelID)</f>
        <v>Q4 2009</v>
      </c>
      <c r="S2" s="716" t="str">
        <f>INDEX(tblTrans[[English]:[Polski]],MATCH(S1048575,tblTrans[ID],0),LangSelID)</f>
        <v>Q1 2010</v>
      </c>
      <c r="T2" s="712" t="str">
        <f>INDEX(tblTrans[[English]:[Polski]],MATCH(T1048575,tblTrans[ID],0),LangSelID)</f>
        <v>Q2 2010</v>
      </c>
      <c r="U2" s="712" t="str">
        <f>INDEX(tblTrans[[English]:[Polski]],MATCH(U1048575,tblTrans[ID],0),LangSelID)</f>
        <v>Q3 2010</v>
      </c>
      <c r="V2" s="713" t="str">
        <f>INDEX(tblTrans[[English]:[Polski]],MATCH(V1048575,tblTrans[ID],0),LangSelID)</f>
        <v>Q4 2010</v>
      </c>
      <c r="W2" s="717" t="str">
        <f>INDEX(tblTrans[[English]:[Polski]],MATCH(W1048575,tblTrans[ID],0),LangSelID)</f>
        <v>Q1 2011</v>
      </c>
      <c r="X2" s="712" t="str">
        <f>INDEX(tblTrans[[English]:[Polski]],MATCH(X1048575,tblTrans[ID],0),LangSelID)</f>
        <v>Q2 2011</v>
      </c>
      <c r="Y2" s="712" t="str">
        <f>INDEX(tblTrans[[English]:[Polski]],MATCH(Y1048575,tblTrans[ID],0),LangSelID)</f>
        <v>Q3 2011</v>
      </c>
      <c r="Z2" s="715" t="str">
        <f>INDEX(tblTrans[[English]:[Polski]],MATCH(Z1048575,tblTrans[ID],0),LangSelID)</f>
        <v>Q4 2011</v>
      </c>
      <c r="AA2" s="716" t="str">
        <f>INDEX(tblTrans[[English]:[Polski]],MATCH(AA1048575,tblTrans[ID],0),LangSelID)</f>
        <v>Q1 2012</v>
      </c>
      <c r="AB2" s="712" t="str">
        <f>INDEX(tblTrans[[English]:[Polski]],MATCH(AB1048575,tblTrans[ID],0),LangSelID)</f>
        <v>Q2 2012</v>
      </c>
      <c r="AC2" s="712" t="str">
        <f>INDEX(tblTrans[[English]:[Polski]],MATCH(AC1048575,tblTrans[ID],0),LangSelID)</f>
        <v>Q3 2012</v>
      </c>
      <c r="AD2" s="713" t="str">
        <f>INDEX(tblTrans[[English]:[Polski]],MATCH(AD1048575,tblTrans[ID],0),LangSelID)</f>
        <v>Q4 2012</v>
      </c>
      <c r="AE2" s="717" t="str">
        <f>INDEX(tblTrans[[English]:[Polski]],MATCH(AE1048575,tblTrans[ID],0),LangSelID)</f>
        <v>Q1 2013</v>
      </c>
      <c r="AF2" s="712" t="str">
        <f>INDEX(tblTrans[[English]:[Polski]],MATCH(AF1048575,tblTrans[ID],0),LangSelID)</f>
        <v>Q2 2013</v>
      </c>
      <c r="AG2" s="712" t="str">
        <f>INDEX(tblTrans[[English]:[Polski]],MATCH(AG1048575,tblTrans[ID],0),LangSelID)</f>
        <v>Q3 2013</v>
      </c>
      <c r="AH2" s="713" t="str">
        <f>INDEX(tblTrans[[English]:[Polski]],MATCH(AH1048575,tblTrans[ID],0),LangSelID)</f>
        <v>Q4 2013</v>
      </c>
      <c r="AI2" s="713" t="str">
        <f>INDEX(tblTrans[[English]:[Polski]],MATCH(AI1048575,tblTrans[ID],0),LangSelID)</f>
        <v>Q1 2014</v>
      </c>
      <c r="AJ2" s="713" t="str">
        <f>INDEX(tblTrans[[English]:[Polski]],MATCH(AJ1048575,tblTrans[ID],0),LangSelID)</f>
        <v>Q2 2014</v>
      </c>
      <c r="AK2" s="713" t="str">
        <f>INDEX(tblTrans[[English]:[Polski]],MATCH(AK1048575,tblTrans[ID],0),LangSelID)</f>
        <v>Q3 2014</v>
      </c>
      <c r="AL2" s="713" t="str">
        <f>INDEX(tblTrans[[English]:[Polski]],MATCH(AL1048575,tblTrans[ID],0),LangSelID)</f>
        <v>Q4 2014</v>
      </c>
      <c r="AM2" s="713" t="str">
        <f>INDEX(tblTrans[[English]:[Polski]],MATCH(AM1048575,tblTrans[ID],0),LangSelID)</f>
        <v>Q1 2015</v>
      </c>
      <c r="AN2" s="713" t="str">
        <f>INDEX(tblTrans[[English]:[Polski]],MATCH(AN1048575,tblTrans[ID],0),LangSelID)</f>
        <v>Q2 2015</v>
      </c>
      <c r="AO2" s="713" t="str">
        <f>INDEX(tblTrans[[English]:[Polski]],MATCH(AO1048575,tblTrans[ID],0),LangSelID)</f>
        <v>Q3 2015</v>
      </c>
      <c r="AP2" s="713" t="str">
        <f>INDEX(tblTrans[[English]:[Polski]],MATCH(AP1048575,tblTrans[ID],0),LangSelID)</f>
        <v>Q4 2015</v>
      </c>
      <c r="AQ2" s="713" t="str">
        <f>INDEX(tblTrans[[English]:[Polski]],MATCH(AQ1048575,tblTrans[ID],0),LangSelID)</f>
        <v>Q1 2016</v>
      </c>
      <c r="AR2" s="713" t="str">
        <f>INDEX(tblTrans[[English]:[Polski]],MATCH(AR1048575,tblTrans[ID],0),LangSelID)</f>
        <v>Q2 2016</v>
      </c>
      <c r="AS2" s="713" t="str">
        <f>INDEX(tblTrans[[English]:[Polski]],MATCH(AS1048575,tblTrans[ID],0),LangSelID)</f>
        <v>Q3 2016</v>
      </c>
      <c r="AT2" s="713" t="str">
        <f>INDEX(tblTrans[[English]:[Polski]],MATCH(AT1048575,tblTrans[ID],0),LangSelID)</f>
        <v>Q4 2016</v>
      </c>
      <c r="XFB2" s="1679"/>
    </row>
    <row r="3" spans="1:200 16382:16382" s="543" customFormat="1" ht="15" customHeight="1" thickBot="1">
      <c r="A3" s="106"/>
      <c r="B3" s="1354" t="str">
        <f>INDEX(tblTrans[[English]:[Polski]],MATCH(XFB3,tblTrans[ID],0),LangSelID)</f>
        <v>Fee and commission income</v>
      </c>
      <c r="C3" s="373"/>
      <c r="D3" s="331"/>
      <c r="E3" s="331"/>
      <c r="F3" s="371"/>
      <c r="G3" s="367"/>
      <c r="H3" s="331"/>
      <c r="I3" s="331"/>
      <c r="J3" s="363"/>
      <c r="K3" s="373"/>
      <c r="L3" s="331"/>
      <c r="M3" s="331"/>
      <c r="N3" s="371"/>
      <c r="O3" s="367"/>
      <c r="P3" s="331"/>
      <c r="Q3" s="331"/>
      <c r="R3" s="363"/>
      <c r="S3" s="373"/>
      <c r="T3" s="331"/>
      <c r="U3" s="331"/>
      <c r="V3" s="371"/>
      <c r="W3" s="367"/>
      <c r="X3" s="331"/>
      <c r="Y3" s="331"/>
      <c r="Z3" s="363"/>
      <c r="AA3" s="373"/>
      <c r="AB3" s="331"/>
      <c r="AC3" s="331"/>
      <c r="AD3" s="371"/>
      <c r="AE3" s="367"/>
      <c r="AF3" s="331"/>
      <c r="AG3" s="331"/>
      <c r="AH3" s="371"/>
      <c r="AI3" s="371"/>
      <c r="AJ3" s="371"/>
      <c r="AK3" s="371"/>
      <c r="AL3" s="371"/>
      <c r="AM3" s="371"/>
      <c r="AN3" s="371"/>
      <c r="AO3" s="371"/>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XFB3" s="1680">
        <v>205</v>
      </c>
    </row>
    <row r="4" spans="1:200 16382:16382" s="543" customFormat="1" ht="15" customHeight="1" thickBot="1">
      <c r="A4" s="106"/>
      <c r="B4" s="1070" t="str">
        <f>INDEX(tblTrans[[English]:[Polski]],MATCH(XFB4,tblTrans[ID],0),LangSelID)</f>
        <v>Credit related fees and commissions</v>
      </c>
      <c r="C4" s="727">
        <v>27067</v>
      </c>
      <c r="D4" s="728">
        <v>25715</v>
      </c>
      <c r="E4" s="728">
        <v>28695</v>
      </c>
      <c r="F4" s="729">
        <v>50699</v>
      </c>
      <c r="G4" s="730">
        <v>39844</v>
      </c>
      <c r="H4" s="728">
        <v>67102</v>
      </c>
      <c r="I4" s="728">
        <v>51026</v>
      </c>
      <c r="J4" s="731">
        <v>61296</v>
      </c>
      <c r="K4" s="727">
        <v>37828</v>
      </c>
      <c r="L4" s="728">
        <v>52757</v>
      </c>
      <c r="M4" s="728">
        <v>38787</v>
      </c>
      <c r="N4" s="729">
        <v>46092</v>
      </c>
      <c r="O4" s="730">
        <v>51716</v>
      </c>
      <c r="P4" s="728">
        <v>51833</v>
      </c>
      <c r="Q4" s="728">
        <v>47822</v>
      </c>
      <c r="R4" s="731">
        <v>52506</v>
      </c>
      <c r="S4" s="727">
        <v>55413</v>
      </c>
      <c r="T4" s="728">
        <v>59058</v>
      </c>
      <c r="U4" s="728">
        <v>51467</v>
      </c>
      <c r="V4" s="729">
        <v>55341</v>
      </c>
      <c r="W4" s="730">
        <v>65061</v>
      </c>
      <c r="X4" s="728">
        <v>59322</v>
      </c>
      <c r="Y4" s="728">
        <v>50326</v>
      </c>
      <c r="Z4" s="731">
        <v>55308</v>
      </c>
      <c r="AA4" s="727">
        <v>62786</v>
      </c>
      <c r="AB4" s="728">
        <v>53737</v>
      </c>
      <c r="AC4" s="728">
        <v>49611</v>
      </c>
      <c r="AD4" s="729">
        <v>50170</v>
      </c>
      <c r="AE4" s="730">
        <v>53928</v>
      </c>
      <c r="AF4" s="728">
        <v>66139</v>
      </c>
      <c r="AG4" s="728">
        <v>54999</v>
      </c>
      <c r="AH4" s="729">
        <v>52534</v>
      </c>
      <c r="AI4" s="729">
        <v>61541</v>
      </c>
      <c r="AJ4" s="729">
        <v>65244</v>
      </c>
      <c r="AK4" s="729">
        <v>64068</v>
      </c>
      <c r="AL4" s="729">
        <v>63449</v>
      </c>
      <c r="AM4" s="729">
        <v>60775</v>
      </c>
      <c r="AN4" s="729">
        <v>70944</v>
      </c>
      <c r="AO4" s="729">
        <v>76978</v>
      </c>
      <c r="AP4" s="729">
        <v>78576</v>
      </c>
      <c r="AQ4" s="729">
        <v>68567</v>
      </c>
      <c r="AR4" s="729">
        <v>69839</v>
      </c>
      <c r="AS4" s="729">
        <v>84490</v>
      </c>
      <c r="AT4" s="729">
        <v>85601</v>
      </c>
      <c r="AU4" s="542"/>
      <c r="AV4" s="1720"/>
      <c r="AW4" s="542"/>
      <c r="AX4" s="1720"/>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c r="CB4" s="542"/>
      <c r="CC4" s="542"/>
      <c r="CD4" s="542"/>
      <c r="CE4" s="542"/>
      <c r="CF4" s="542"/>
      <c r="CG4" s="542"/>
      <c r="CH4" s="542"/>
      <c r="CI4" s="542"/>
      <c r="CJ4" s="542"/>
      <c r="CK4" s="542"/>
      <c r="CL4" s="542"/>
      <c r="CM4" s="542"/>
      <c r="CN4" s="542"/>
      <c r="CO4" s="542"/>
      <c r="CP4" s="542"/>
      <c r="CQ4" s="542"/>
      <c r="CR4" s="542"/>
      <c r="CS4" s="542"/>
      <c r="CT4" s="542"/>
      <c r="CU4" s="542"/>
      <c r="CV4" s="542"/>
      <c r="CW4" s="542"/>
      <c r="CX4" s="542"/>
      <c r="CY4" s="542"/>
      <c r="CZ4" s="542"/>
      <c r="DA4" s="542"/>
      <c r="DB4" s="542"/>
      <c r="DC4" s="542"/>
      <c r="DD4" s="542"/>
      <c r="DE4" s="542"/>
      <c r="DF4" s="542"/>
      <c r="DG4" s="542"/>
      <c r="DH4" s="542"/>
      <c r="DI4" s="542"/>
      <c r="DJ4" s="542"/>
      <c r="DK4" s="542"/>
      <c r="DL4" s="542"/>
      <c r="DM4" s="542"/>
      <c r="DN4" s="542"/>
      <c r="DO4" s="542"/>
      <c r="DP4" s="542"/>
      <c r="DQ4" s="542"/>
      <c r="DR4" s="542"/>
      <c r="DS4" s="542"/>
      <c r="DT4" s="542"/>
      <c r="DU4" s="542"/>
      <c r="DV4" s="542"/>
      <c r="DW4" s="542"/>
      <c r="DX4" s="542"/>
      <c r="DY4" s="542"/>
      <c r="DZ4" s="542"/>
      <c r="EA4" s="542"/>
      <c r="EB4" s="542"/>
      <c r="EC4" s="542"/>
      <c r="ED4" s="542"/>
      <c r="EE4" s="542"/>
      <c r="EF4" s="542"/>
      <c r="EG4" s="542"/>
      <c r="EH4" s="542"/>
      <c r="EI4" s="542"/>
      <c r="EJ4" s="542"/>
      <c r="EK4" s="542"/>
      <c r="EL4" s="542"/>
      <c r="EM4" s="542"/>
      <c r="EN4" s="542"/>
      <c r="EO4" s="542"/>
      <c r="EP4" s="542"/>
      <c r="EQ4" s="542"/>
      <c r="ER4" s="542"/>
      <c r="ES4" s="542"/>
      <c r="ET4" s="542"/>
      <c r="EU4" s="542"/>
      <c r="EV4" s="542"/>
      <c r="EW4" s="542"/>
      <c r="EX4" s="542"/>
      <c r="EY4" s="542"/>
      <c r="EZ4" s="542"/>
      <c r="FA4" s="542"/>
      <c r="FB4" s="542"/>
      <c r="FC4" s="542"/>
      <c r="FD4" s="542"/>
      <c r="FE4" s="542"/>
      <c r="FF4" s="542"/>
      <c r="FG4" s="542"/>
      <c r="FH4" s="542"/>
      <c r="FI4" s="542"/>
      <c r="FJ4" s="542"/>
      <c r="FK4" s="542"/>
      <c r="FL4" s="542"/>
      <c r="FM4" s="542"/>
      <c r="FN4" s="542"/>
      <c r="FO4" s="542"/>
      <c r="FP4" s="542"/>
      <c r="FQ4" s="542"/>
      <c r="FR4" s="542"/>
      <c r="FS4" s="542"/>
      <c r="FT4" s="542"/>
      <c r="FU4" s="542"/>
      <c r="FV4" s="542"/>
      <c r="FW4" s="542"/>
      <c r="FX4" s="542"/>
      <c r="FY4" s="542"/>
      <c r="FZ4" s="542"/>
      <c r="GA4" s="542"/>
      <c r="GB4" s="542"/>
      <c r="GC4" s="542"/>
      <c r="GD4" s="542"/>
      <c r="GE4" s="542"/>
      <c r="GF4" s="542"/>
      <c r="GG4" s="542"/>
      <c r="GH4" s="542"/>
      <c r="GI4" s="542"/>
      <c r="GJ4" s="542"/>
      <c r="GK4" s="542"/>
      <c r="GL4" s="542"/>
      <c r="GM4" s="542"/>
      <c r="GN4" s="542"/>
      <c r="GO4" s="542"/>
      <c r="GP4" s="542"/>
      <c r="GQ4" s="542"/>
      <c r="XFB4" s="1680">
        <v>206</v>
      </c>
    </row>
    <row r="5" spans="1:200 16382:16382" s="543" customFormat="1" ht="15" customHeight="1" thickBot="1">
      <c r="A5" s="106"/>
      <c r="B5" s="1071" t="str">
        <f>INDEX(tblTrans[[English]:[Polski]],MATCH(XFB5,tblTrans[ID],0),LangSelID)</f>
        <v>Brokerage fees and securities issue</v>
      </c>
      <c r="C5" s="733">
        <v>17832</v>
      </c>
      <c r="D5" s="734">
        <v>21822</v>
      </c>
      <c r="E5" s="734">
        <v>16883</v>
      </c>
      <c r="F5" s="735">
        <v>22977</v>
      </c>
      <c r="G5" s="736">
        <v>28730</v>
      </c>
      <c r="H5" s="734">
        <v>37855</v>
      </c>
      <c r="I5" s="734">
        <v>27740</v>
      </c>
      <c r="J5" s="737">
        <v>26533</v>
      </c>
      <c r="K5" s="733">
        <v>29654</v>
      </c>
      <c r="L5" s="734">
        <v>9507</v>
      </c>
      <c r="M5" s="734">
        <v>14916</v>
      </c>
      <c r="N5" s="735">
        <v>19414</v>
      </c>
      <c r="O5" s="736">
        <v>20077</v>
      </c>
      <c r="P5" s="734">
        <v>30494</v>
      </c>
      <c r="Q5" s="734">
        <v>30678</v>
      </c>
      <c r="R5" s="737">
        <v>26325</v>
      </c>
      <c r="S5" s="733">
        <v>27563</v>
      </c>
      <c r="T5" s="734">
        <v>25262</v>
      </c>
      <c r="U5" s="734">
        <v>29454</v>
      </c>
      <c r="V5" s="735">
        <v>31464</v>
      </c>
      <c r="W5" s="736">
        <v>27567</v>
      </c>
      <c r="X5" s="734">
        <v>31799</v>
      </c>
      <c r="Y5" s="734">
        <v>31459</v>
      </c>
      <c r="Z5" s="737">
        <v>23690</v>
      </c>
      <c r="AA5" s="733">
        <v>21711</v>
      </c>
      <c r="AB5" s="734">
        <v>19977</v>
      </c>
      <c r="AC5" s="734">
        <v>19024</v>
      </c>
      <c r="AD5" s="735">
        <v>15942</v>
      </c>
      <c r="AE5" s="736">
        <v>19434</v>
      </c>
      <c r="AF5" s="734">
        <v>24602</v>
      </c>
      <c r="AG5" s="734">
        <v>20956</v>
      </c>
      <c r="AH5" s="735">
        <v>26615</v>
      </c>
      <c r="AI5" s="735">
        <v>34047</v>
      </c>
      <c r="AJ5" s="735">
        <v>20088</v>
      </c>
      <c r="AK5" s="735">
        <v>28579</v>
      </c>
      <c r="AL5" s="735">
        <v>28262</v>
      </c>
      <c r="AM5" s="735">
        <v>26800</v>
      </c>
      <c r="AN5" s="735">
        <v>36957</v>
      </c>
      <c r="AO5" s="735">
        <v>28461</v>
      </c>
      <c r="AP5" s="735">
        <v>30752</v>
      </c>
      <c r="AQ5" s="735">
        <v>26009</v>
      </c>
      <c r="AR5" s="735">
        <v>31986</v>
      </c>
      <c r="AS5" s="735">
        <v>35542</v>
      </c>
      <c r="AT5" s="735">
        <v>48487</v>
      </c>
      <c r="AU5" s="542"/>
      <c r="AV5" s="1720"/>
      <c r="AW5" s="542"/>
      <c r="AX5" s="1720"/>
      <c r="AY5" s="542"/>
      <c r="AZ5" s="542"/>
      <c r="BA5" s="542"/>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2"/>
      <c r="CK5" s="542"/>
      <c r="CL5" s="542"/>
      <c r="CM5" s="542"/>
      <c r="CN5" s="542"/>
      <c r="CO5" s="542"/>
      <c r="CP5" s="542"/>
      <c r="CQ5" s="542"/>
      <c r="CR5" s="542"/>
      <c r="CS5" s="542"/>
      <c r="CT5" s="542"/>
      <c r="CU5" s="542"/>
      <c r="CV5" s="542"/>
      <c r="CW5" s="542"/>
      <c r="CX5" s="542"/>
      <c r="CY5" s="542"/>
      <c r="CZ5" s="542"/>
      <c r="DA5" s="542"/>
      <c r="DB5" s="542"/>
      <c r="DC5" s="542"/>
      <c r="DD5" s="542"/>
      <c r="DE5" s="542"/>
      <c r="DF5" s="542"/>
      <c r="DG5" s="542"/>
      <c r="DH5" s="542"/>
      <c r="DI5" s="542"/>
      <c r="DJ5" s="542"/>
      <c r="DK5" s="542"/>
      <c r="DL5" s="542"/>
      <c r="DM5" s="542"/>
      <c r="DN5" s="542"/>
      <c r="DO5" s="542"/>
      <c r="DP5" s="542"/>
      <c r="DQ5" s="542"/>
      <c r="DR5" s="542"/>
      <c r="DS5" s="542"/>
      <c r="DT5" s="542"/>
      <c r="DU5" s="542"/>
      <c r="DV5" s="542"/>
      <c r="DW5" s="542"/>
      <c r="DX5" s="542"/>
      <c r="DY5" s="542"/>
      <c r="DZ5" s="542"/>
      <c r="EA5" s="542"/>
      <c r="EB5" s="542"/>
      <c r="EC5" s="542"/>
      <c r="ED5" s="542"/>
      <c r="EE5" s="542"/>
      <c r="EF5" s="542"/>
      <c r="EG5" s="542"/>
      <c r="EH5" s="542"/>
      <c r="EI5" s="542"/>
      <c r="EJ5" s="542"/>
      <c r="EK5" s="542"/>
      <c r="EL5" s="542"/>
      <c r="EM5" s="542"/>
      <c r="EN5" s="542"/>
      <c r="EO5" s="542"/>
      <c r="EP5" s="542"/>
      <c r="EQ5" s="542"/>
      <c r="ER5" s="542"/>
      <c r="ES5" s="542"/>
      <c r="ET5" s="542"/>
      <c r="EU5" s="542"/>
      <c r="EV5" s="542"/>
      <c r="EW5" s="542"/>
      <c r="EX5" s="542"/>
      <c r="EY5" s="542"/>
      <c r="EZ5" s="542"/>
      <c r="FA5" s="542"/>
      <c r="FB5" s="542"/>
      <c r="FC5" s="542"/>
      <c r="FD5" s="542"/>
      <c r="FE5" s="542"/>
      <c r="FF5" s="542"/>
      <c r="FG5" s="542"/>
      <c r="FH5" s="542"/>
      <c r="FI5" s="542"/>
      <c r="FJ5" s="542"/>
      <c r="FK5" s="542"/>
      <c r="FL5" s="542"/>
      <c r="FM5" s="542"/>
      <c r="FN5" s="542"/>
      <c r="FO5" s="542"/>
      <c r="FP5" s="542"/>
      <c r="FQ5" s="542"/>
      <c r="FR5" s="542"/>
      <c r="FS5" s="542"/>
      <c r="FT5" s="542"/>
      <c r="FU5" s="542"/>
      <c r="FV5" s="542"/>
      <c r="FW5" s="542"/>
      <c r="FX5" s="542"/>
      <c r="FY5" s="542"/>
      <c r="FZ5" s="542"/>
      <c r="GA5" s="542"/>
      <c r="GB5" s="542"/>
      <c r="GC5" s="542"/>
      <c r="GD5" s="542"/>
      <c r="GE5" s="542"/>
      <c r="GF5" s="542"/>
      <c r="GG5" s="542"/>
      <c r="GH5" s="542"/>
      <c r="GI5" s="542"/>
      <c r="GJ5" s="542"/>
      <c r="GK5" s="542"/>
      <c r="GL5" s="542"/>
      <c r="GM5" s="542"/>
      <c r="GN5" s="542"/>
      <c r="GO5" s="542"/>
      <c r="GP5" s="542"/>
      <c r="GQ5" s="542"/>
      <c r="XFB5" s="1680">
        <v>207</v>
      </c>
    </row>
    <row r="6" spans="1:200 16382:16382" s="543" customFormat="1" ht="15" customHeight="1" thickBot="1">
      <c r="A6" s="106"/>
      <c r="B6" s="1071" t="str">
        <f>INDEX(tblTrans[[English]:[Polski]],MATCH(XFB6,tblTrans[ID],0),LangSelID)</f>
        <v>Portfolio and other management fees</v>
      </c>
      <c r="C6" s="733">
        <v>1132</v>
      </c>
      <c r="D6" s="734">
        <v>2839</v>
      </c>
      <c r="E6" s="734">
        <v>3488</v>
      </c>
      <c r="F6" s="735">
        <v>7589</v>
      </c>
      <c r="G6" s="736">
        <v>1243</v>
      </c>
      <c r="H6" s="734">
        <v>4698</v>
      </c>
      <c r="I6" s="734">
        <v>2103</v>
      </c>
      <c r="J6" s="737">
        <v>2711</v>
      </c>
      <c r="K6" s="733">
        <v>2153</v>
      </c>
      <c r="L6" s="734">
        <v>2168</v>
      </c>
      <c r="M6" s="734">
        <v>2065</v>
      </c>
      <c r="N6" s="735">
        <v>1999</v>
      </c>
      <c r="O6" s="736">
        <v>1864</v>
      </c>
      <c r="P6" s="734">
        <v>2062</v>
      </c>
      <c r="Q6" s="734">
        <v>2266</v>
      </c>
      <c r="R6" s="737">
        <v>4420</v>
      </c>
      <c r="S6" s="733">
        <v>2162</v>
      </c>
      <c r="T6" s="734">
        <v>2192</v>
      </c>
      <c r="U6" s="734">
        <v>2538</v>
      </c>
      <c r="V6" s="735">
        <v>4752</v>
      </c>
      <c r="W6" s="736">
        <v>2916</v>
      </c>
      <c r="X6" s="734">
        <v>3120</v>
      </c>
      <c r="Y6" s="734">
        <v>3131</v>
      </c>
      <c r="Z6" s="737">
        <v>3467</v>
      </c>
      <c r="AA6" s="733">
        <v>484</v>
      </c>
      <c r="AB6" s="734">
        <v>2820</v>
      </c>
      <c r="AC6" s="734">
        <v>2541</v>
      </c>
      <c r="AD6" s="735">
        <v>3832</v>
      </c>
      <c r="AE6" s="736">
        <v>2530</v>
      </c>
      <c r="AF6" s="734">
        <v>3180</v>
      </c>
      <c r="AG6" s="734">
        <v>3171</v>
      </c>
      <c r="AH6" s="735">
        <v>5521</v>
      </c>
      <c r="AI6" s="735">
        <v>3570</v>
      </c>
      <c r="AJ6" s="735">
        <v>3504</v>
      </c>
      <c r="AK6" s="735">
        <v>3208</v>
      </c>
      <c r="AL6" s="735">
        <v>3156</v>
      </c>
      <c r="AM6" s="735">
        <v>3045</v>
      </c>
      <c r="AN6" s="735">
        <v>4515</v>
      </c>
      <c r="AO6" s="735">
        <v>3400</v>
      </c>
      <c r="AP6" s="735">
        <v>3955</v>
      </c>
      <c r="AQ6" s="735">
        <v>2723</v>
      </c>
      <c r="AR6" s="735">
        <v>2978</v>
      </c>
      <c r="AS6" s="735">
        <v>4132</v>
      </c>
      <c r="AT6" s="735">
        <v>3700</v>
      </c>
      <c r="AU6" s="542"/>
      <c r="AV6" s="1720"/>
      <c r="AW6" s="542"/>
      <c r="AX6" s="1720"/>
      <c r="AY6" s="542"/>
      <c r="AZ6" s="542"/>
      <c r="BA6" s="542"/>
      <c r="BB6" s="542"/>
      <c r="BC6" s="542"/>
      <c r="BD6" s="542"/>
      <c r="BE6" s="542"/>
      <c r="BF6" s="542"/>
      <c r="BG6" s="542"/>
      <c r="BH6" s="542"/>
      <c r="BI6" s="542"/>
      <c r="BJ6" s="542"/>
      <c r="BK6" s="542"/>
      <c r="BL6" s="542"/>
      <c r="BM6" s="542"/>
      <c r="BN6" s="542"/>
      <c r="BO6" s="542"/>
      <c r="BP6" s="542"/>
      <c r="BQ6" s="542"/>
      <c r="BR6" s="542"/>
      <c r="BS6" s="542"/>
      <c r="BT6" s="542"/>
      <c r="BU6" s="542"/>
      <c r="BV6" s="542"/>
      <c r="BW6" s="542"/>
      <c r="BX6" s="542"/>
      <c r="BY6" s="542"/>
      <c r="BZ6" s="542"/>
      <c r="CA6" s="542"/>
      <c r="CB6" s="542"/>
      <c r="CC6" s="542"/>
      <c r="CD6" s="542"/>
      <c r="CE6" s="542"/>
      <c r="CF6" s="542"/>
      <c r="CG6" s="542"/>
      <c r="CH6" s="542"/>
      <c r="CI6" s="542"/>
      <c r="CJ6" s="542"/>
      <c r="CK6" s="542"/>
      <c r="CL6" s="542"/>
      <c r="CM6" s="542"/>
      <c r="CN6" s="542"/>
      <c r="CO6" s="542"/>
      <c r="CP6" s="542"/>
      <c r="CQ6" s="542"/>
      <c r="CR6" s="542"/>
      <c r="CS6" s="542"/>
      <c r="CT6" s="542"/>
      <c r="CU6" s="542"/>
      <c r="CV6" s="542"/>
      <c r="CW6" s="542"/>
      <c r="CX6" s="542"/>
      <c r="CY6" s="542"/>
      <c r="CZ6" s="542"/>
      <c r="DA6" s="542"/>
      <c r="DB6" s="542"/>
      <c r="DC6" s="542"/>
      <c r="DD6" s="542"/>
      <c r="DE6" s="542"/>
      <c r="DF6" s="542"/>
      <c r="DG6" s="542"/>
      <c r="DH6" s="542"/>
      <c r="DI6" s="542"/>
      <c r="DJ6" s="542"/>
      <c r="DK6" s="542"/>
      <c r="DL6" s="542"/>
      <c r="DM6" s="542"/>
      <c r="DN6" s="542"/>
      <c r="DO6" s="542"/>
      <c r="DP6" s="542"/>
      <c r="DQ6" s="542"/>
      <c r="DR6" s="542"/>
      <c r="DS6" s="542"/>
      <c r="DT6" s="542"/>
      <c r="DU6" s="542"/>
      <c r="DV6" s="542"/>
      <c r="DW6" s="542"/>
      <c r="DX6" s="542"/>
      <c r="DY6" s="542"/>
      <c r="DZ6" s="542"/>
      <c r="EA6" s="542"/>
      <c r="EB6" s="542"/>
      <c r="EC6" s="542"/>
      <c r="ED6" s="542"/>
      <c r="EE6" s="542"/>
      <c r="EF6" s="542"/>
      <c r="EG6" s="542"/>
      <c r="EH6" s="542"/>
      <c r="EI6" s="542"/>
      <c r="EJ6" s="542"/>
      <c r="EK6" s="542"/>
      <c r="EL6" s="542"/>
      <c r="EM6" s="542"/>
      <c r="EN6" s="542"/>
      <c r="EO6" s="542"/>
      <c r="EP6" s="542"/>
      <c r="EQ6" s="542"/>
      <c r="ER6" s="542"/>
      <c r="ES6" s="542"/>
      <c r="ET6" s="542"/>
      <c r="EU6" s="542"/>
      <c r="EV6" s="542"/>
      <c r="EW6" s="542"/>
      <c r="EX6" s="542"/>
      <c r="EY6" s="542"/>
      <c r="EZ6" s="542"/>
      <c r="FA6" s="542"/>
      <c r="FB6" s="542"/>
      <c r="FC6" s="542"/>
      <c r="FD6" s="542"/>
      <c r="FE6" s="542"/>
      <c r="FF6" s="542"/>
      <c r="FG6" s="542"/>
      <c r="FH6" s="542"/>
      <c r="FI6" s="542"/>
      <c r="FJ6" s="542"/>
      <c r="FK6" s="542"/>
      <c r="FL6" s="542"/>
      <c r="FM6" s="542"/>
      <c r="FN6" s="542"/>
      <c r="FO6" s="542"/>
      <c r="FP6" s="542"/>
      <c r="FQ6" s="542"/>
      <c r="FR6" s="542"/>
      <c r="FS6" s="542"/>
      <c r="FT6" s="542"/>
      <c r="FU6" s="542"/>
      <c r="FV6" s="542"/>
      <c r="FW6" s="542"/>
      <c r="FX6" s="542"/>
      <c r="FY6" s="542"/>
      <c r="FZ6" s="542"/>
      <c r="GA6" s="542"/>
      <c r="GB6" s="542"/>
      <c r="GC6" s="542"/>
      <c r="GD6" s="542"/>
      <c r="GE6" s="542"/>
      <c r="GF6" s="542"/>
      <c r="GG6" s="542"/>
      <c r="GH6" s="542"/>
      <c r="GI6" s="542"/>
      <c r="GJ6" s="542"/>
      <c r="GK6" s="542"/>
      <c r="GL6" s="542"/>
      <c r="GM6" s="542"/>
      <c r="GN6" s="542"/>
      <c r="GO6" s="542"/>
      <c r="GP6" s="542"/>
      <c r="GQ6" s="542"/>
      <c r="XFB6" s="1680">
        <v>208</v>
      </c>
    </row>
    <row r="7" spans="1:200 16382:16382" s="543" customFormat="1" ht="15" customHeight="1" thickBot="1">
      <c r="A7" s="106"/>
      <c r="B7" s="745" t="str">
        <f>INDEX(tblTrans[[English]:[Polski]],MATCH(XFB7,tblTrans[ID],0),LangSelID)</f>
        <v>Fees from custody services</v>
      </c>
      <c r="C7" s="733">
        <v>240</v>
      </c>
      <c r="D7" s="734">
        <v>2280</v>
      </c>
      <c r="E7" s="734">
        <v>1399</v>
      </c>
      <c r="F7" s="735">
        <v>-1211</v>
      </c>
      <c r="G7" s="736">
        <v>2747</v>
      </c>
      <c r="H7" s="734">
        <v>2708</v>
      </c>
      <c r="I7" s="734">
        <v>2757</v>
      </c>
      <c r="J7" s="737">
        <v>2785</v>
      </c>
      <c r="K7" s="733">
        <v>2847</v>
      </c>
      <c r="L7" s="734">
        <v>2509</v>
      </c>
      <c r="M7" s="734">
        <v>2405</v>
      </c>
      <c r="N7" s="735">
        <v>2403</v>
      </c>
      <c r="O7" s="736">
        <v>2313</v>
      </c>
      <c r="P7" s="734">
        <v>2550</v>
      </c>
      <c r="Q7" s="734">
        <v>2516</v>
      </c>
      <c r="R7" s="737">
        <v>2792</v>
      </c>
      <c r="S7" s="733">
        <v>2439</v>
      </c>
      <c r="T7" s="734">
        <v>2335</v>
      </c>
      <c r="U7" s="734">
        <v>3456</v>
      </c>
      <c r="V7" s="735">
        <v>3742</v>
      </c>
      <c r="W7" s="736">
        <v>3830</v>
      </c>
      <c r="X7" s="734">
        <v>3909</v>
      </c>
      <c r="Y7" s="734">
        <v>4275</v>
      </c>
      <c r="Z7" s="737">
        <v>4511</v>
      </c>
      <c r="AA7" s="733">
        <v>4018</v>
      </c>
      <c r="AB7" s="734">
        <v>4468</v>
      </c>
      <c r="AC7" s="734">
        <v>4543</v>
      </c>
      <c r="AD7" s="735">
        <v>4440</v>
      </c>
      <c r="AE7" s="736">
        <v>4745</v>
      </c>
      <c r="AF7" s="734">
        <v>4398</v>
      </c>
      <c r="AG7" s="734">
        <v>5534</v>
      </c>
      <c r="AH7" s="735">
        <v>4716</v>
      </c>
      <c r="AI7" s="735">
        <v>5420</v>
      </c>
      <c r="AJ7" s="735">
        <v>4648</v>
      </c>
      <c r="AK7" s="735">
        <v>5512</v>
      </c>
      <c r="AL7" s="735">
        <v>5528</v>
      </c>
      <c r="AM7" s="735">
        <v>5628</v>
      </c>
      <c r="AN7" s="735">
        <v>5905</v>
      </c>
      <c r="AO7" s="735">
        <v>5282</v>
      </c>
      <c r="AP7" s="735">
        <v>5522</v>
      </c>
      <c r="AQ7" s="735">
        <v>6220</v>
      </c>
      <c r="AR7" s="735">
        <v>6353</v>
      </c>
      <c r="AS7" s="735">
        <v>6328</v>
      </c>
      <c r="AT7" s="735">
        <v>6116</v>
      </c>
      <c r="AU7" s="542"/>
      <c r="AV7" s="1720"/>
      <c r="AW7" s="542"/>
      <c r="AX7" s="1720"/>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c r="DC7" s="542"/>
      <c r="DD7" s="542"/>
      <c r="DE7" s="542"/>
      <c r="DF7" s="542"/>
      <c r="DG7" s="542"/>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c r="EY7" s="542"/>
      <c r="EZ7" s="542"/>
      <c r="FA7" s="542"/>
      <c r="FB7" s="542"/>
      <c r="FC7" s="542"/>
      <c r="FD7" s="542"/>
      <c r="FE7" s="542"/>
      <c r="FF7" s="542"/>
      <c r="FG7" s="542"/>
      <c r="FH7" s="542"/>
      <c r="FI7" s="542"/>
      <c r="FJ7" s="542"/>
      <c r="FK7" s="542"/>
      <c r="FL7" s="542"/>
      <c r="FM7" s="542"/>
      <c r="FN7" s="542"/>
      <c r="FO7" s="542"/>
      <c r="FP7" s="542"/>
      <c r="FQ7" s="542"/>
      <c r="FR7" s="542"/>
      <c r="FS7" s="542"/>
      <c r="FT7" s="542"/>
      <c r="FU7" s="542"/>
      <c r="FV7" s="542"/>
      <c r="FW7" s="542"/>
      <c r="FX7" s="542"/>
      <c r="FY7" s="542"/>
      <c r="FZ7" s="542"/>
      <c r="GA7" s="542"/>
      <c r="GB7" s="542"/>
      <c r="GC7" s="542"/>
      <c r="GD7" s="542"/>
      <c r="GE7" s="542"/>
      <c r="GF7" s="542"/>
      <c r="GG7" s="542"/>
      <c r="GH7" s="542"/>
      <c r="GI7" s="542"/>
      <c r="GJ7" s="542"/>
      <c r="GK7" s="542"/>
      <c r="GL7" s="542"/>
      <c r="GM7" s="542"/>
      <c r="GN7" s="542"/>
      <c r="GO7" s="542"/>
      <c r="GP7" s="542"/>
      <c r="GQ7" s="542"/>
      <c r="XFB7" s="1680">
        <v>209</v>
      </c>
    </row>
    <row r="8" spans="1:200 16382:16382" s="543" customFormat="1" ht="15" customHeight="1" thickBot="1">
      <c r="A8" s="106"/>
      <c r="B8" s="745" t="str">
        <f>INDEX(tblTrans[[English]:[Polski]],MATCH(XFB8,tblTrans[ID],0),LangSelID)</f>
        <v>Guarantees granted and trade finance commissions and fees</v>
      </c>
      <c r="C8" s="733">
        <v>6322</v>
      </c>
      <c r="D8" s="734">
        <v>6453</v>
      </c>
      <c r="E8" s="734">
        <v>6981</v>
      </c>
      <c r="F8" s="735">
        <v>7190</v>
      </c>
      <c r="G8" s="736">
        <v>9024</v>
      </c>
      <c r="H8" s="734">
        <v>10215</v>
      </c>
      <c r="I8" s="734">
        <v>10084</v>
      </c>
      <c r="J8" s="834">
        <v>9859</v>
      </c>
      <c r="K8" s="733">
        <v>9489</v>
      </c>
      <c r="L8" s="734">
        <v>9944</v>
      </c>
      <c r="M8" s="734">
        <v>9890</v>
      </c>
      <c r="N8" s="735">
        <v>9934</v>
      </c>
      <c r="O8" s="736">
        <v>11004</v>
      </c>
      <c r="P8" s="734">
        <v>11997</v>
      </c>
      <c r="Q8" s="734">
        <v>11939</v>
      </c>
      <c r="R8" s="737">
        <v>11431</v>
      </c>
      <c r="S8" s="733">
        <v>12386</v>
      </c>
      <c r="T8" s="734">
        <v>9666</v>
      </c>
      <c r="U8" s="734">
        <v>9458</v>
      </c>
      <c r="V8" s="735">
        <v>9824</v>
      </c>
      <c r="W8" s="736">
        <v>9689</v>
      </c>
      <c r="X8" s="734">
        <v>9806</v>
      </c>
      <c r="Y8" s="734">
        <v>9942</v>
      </c>
      <c r="Z8" s="737">
        <v>10302</v>
      </c>
      <c r="AA8" s="733">
        <v>9203</v>
      </c>
      <c r="AB8" s="734">
        <v>9299</v>
      </c>
      <c r="AC8" s="734">
        <v>9157</v>
      </c>
      <c r="AD8" s="735">
        <v>9220</v>
      </c>
      <c r="AE8" s="736">
        <v>8975</v>
      </c>
      <c r="AF8" s="734">
        <v>9333</v>
      </c>
      <c r="AG8" s="734">
        <v>9342</v>
      </c>
      <c r="AH8" s="735">
        <v>10214</v>
      </c>
      <c r="AI8" s="735">
        <v>10365</v>
      </c>
      <c r="AJ8" s="735">
        <v>11986</v>
      </c>
      <c r="AK8" s="735">
        <v>11979</v>
      </c>
      <c r="AL8" s="735">
        <v>12251</v>
      </c>
      <c r="AM8" s="735">
        <v>11722</v>
      </c>
      <c r="AN8" s="735">
        <v>11965</v>
      </c>
      <c r="AO8" s="735">
        <v>12141</v>
      </c>
      <c r="AP8" s="735">
        <v>13149</v>
      </c>
      <c r="AQ8" s="735">
        <v>13503</v>
      </c>
      <c r="AR8" s="735">
        <v>15083</v>
      </c>
      <c r="AS8" s="735">
        <v>14666</v>
      </c>
      <c r="AT8" s="735">
        <v>15567</v>
      </c>
      <c r="AU8" s="542"/>
      <c r="AV8" s="1720"/>
      <c r="AW8" s="542"/>
      <c r="AX8" s="1720"/>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c r="DC8" s="542"/>
      <c r="DD8" s="542"/>
      <c r="DE8" s="542"/>
      <c r="DF8" s="542"/>
      <c r="DG8" s="542"/>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c r="EY8" s="542"/>
      <c r="EZ8" s="542"/>
      <c r="FA8" s="542"/>
      <c r="FB8" s="542"/>
      <c r="FC8" s="542"/>
      <c r="FD8" s="542"/>
      <c r="FE8" s="542"/>
      <c r="FF8" s="542"/>
      <c r="FG8" s="542"/>
      <c r="FH8" s="542"/>
      <c r="FI8" s="542"/>
      <c r="FJ8" s="542"/>
      <c r="FK8" s="542"/>
      <c r="FL8" s="542"/>
      <c r="FM8" s="542"/>
      <c r="FN8" s="542"/>
      <c r="FO8" s="542"/>
      <c r="FP8" s="542"/>
      <c r="FQ8" s="542"/>
      <c r="FR8" s="542"/>
      <c r="FS8" s="542"/>
      <c r="FT8" s="542"/>
      <c r="FU8" s="542"/>
      <c r="FV8" s="542"/>
      <c r="FW8" s="542"/>
      <c r="FX8" s="542"/>
      <c r="FY8" s="542"/>
      <c r="FZ8" s="542"/>
      <c r="GA8" s="542"/>
      <c r="GB8" s="542"/>
      <c r="GC8" s="542"/>
      <c r="GD8" s="542"/>
      <c r="GE8" s="542"/>
      <c r="GF8" s="542"/>
      <c r="GG8" s="542"/>
      <c r="GH8" s="542"/>
      <c r="GI8" s="542"/>
      <c r="GJ8" s="542"/>
      <c r="GK8" s="542"/>
      <c r="GL8" s="542"/>
      <c r="GM8" s="542"/>
      <c r="GN8" s="542"/>
      <c r="GO8" s="542"/>
      <c r="GP8" s="542"/>
      <c r="GQ8" s="542"/>
      <c r="XFB8" s="1680">
        <v>210</v>
      </c>
    </row>
    <row r="9" spans="1:200 16382:16382" s="543" customFormat="1" ht="15" customHeight="1" thickBot="1">
      <c r="A9" s="106"/>
      <c r="B9" s="745" t="str">
        <f>INDEX(tblTrans[[English]:[Polski]],MATCH(XFB9,tblTrans[ID],0),LangSelID)</f>
        <v>Commissions for agency service regarding sale of insurance products of external financial entities</v>
      </c>
      <c r="C9" s="733"/>
      <c r="D9" s="734"/>
      <c r="E9" s="734"/>
      <c r="F9" s="735"/>
      <c r="G9" s="736"/>
      <c r="H9" s="734"/>
      <c r="I9" s="734"/>
      <c r="J9" s="737"/>
      <c r="K9" s="733">
        <v>18000</v>
      </c>
      <c r="L9" s="734">
        <v>25014</v>
      </c>
      <c r="M9" s="734">
        <v>28756</v>
      </c>
      <c r="N9" s="735">
        <v>21422</v>
      </c>
      <c r="O9" s="736">
        <v>13574</v>
      </c>
      <c r="P9" s="734">
        <v>20749</v>
      </c>
      <c r="Q9" s="734">
        <v>21470</v>
      </c>
      <c r="R9" s="737">
        <v>23650</v>
      </c>
      <c r="S9" s="733">
        <v>28038</v>
      </c>
      <c r="T9" s="734">
        <v>42898</v>
      </c>
      <c r="U9" s="734">
        <v>43044</v>
      </c>
      <c r="V9" s="735">
        <v>36307</v>
      </c>
      <c r="W9" s="736">
        <v>36259</v>
      </c>
      <c r="X9" s="734">
        <v>50477</v>
      </c>
      <c r="Y9" s="734">
        <v>46640</v>
      </c>
      <c r="Z9" s="737">
        <v>34065</v>
      </c>
      <c r="AA9" s="733">
        <v>32858</v>
      </c>
      <c r="AB9" s="734">
        <v>31513</v>
      </c>
      <c r="AC9" s="734">
        <v>28425</v>
      </c>
      <c r="AD9" s="735">
        <v>29484</v>
      </c>
      <c r="AE9" s="736">
        <v>22656</v>
      </c>
      <c r="AF9" s="734">
        <v>32097</v>
      </c>
      <c r="AG9" s="734">
        <v>26548</v>
      </c>
      <c r="AH9" s="735">
        <v>25336</v>
      </c>
      <c r="AI9" s="735">
        <v>27041</v>
      </c>
      <c r="AJ9" s="735">
        <v>33054</v>
      </c>
      <c r="AK9" s="735">
        <v>32392</v>
      </c>
      <c r="AL9" s="735">
        <v>24188</v>
      </c>
      <c r="AM9" s="735">
        <v>25476</v>
      </c>
      <c r="AN9" s="735">
        <v>40745</v>
      </c>
      <c r="AO9" s="735">
        <v>42901</v>
      </c>
      <c r="AP9" s="735">
        <v>40638</v>
      </c>
      <c r="AQ9" s="735">
        <v>36777</v>
      </c>
      <c r="AR9" s="735">
        <v>41291</v>
      </c>
      <c r="AS9" s="735">
        <v>42073</v>
      </c>
      <c r="AT9" s="735">
        <v>46643</v>
      </c>
      <c r="AU9" s="542"/>
      <c r="AV9" s="1720"/>
      <c r="AW9" s="542"/>
      <c r="AX9" s="1720"/>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c r="CB9" s="542"/>
      <c r="CC9" s="542"/>
      <c r="CD9" s="542"/>
      <c r="CE9" s="542"/>
      <c r="CF9" s="542"/>
      <c r="CG9" s="542"/>
      <c r="CH9" s="542"/>
      <c r="CI9" s="542"/>
      <c r="CJ9" s="542"/>
      <c r="CK9" s="542"/>
      <c r="CL9" s="542"/>
      <c r="CM9" s="542"/>
      <c r="CN9" s="542"/>
      <c r="CO9" s="542"/>
      <c r="CP9" s="542"/>
      <c r="CQ9" s="542"/>
      <c r="CR9" s="542"/>
      <c r="CS9" s="542"/>
      <c r="CT9" s="542"/>
      <c r="CU9" s="542"/>
      <c r="CV9" s="542"/>
      <c r="CW9" s="542"/>
      <c r="CX9" s="542"/>
      <c r="CY9" s="542"/>
      <c r="CZ9" s="542"/>
      <c r="DA9" s="542"/>
      <c r="DB9" s="542"/>
      <c r="DC9" s="542"/>
      <c r="DD9" s="542"/>
      <c r="DE9" s="542"/>
      <c r="DF9" s="542"/>
      <c r="DG9" s="542"/>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c r="EY9" s="542"/>
      <c r="EZ9" s="542"/>
      <c r="FA9" s="542"/>
      <c r="FB9" s="542"/>
      <c r="FC9" s="542"/>
      <c r="FD9" s="542"/>
      <c r="FE9" s="542"/>
      <c r="FF9" s="542"/>
      <c r="FG9" s="542"/>
      <c r="FH9" s="542"/>
      <c r="FI9" s="542"/>
      <c r="FJ9" s="542"/>
      <c r="FK9" s="542"/>
      <c r="FL9" s="542"/>
      <c r="FM9" s="542"/>
      <c r="FN9" s="542"/>
      <c r="FO9" s="542"/>
      <c r="FP9" s="542"/>
      <c r="FQ9" s="542"/>
      <c r="FR9" s="542"/>
      <c r="FS9" s="542"/>
      <c r="FT9" s="542"/>
      <c r="FU9" s="542"/>
      <c r="FV9" s="542"/>
      <c r="FW9" s="542"/>
      <c r="FX9" s="542"/>
      <c r="FY9" s="542"/>
      <c r="FZ9" s="542"/>
      <c r="GA9" s="542"/>
      <c r="GB9" s="542"/>
      <c r="GC9" s="542"/>
      <c r="GD9" s="542"/>
      <c r="GE9" s="542"/>
      <c r="GF9" s="542"/>
      <c r="GG9" s="542"/>
      <c r="GH9" s="542"/>
      <c r="GI9" s="542"/>
      <c r="GJ9" s="542"/>
      <c r="GK9" s="542"/>
      <c r="GL9" s="542"/>
      <c r="GM9" s="542"/>
      <c r="GN9" s="542"/>
      <c r="GO9" s="542"/>
      <c r="GP9" s="542"/>
      <c r="GQ9" s="542"/>
      <c r="XFB9" s="1680">
        <v>211</v>
      </c>
    </row>
    <row r="10" spans="1:200 16382:16382" s="543" customFormat="1" ht="15" customHeight="1" thickBot="1">
      <c r="A10" s="106"/>
      <c r="B10" s="745" t="str">
        <f>INDEX(tblTrans[[English]:[Polski]],MATCH(XFB10,tblTrans[ID],0),LangSelID)</f>
        <v>Payment cards</v>
      </c>
      <c r="C10" s="733">
        <v>20737</v>
      </c>
      <c r="D10" s="734">
        <v>25454</v>
      </c>
      <c r="E10" s="734">
        <v>27410</v>
      </c>
      <c r="F10" s="735">
        <v>30715</v>
      </c>
      <c r="G10" s="736">
        <v>32008</v>
      </c>
      <c r="H10" s="734">
        <v>36195</v>
      </c>
      <c r="I10" s="734">
        <v>39311</v>
      </c>
      <c r="J10" s="737">
        <v>45273</v>
      </c>
      <c r="K10" s="733">
        <v>42802</v>
      </c>
      <c r="L10" s="734">
        <v>49912</v>
      </c>
      <c r="M10" s="734">
        <v>55786</v>
      </c>
      <c r="N10" s="735">
        <v>57945</v>
      </c>
      <c r="O10" s="736">
        <v>63322</v>
      </c>
      <c r="P10" s="734">
        <v>71084</v>
      </c>
      <c r="Q10" s="734">
        <v>76438</v>
      </c>
      <c r="R10" s="737">
        <v>78260</v>
      </c>
      <c r="S10" s="733">
        <v>75808</v>
      </c>
      <c r="T10" s="734">
        <v>75698</v>
      </c>
      <c r="U10" s="734">
        <v>85195</v>
      </c>
      <c r="V10" s="735">
        <v>84925</v>
      </c>
      <c r="W10" s="736">
        <v>74599</v>
      </c>
      <c r="X10" s="734">
        <v>85582</v>
      </c>
      <c r="Y10" s="734">
        <v>93260</v>
      </c>
      <c r="Z10" s="737">
        <v>98378</v>
      </c>
      <c r="AA10" s="733">
        <v>96597</v>
      </c>
      <c r="AB10" s="734">
        <v>94088</v>
      </c>
      <c r="AC10" s="734">
        <v>98489</v>
      </c>
      <c r="AD10" s="735">
        <v>104663</v>
      </c>
      <c r="AE10" s="736">
        <v>90828</v>
      </c>
      <c r="AF10" s="734">
        <v>96304</v>
      </c>
      <c r="AG10" s="734">
        <v>113031</v>
      </c>
      <c r="AH10" s="735">
        <v>113566</v>
      </c>
      <c r="AI10" s="735">
        <v>109728</v>
      </c>
      <c r="AJ10" s="735">
        <v>118995</v>
      </c>
      <c r="AK10" s="735">
        <v>97098</v>
      </c>
      <c r="AL10" s="735">
        <v>87793</v>
      </c>
      <c r="AM10" s="735">
        <v>78679</v>
      </c>
      <c r="AN10" s="735">
        <v>81434</v>
      </c>
      <c r="AO10" s="735">
        <v>90330</v>
      </c>
      <c r="AP10" s="735">
        <v>91867</v>
      </c>
      <c r="AQ10" s="735">
        <v>88450</v>
      </c>
      <c r="AR10" s="735">
        <v>80283</v>
      </c>
      <c r="AS10" s="735">
        <v>94055</v>
      </c>
      <c r="AT10" s="735">
        <v>99119</v>
      </c>
      <c r="AU10" s="542"/>
      <c r="AV10" s="1720"/>
      <c r="AW10" s="542"/>
      <c r="AX10" s="1720"/>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c r="CB10" s="542"/>
      <c r="CC10" s="542"/>
      <c r="CD10" s="542"/>
      <c r="CE10" s="542"/>
      <c r="CF10" s="542"/>
      <c r="CG10" s="542"/>
      <c r="CH10" s="542"/>
      <c r="CI10" s="542"/>
      <c r="CJ10" s="542"/>
      <c r="CK10" s="542"/>
      <c r="CL10" s="542"/>
      <c r="CM10" s="542"/>
      <c r="CN10" s="542"/>
      <c r="CO10" s="542"/>
      <c r="CP10" s="542"/>
      <c r="CQ10" s="542"/>
      <c r="CR10" s="542"/>
      <c r="CS10" s="542"/>
      <c r="CT10" s="542"/>
      <c r="CU10" s="542"/>
      <c r="CV10" s="542"/>
      <c r="CW10" s="542"/>
      <c r="CX10" s="542"/>
      <c r="CY10" s="542"/>
      <c r="CZ10" s="542"/>
      <c r="DA10" s="542"/>
      <c r="DB10" s="542"/>
      <c r="DC10" s="542"/>
      <c r="DD10" s="542"/>
      <c r="DE10" s="542"/>
      <c r="DF10" s="542"/>
      <c r="DG10" s="542"/>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c r="EY10" s="542"/>
      <c r="EZ10" s="542"/>
      <c r="FA10" s="542"/>
      <c r="FB10" s="542"/>
      <c r="FC10" s="542"/>
      <c r="FD10" s="542"/>
      <c r="FE10" s="542"/>
      <c r="FF10" s="542"/>
      <c r="FG10" s="542"/>
      <c r="FH10" s="542"/>
      <c r="FI10" s="542"/>
      <c r="FJ10" s="542"/>
      <c r="FK10" s="542"/>
      <c r="FL10" s="542"/>
      <c r="FM10" s="542"/>
      <c r="FN10" s="542"/>
      <c r="FO10" s="542"/>
      <c r="FP10" s="542"/>
      <c r="FQ10" s="542"/>
      <c r="FR10" s="542"/>
      <c r="FS10" s="542"/>
      <c r="FT10" s="542"/>
      <c r="FU10" s="542"/>
      <c r="FV10" s="542"/>
      <c r="FW10" s="542"/>
      <c r="FX10" s="542"/>
      <c r="FY10" s="542"/>
      <c r="FZ10" s="542"/>
      <c r="GA10" s="542"/>
      <c r="GB10" s="542"/>
      <c r="GC10" s="542"/>
      <c r="GD10" s="542"/>
      <c r="GE10" s="542"/>
      <c r="GF10" s="542"/>
      <c r="GG10" s="542"/>
      <c r="GH10" s="542"/>
      <c r="GI10" s="542"/>
      <c r="GJ10" s="542"/>
      <c r="GK10" s="542"/>
      <c r="GL10" s="542"/>
      <c r="GM10" s="542"/>
      <c r="GN10" s="542"/>
      <c r="GO10" s="542"/>
      <c r="GP10" s="542"/>
      <c r="GQ10" s="542"/>
      <c r="XFB10" s="1680">
        <v>212</v>
      </c>
    </row>
    <row r="11" spans="1:200 16382:16382" s="543" customFormat="1" ht="15" customHeight="1" thickBot="1">
      <c r="A11" s="106"/>
      <c r="B11" s="745" t="str">
        <f>INDEX(tblTrans[[English]:[Polski]],MATCH(XFB11,tblTrans[ID],0),LangSelID)</f>
        <v>Money transfers</v>
      </c>
      <c r="C11" s="733">
        <v>15869</v>
      </c>
      <c r="D11" s="734">
        <v>16954</v>
      </c>
      <c r="E11" s="734">
        <v>17009</v>
      </c>
      <c r="F11" s="735">
        <v>17921</v>
      </c>
      <c r="G11" s="736">
        <v>18032</v>
      </c>
      <c r="H11" s="734">
        <v>19718</v>
      </c>
      <c r="I11" s="734">
        <v>18762</v>
      </c>
      <c r="J11" s="737">
        <v>19562</v>
      </c>
      <c r="K11" s="733">
        <v>18117</v>
      </c>
      <c r="L11" s="734">
        <v>17766</v>
      </c>
      <c r="M11" s="734">
        <v>17771</v>
      </c>
      <c r="N11" s="735">
        <v>19064</v>
      </c>
      <c r="O11" s="736">
        <v>17401</v>
      </c>
      <c r="P11" s="734">
        <v>18933</v>
      </c>
      <c r="Q11" s="734">
        <v>17215</v>
      </c>
      <c r="R11" s="737">
        <v>19590</v>
      </c>
      <c r="S11" s="733">
        <v>17696</v>
      </c>
      <c r="T11" s="734">
        <v>19658</v>
      </c>
      <c r="U11" s="734">
        <v>20317</v>
      </c>
      <c r="V11" s="735">
        <v>20928</v>
      </c>
      <c r="W11" s="736">
        <v>20055</v>
      </c>
      <c r="X11" s="734">
        <v>21315</v>
      </c>
      <c r="Y11" s="734">
        <v>24270</v>
      </c>
      <c r="Z11" s="737">
        <v>23430</v>
      </c>
      <c r="AA11" s="733">
        <v>23448</v>
      </c>
      <c r="AB11" s="734">
        <v>22159</v>
      </c>
      <c r="AC11" s="734">
        <v>22038</v>
      </c>
      <c r="AD11" s="735">
        <v>20148</v>
      </c>
      <c r="AE11" s="736">
        <v>20844</v>
      </c>
      <c r="AF11" s="734">
        <v>21845</v>
      </c>
      <c r="AG11" s="734">
        <v>22179</v>
      </c>
      <c r="AH11" s="735">
        <v>23371</v>
      </c>
      <c r="AI11" s="735">
        <v>22246</v>
      </c>
      <c r="AJ11" s="735">
        <v>23178</v>
      </c>
      <c r="AK11" s="735">
        <v>25930</v>
      </c>
      <c r="AL11" s="735">
        <v>26273</v>
      </c>
      <c r="AM11" s="735">
        <v>24919</v>
      </c>
      <c r="AN11" s="735">
        <v>26088</v>
      </c>
      <c r="AO11" s="735">
        <v>25628</v>
      </c>
      <c r="AP11" s="735">
        <v>26214</v>
      </c>
      <c r="AQ11" s="735">
        <v>26439</v>
      </c>
      <c r="AR11" s="735">
        <v>27460</v>
      </c>
      <c r="AS11" s="735">
        <v>27824</v>
      </c>
      <c r="AT11" s="735">
        <v>28861</v>
      </c>
      <c r="AU11" s="542"/>
      <c r="AV11" s="1720"/>
      <c r="AW11" s="542"/>
      <c r="AX11" s="1720"/>
      <c r="AY11" s="542"/>
      <c r="AZ11" s="542"/>
      <c r="BA11" s="542"/>
      <c r="BB11" s="542"/>
      <c r="BC11" s="542"/>
      <c r="BD11" s="542"/>
      <c r="BE11" s="542"/>
      <c r="BF11" s="542"/>
      <c r="BG11" s="542"/>
      <c r="BH11" s="542"/>
      <c r="BI11" s="542"/>
      <c r="BJ11" s="542"/>
      <c r="BK11" s="542"/>
      <c r="BL11" s="542"/>
      <c r="BM11" s="542"/>
      <c r="BN11" s="542"/>
      <c r="BO11" s="542"/>
      <c r="BP11" s="542"/>
      <c r="BQ11" s="542"/>
      <c r="BR11" s="542"/>
      <c r="BS11" s="542"/>
      <c r="BT11" s="542"/>
      <c r="BU11" s="542"/>
      <c r="BV11" s="542"/>
      <c r="BW11" s="542"/>
      <c r="BX11" s="542"/>
      <c r="BY11" s="542"/>
      <c r="BZ11" s="542"/>
      <c r="CA11" s="542"/>
      <c r="CB11" s="542"/>
      <c r="CC11" s="542"/>
      <c r="CD11" s="542"/>
      <c r="CE11" s="542"/>
      <c r="CF11" s="542"/>
      <c r="CG11" s="542"/>
      <c r="CH11" s="542"/>
      <c r="CI11" s="542"/>
      <c r="CJ11" s="542"/>
      <c r="CK11" s="542"/>
      <c r="CL11" s="542"/>
      <c r="CM11" s="542"/>
      <c r="CN11" s="542"/>
      <c r="CO11" s="542"/>
      <c r="CP11" s="542"/>
      <c r="CQ11" s="542"/>
      <c r="CR11" s="542"/>
      <c r="CS11" s="542"/>
      <c r="CT11" s="542"/>
      <c r="CU11" s="542"/>
      <c r="CV11" s="542"/>
      <c r="CW11" s="542"/>
      <c r="CX11" s="542"/>
      <c r="CY11" s="542"/>
      <c r="CZ11" s="542"/>
      <c r="DA11" s="542"/>
      <c r="DB11" s="542"/>
      <c r="DC11" s="542"/>
      <c r="DD11" s="542"/>
      <c r="DE11" s="542"/>
      <c r="DF11" s="542"/>
      <c r="DG11" s="542"/>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c r="EY11" s="542"/>
      <c r="EZ11" s="542"/>
      <c r="FA11" s="542"/>
      <c r="FB11" s="542"/>
      <c r="FC11" s="542"/>
      <c r="FD11" s="542"/>
      <c r="FE11" s="542"/>
      <c r="FF11" s="542"/>
      <c r="FG11" s="542"/>
      <c r="FH11" s="542"/>
      <c r="FI11" s="542"/>
      <c r="FJ11" s="542"/>
      <c r="FK11" s="542"/>
      <c r="FL11" s="542"/>
      <c r="FM11" s="542"/>
      <c r="FN11" s="542"/>
      <c r="FO11" s="542"/>
      <c r="FP11" s="542"/>
      <c r="FQ11" s="542"/>
      <c r="FR11" s="542"/>
      <c r="FS11" s="542"/>
      <c r="FT11" s="542"/>
      <c r="FU11" s="542"/>
      <c r="FV11" s="542"/>
      <c r="FW11" s="542"/>
      <c r="FX11" s="542"/>
      <c r="FY11" s="542"/>
      <c r="FZ11" s="542"/>
      <c r="GA11" s="542"/>
      <c r="GB11" s="542"/>
      <c r="GC11" s="542"/>
      <c r="GD11" s="542"/>
      <c r="GE11" s="542"/>
      <c r="GF11" s="542"/>
      <c r="GG11" s="542"/>
      <c r="GH11" s="542"/>
      <c r="GI11" s="542"/>
      <c r="GJ11" s="542"/>
      <c r="GK11" s="542"/>
      <c r="GL11" s="542"/>
      <c r="GM11" s="542"/>
      <c r="GN11" s="542"/>
      <c r="GO11" s="542"/>
      <c r="GP11" s="542"/>
      <c r="GQ11" s="542"/>
      <c r="XFB11" s="1680">
        <v>213</v>
      </c>
    </row>
    <row r="12" spans="1:200 16382:16382" s="543" customFormat="1" ht="15" customHeight="1" thickBot="1">
      <c r="A12" s="106"/>
      <c r="B12" s="745" t="str">
        <f>INDEX(tblTrans[[English]:[Polski]],MATCH(XFB12,tblTrans[ID],0),LangSelID)</f>
        <v>Client's accounts</v>
      </c>
      <c r="C12" s="733">
        <v>11427</v>
      </c>
      <c r="D12" s="734">
        <v>6182</v>
      </c>
      <c r="E12" s="734">
        <v>9492</v>
      </c>
      <c r="F12" s="735">
        <v>12010</v>
      </c>
      <c r="G12" s="736">
        <v>10364</v>
      </c>
      <c r="H12" s="734">
        <v>8658</v>
      </c>
      <c r="I12" s="734">
        <v>12413</v>
      </c>
      <c r="J12" s="737">
        <v>13963</v>
      </c>
      <c r="K12" s="733">
        <v>15014</v>
      </c>
      <c r="L12" s="734">
        <v>16358</v>
      </c>
      <c r="M12" s="734">
        <v>14882</v>
      </c>
      <c r="N12" s="735">
        <v>15921</v>
      </c>
      <c r="O12" s="736">
        <v>20100</v>
      </c>
      <c r="P12" s="734">
        <v>21501</v>
      </c>
      <c r="Q12" s="734">
        <v>22348</v>
      </c>
      <c r="R12" s="737">
        <v>22200</v>
      </c>
      <c r="S12" s="733">
        <v>23894</v>
      </c>
      <c r="T12" s="734">
        <v>24775</v>
      </c>
      <c r="U12" s="734">
        <v>25684</v>
      </c>
      <c r="V12" s="735">
        <v>29815</v>
      </c>
      <c r="W12" s="736">
        <v>29042</v>
      </c>
      <c r="X12" s="734">
        <v>27515</v>
      </c>
      <c r="Y12" s="734">
        <v>28237</v>
      </c>
      <c r="Z12" s="737">
        <v>26715</v>
      </c>
      <c r="AA12" s="733">
        <v>30019</v>
      </c>
      <c r="AB12" s="734">
        <v>30021</v>
      </c>
      <c r="AC12" s="734">
        <v>30328</v>
      </c>
      <c r="AD12" s="735">
        <v>37206</v>
      </c>
      <c r="AE12" s="736">
        <v>39217</v>
      </c>
      <c r="AF12" s="734">
        <v>36572</v>
      </c>
      <c r="AG12" s="734">
        <v>38992</v>
      </c>
      <c r="AH12" s="735">
        <v>40199</v>
      </c>
      <c r="AI12" s="735">
        <v>41805</v>
      </c>
      <c r="AJ12" s="735">
        <v>41729</v>
      </c>
      <c r="AK12" s="735">
        <v>36972</v>
      </c>
      <c r="AL12" s="735">
        <v>36968</v>
      </c>
      <c r="AM12" s="735">
        <v>40768</v>
      </c>
      <c r="AN12" s="735">
        <v>41449</v>
      </c>
      <c r="AO12" s="735">
        <v>42191</v>
      </c>
      <c r="AP12" s="735">
        <v>41356</v>
      </c>
      <c r="AQ12" s="735">
        <v>42134</v>
      </c>
      <c r="AR12" s="735">
        <v>42382</v>
      </c>
      <c r="AS12" s="735">
        <v>41630</v>
      </c>
      <c r="AT12" s="735">
        <v>44007</v>
      </c>
      <c r="AU12" s="542"/>
      <c r="AV12" s="1720"/>
      <c r="AW12" s="542"/>
      <c r="AX12" s="1720"/>
      <c r="AY12" s="542"/>
      <c r="AZ12" s="542"/>
      <c r="BA12" s="542"/>
      <c r="BB12" s="542"/>
      <c r="BC12" s="542"/>
      <c r="BD12" s="542"/>
      <c r="BE12" s="542"/>
      <c r="BF12" s="542"/>
      <c r="BG12" s="542"/>
      <c r="BH12" s="542"/>
      <c r="BI12" s="542"/>
      <c r="BJ12" s="542"/>
      <c r="BK12" s="542"/>
      <c r="BL12" s="542"/>
      <c r="BM12" s="542"/>
      <c r="BN12" s="542"/>
      <c r="BO12" s="542"/>
      <c r="BP12" s="542"/>
      <c r="BQ12" s="542"/>
      <c r="BR12" s="542"/>
      <c r="BS12" s="542"/>
      <c r="BT12" s="542"/>
      <c r="BU12" s="542"/>
      <c r="BV12" s="542"/>
      <c r="BW12" s="542"/>
      <c r="BX12" s="542"/>
      <c r="BY12" s="542"/>
      <c r="BZ12" s="542"/>
      <c r="CA12" s="542"/>
      <c r="CB12" s="542"/>
      <c r="CC12" s="542"/>
      <c r="CD12" s="542"/>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c r="DC12" s="542"/>
      <c r="DD12" s="542"/>
      <c r="DE12" s="542"/>
      <c r="DF12" s="542"/>
      <c r="DG12" s="542"/>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c r="EY12" s="542"/>
      <c r="EZ12" s="542"/>
      <c r="FA12" s="542"/>
      <c r="FB12" s="542"/>
      <c r="FC12" s="542"/>
      <c r="FD12" s="542"/>
      <c r="FE12" s="542"/>
      <c r="FF12" s="542"/>
      <c r="FG12" s="542"/>
      <c r="FH12" s="542"/>
      <c r="FI12" s="542"/>
      <c r="FJ12" s="542"/>
      <c r="FK12" s="542"/>
      <c r="FL12" s="542"/>
      <c r="FM12" s="542"/>
      <c r="FN12" s="542"/>
      <c r="FO12" s="542"/>
      <c r="FP12" s="542"/>
      <c r="FQ12" s="542"/>
      <c r="FR12" s="542"/>
      <c r="FS12" s="542"/>
      <c r="FT12" s="542"/>
      <c r="FU12" s="542"/>
      <c r="FV12" s="542"/>
      <c r="FW12" s="542"/>
      <c r="FX12" s="542"/>
      <c r="FY12" s="542"/>
      <c r="FZ12" s="542"/>
      <c r="GA12" s="542"/>
      <c r="GB12" s="542"/>
      <c r="GC12" s="542"/>
      <c r="GD12" s="542"/>
      <c r="GE12" s="542"/>
      <c r="GF12" s="542"/>
      <c r="GG12" s="542"/>
      <c r="GH12" s="542"/>
      <c r="GI12" s="542"/>
      <c r="GJ12" s="542"/>
      <c r="GK12" s="542"/>
      <c r="GL12" s="542"/>
      <c r="GM12" s="542"/>
      <c r="GN12" s="542"/>
      <c r="GO12" s="542"/>
      <c r="GP12" s="542"/>
      <c r="GQ12" s="542"/>
      <c r="XFB12" s="1680">
        <v>214</v>
      </c>
    </row>
    <row r="13" spans="1:200 16382:16382" s="543" customFormat="1" ht="15" customHeight="1" thickBot="1">
      <c r="A13" s="106"/>
      <c r="B13" s="745" t="str">
        <f>INDEX(tblTrans[[English]:[Polski]],MATCH(XFB13,tblTrans[ID],0),LangSelID)</f>
        <v>Other</v>
      </c>
      <c r="C13" s="735">
        <v>25120</v>
      </c>
      <c r="D13" s="735">
        <v>31742</v>
      </c>
      <c r="E13" s="735">
        <v>29371</v>
      </c>
      <c r="F13" s="735">
        <v>28966</v>
      </c>
      <c r="G13" s="735">
        <v>39729</v>
      </c>
      <c r="H13" s="735">
        <v>17205</v>
      </c>
      <c r="I13" s="735">
        <v>27433</v>
      </c>
      <c r="J13" s="735">
        <v>25551</v>
      </c>
      <c r="K13" s="735">
        <v>27768</v>
      </c>
      <c r="L13" s="735">
        <v>25846</v>
      </c>
      <c r="M13" s="735">
        <v>27343</v>
      </c>
      <c r="N13" s="735">
        <v>22215</v>
      </c>
      <c r="O13" s="735">
        <v>18374</v>
      </c>
      <c r="P13" s="735">
        <v>24667</v>
      </c>
      <c r="Q13" s="735">
        <v>26655</v>
      </c>
      <c r="R13" s="735">
        <v>25151</v>
      </c>
      <c r="S13" s="735">
        <v>33159</v>
      </c>
      <c r="T13" s="735">
        <v>21204</v>
      </c>
      <c r="U13" s="735">
        <v>31988</v>
      </c>
      <c r="V13" s="735">
        <v>37742</v>
      </c>
      <c r="W13" s="735">
        <v>18164</v>
      </c>
      <c r="X13" s="735">
        <v>17734</v>
      </c>
      <c r="Y13" s="735">
        <v>20054</v>
      </c>
      <c r="Z13" s="735">
        <v>12830</v>
      </c>
      <c r="AA13" s="735">
        <v>18276</v>
      </c>
      <c r="AB13" s="735">
        <v>20225</v>
      </c>
      <c r="AC13" s="735">
        <v>17089</v>
      </c>
      <c r="AD13" s="735">
        <v>10298</v>
      </c>
      <c r="AE13" s="735">
        <v>16465</v>
      </c>
      <c r="AF13" s="735">
        <v>19001</v>
      </c>
      <c r="AG13" s="735">
        <v>17937</v>
      </c>
      <c r="AH13" s="735">
        <v>18567</v>
      </c>
      <c r="AI13" s="735">
        <v>9174</v>
      </c>
      <c r="AJ13" s="735">
        <v>14633</v>
      </c>
      <c r="AK13" s="735">
        <v>6606</v>
      </c>
      <c r="AL13" s="735">
        <v>10454</v>
      </c>
      <c r="AM13" s="735">
        <v>4094</v>
      </c>
      <c r="AN13" s="735">
        <v>5427</v>
      </c>
      <c r="AO13" s="735">
        <v>4071</v>
      </c>
      <c r="AP13" s="735">
        <v>10037</v>
      </c>
      <c r="AQ13" s="735">
        <v>5098</v>
      </c>
      <c r="AR13" s="735">
        <v>8969</v>
      </c>
      <c r="AS13" s="735">
        <v>7701</v>
      </c>
      <c r="AT13" s="735">
        <v>5324</v>
      </c>
      <c r="AU13" s="542"/>
      <c r="AV13" s="1720"/>
      <c r="AW13" s="542"/>
      <c r="AX13" s="1720"/>
      <c r="AY13" s="542"/>
      <c r="AZ13" s="542"/>
      <c r="BA13" s="542"/>
      <c r="BB13" s="542"/>
      <c r="BC13" s="542"/>
      <c r="BD13" s="542"/>
      <c r="BE13" s="542"/>
      <c r="BF13" s="542"/>
      <c r="BG13" s="542"/>
      <c r="BH13" s="542"/>
      <c r="BI13" s="542"/>
      <c r="BJ13" s="542"/>
      <c r="BK13" s="542"/>
      <c r="BL13" s="542"/>
      <c r="BM13" s="542"/>
      <c r="BN13" s="542"/>
      <c r="BO13" s="542"/>
      <c r="BP13" s="542"/>
      <c r="BQ13" s="542"/>
      <c r="BR13" s="542"/>
      <c r="BS13" s="542"/>
      <c r="BT13" s="542"/>
      <c r="BU13" s="542"/>
      <c r="BV13" s="542"/>
      <c r="BW13" s="542"/>
      <c r="BX13" s="542"/>
      <c r="BY13" s="542"/>
      <c r="BZ13" s="542"/>
      <c r="CA13" s="542"/>
      <c r="CB13" s="542"/>
      <c r="CC13" s="542"/>
      <c r="CD13" s="542"/>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c r="DC13" s="542"/>
      <c r="DD13" s="542"/>
      <c r="DE13" s="542"/>
      <c r="DF13" s="542"/>
      <c r="DG13" s="542"/>
      <c r="DH13" s="542"/>
      <c r="DI13" s="542"/>
      <c r="DJ13" s="542"/>
      <c r="DK13" s="542"/>
      <c r="DL13" s="542"/>
      <c r="DM13" s="542"/>
      <c r="DN13" s="542"/>
      <c r="DO13" s="542"/>
      <c r="DP13" s="542"/>
      <c r="DQ13" s="542"/>
      <c r="DR13" s="542"/>
      <c r="DS13" s="542"/>
      <c r="DT13" s="542"/>
      <c r="DU13" s="542"/>
      <c r="DV13" s="542"/>
      <c r="DW13" s="542"/>
      <c r="DX13" s="542"/>
      <c r="DY13" s="542"/>
      <c r="DZ13" s="542"/>
      <c r="EA13" s="542"/>
      <c r="EB13" s="542"/>
      <c r="EC13" s="542"/>
      <c r="ED13" s="542"/>
      <c r="EE13" s="542"/>
      <c r="EF13" s="542"/>
      <c r="EG13" s="542"/>
      <c r="EH13" s="542"/>
      <c r="EI13" s="542"/>
      <c r="EJ13" s="542"/>
      <c r="EK13" s="542"/>
      <c r="EL13" s="542"/>
      <c r="EM13" s="542"/>
      <c r="EN13" s="542"/>
      <c r="EO13" s="542"/>
      <c r="EP13" s="542"/>
      <c r="EQ13" s="542"/>
      <c r="ER13" s="542"/>
      <c r="ES13" s="542"/>
      <c r="ET13" s="542"/>
      <c r="EU13" s="542"/>
      <c r="EV13" s="542"/>
      <c r="EW13" s="542"/>
      <c r="EX13" s="542"/>
      <c r="EY13" s="542"/>
      <c r="EZ13" s="542"/>
      <c r="FA13" s="542"/>
      <c r="FB13" s="542"/>
      <c r="FC13" s="542"/>
      <c r="FD13" s="542"/>
      <c r="FE13" s="542"/>
      <c r="FF13" s="542"/>
      <c r="FG13" s="542"/>
      <c r="FH13" s="542"/>
      <c r="FI13" s="542"/>
      <c r="FJ13" s="542"/>
      <c r="FK13" s="542"/>
      <c r="FL13" s="542"/>
      <c r="FM13" s="542"/>
      <c r="FN13" s="542"/>
      <c r="FO13" s="542"/>
      <c r="FP13" s="542"/>
      <c r="FQ13" s="542"/>
      <c r="FR13" s="542"/>
      <c r="FS13" s="542"/>
      <c r="FT13" s="542"/>
      <c r="FU13" s="542"/>
      <c r="FV13" s="542"/>
      <c r="FW13" s="542"/>
      <c r="FX13" s="542"/>
      <c r="FY13" s="542"/>
      <c r="FZ13" s="542"/>
      <c r="GA13" s="542"/>
      <c r="GB13" s="542"/>
      <c r="GC13" s="542"/>
      <c r="GD13" s="542"/>
      <c r="GE13" s="542"/>
      <c r="GF13" s="542"/>
      <c r="GG13" s="542"/>
      <c r="GH13" s="542"/>
      <c r="GI13" s="542"/>
      <c r="GJ13" s="542"/>
      <c r="GK13" s="542"/>
      <c r="GL13" s="542"/>
      <c r="GM13" s="542"/>
      <c r="GN13" s="542"/>
      <c r="GO13" s="542"/>
      <c r="GP13" s="542"/>
      <c r="GQ13" s="542"/>
      <c r="XFB13" s="1680">
        <v>215</v>
      </c>
    </row>
    <row r="14" spans="1:200 16382:16382" s="543" customFormat="1" ht="23.25" thickBot="1">
      <c r="A14" s="106"/>
      <c r="B14" s="1057" t="str">
        <f>INDEX(tblTrans[[English]:[Polski]],MATCH(XFB14,tblTrans[ID],0),LangSelID)</f>
        <v>Commissions for agency service regarding sale of other products of external financial entities</v>
      </c>
      <c r="C14" s="734"/>
      <c r="D14" s="734"/>
      <c r="E14" s="734"/>
      <c r="F14" s="734"/>
      <c r="G14" s="734"/>
      <c r="H14" s="734"/>
      <c r="I14" s="734"/>
      <c r="J14" s="734"/>
      <c r="K14" s="734"/>
      <c r="L14" s="734"/>
      <c r="M14" s="734"/>
      <c r="N14" s="734"/>
      <c r="O14" s="734"/>
      <c r="P14" s="734"/>
      <c r="Q14" s="734"/>
      <c r="R14" s="734"/>
      <c r="S14" s="734">
        <v>11423</v>
      </c>
      <c r="T14" s="734"/>
      <c r="U14" s="734"/>
      <c r="V14" s="734"/>
      <c r="W14" s="734">
        <v>19481</v>
      </c>
      <c r="X14" s="734">
        <v>19469</v>
      </c>
      <c r="Y14" s="734">
        <v>15128</v>
      </c>
      <c r="Z14" s="734">
        <v>23043</v>
      </c>
      <c r="AA14" s="734">
        <v>15799</v>
      </c>
      <c r="AB14" s="734">
        <v>18604</v>
      </c>
      <c r="AC14" s="734">
        <v>13940</v>
      </c>
      <c r="AD14" s="734">
        <v>14181</v>
      </c>
      <c r="AE14" s="734">
        <v>16447</v>
      </c>
      <c r="AF14" s="734">
        <v>17774</v>
      </c>
      <c r="AG14" s="734">
        <v>19071</v>
      </c>
      <c r="AH14" s="734">
        <v>24121</v>
      </c>
      <c r="AI14" s="734">
        <v>20845</v>
      </c>
      <c r="AJ14" s="734">
        <v>23255</v>
      </c>
      <c r="AK14" s="734">
        <v>17673</v>
      </c>
      <c r="AL14" s="734">
        <v>26518</v>
      </c>
      <c r="AM14" s="734">
        <v>23414</v>
      </c>
      <c r="AN14" s="734">
        <v>30604</v>
      </c>
      <c r="AO14" s="734">
        <v>30594</v>
      </c>
      <c r="AP14" s="734">
        <v>28845</v>
      </c>
      <c r="AQ14" s="734">
        <v>24595</v>
      </c>
      <c r="AR14" s="734">
        <v>26690</v>
      </c>
      <c r="AS14" s="734">
        <v>32006</v>
      </c>
      <c r="AT14" s="734">
        <v>32060</v>
      </c>
      <c r="AU14" s="542"/>
      <c r="AV14" s="1720"/>
      <c r="AW14" s="542"/>
      <c r="AX14" s="1720"/>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2"/>
      <c r="BW14" s="542"/>
      <c r="BX14" s="542"/>
      <c r="BY14" s="542"/>
      <c r="BZ14" s="542"/>
      <c r="CA14" s="542"/>
      <c r="CB14" s="542"/>
      <c r="CC14" s="542"/>
      <c r="CD14" s="542"/>
      <c r="CE14" s="542"/>
      <c r="CF14" s="542"/>
      <c r="CG14" s="542"/>
      <c r="CH14" s="542"/>
      <c r="CI14" s="542"/>
      <c r="CJ14" s="542"/>
      <c r="CK14" s="542"/>
      <c r="CL14" s="542"/>
      <c r="CM14" s="542"/>
      <c r="CN14" s="542"/>
      <c r="CO14" s="542"/>
      <c r="CP14" s="542"/>
      <c r="CQ14" s="542"/>
      <c r="CR14" s="542"/>
      <c r="CS14" s="542"/>
      <c r="CT14" s="542"/>
      <c r="CU14" s="542"/>
      <c r="CV14" s="542"/>
      <c r="CW14" s="542"/>
      <c r="CX14" s="542"/>
      <c r="CY14" s="542"/>
      <c r="CZ14" s="542"/>
      <c r="DA14" s="542"/>
      <c r="DB14" s="542"/>
      <c r="DC14" s="542"/>
      <c r="DD14" s="542"/>
      <c r="DE14" s="542"/>
      <c r="DF14" s="542"/>
      <c r="DG14" s="542"/>
      <c r="DH14" s="542"/>
      <c r="DI14" s="542"/>
      <c r="DJ14" s="542"/>
      <c r="DK14" s="542"/>
      <c r="DL14" s="542"/>
      <c r="DM14" s="542"/>
      <c r="DN14" s="542"/>
      <c r="DO14" s="542"/>
      <c r="DP14" s="542"/>
      <c r="DQ14" s="542"/>
      <c r="DR14" s="542"/>
      <c r="DS14" s="542"/>
      <c r="DT14" s="542"/>
      <c r="DU14" s="542"/>
      <c r="DV14" s="542"/>
      <c r="DW14" s="542"/>
      <c r="DX14" s="542"/>
      <c r="DY14" s="542"/>
      <c r="DZ14" s="542"/>
      <c r="EA14" s="542"/>
      <c r="EB14" s="542"/>
      <c r="EC14" s="542"/>
      <c r="ED14" s="542"/>
      <c r="EE14" s="542"/>
      <c r="EF14" s="542"/>
      <c r="EG14" s="542"/>
      <c r="EH14" s="542"/>
      <c r="EI14" s="542"/>
      <c r="EJ14" s="542"/>
      <c r="EK14" s="542"/>
      <c r="EL14" s="542"/>
      <c r="EM14" s="542"/>
      <c r="EN14" s="542"/>
      <c r="EO14" s="542"/>
      <c r="EP14" s="542"/>
      <c r="EQ14" s="542"/>
      <c r="ER14" s="542"/>
      <c r="ES14" s="542"/>
      <c r="ET14" s="542"/>
      <c r="EU14" s="542"/>
      <c r="EV14" s="542"/>
      <c r="EW14" s="542"/>
      <c r="EX14" s="542"/>
      <c r="EY14" s="542"/>
      <c r="EZ14" s="542"/>
      <c r="FA14" s="542"/>
      <c r="FB14" s="542"/>
      <c r="FC14" s="542"/>
      <c r="FD14" s="542"/>
      <c r="FE14" s="542"/>
      <c r="FF14" s="542"/>
      <c r="FG14" s="542"/>
      <c r="FH14" s="542"/>
      <c r="FI14" s="542"/>
      <c r="FJ14" s="542"/>
      <c r="FK14" s="542"/>
      <c r="FL14" s="542"/>
      <c r="FM14" s="542"/>
      <c r="FN14" s="542"/>
      <c r="FO14" s="542"/>
      <c r="FP14" s="542"/>
      <c r="FQ14" s="542"/>
      <c r="FR14" s="542"/>
      <c r="FS14" s="542"/>
      <c r="FT14" s="542"/>
      <c r="FU14" s="542"/>
      <c r="FV14" s="542"/>
      <c r="FW14" s="542"/>
      <c r="FX14" s="542"/>
      <c r="FY14" s="542"/>
      <c r="FZ14" s="542"/>
      <c r="GA14" s="542"/>
      <c r="GB14" s="542"/>
      <c r="GC14" s="542"/>
      <c r="GD14" s="542"/>
      <c r="GE14" s="542"/>
      <c r="GF14" s="542"/>
      <c r="GG14" s="542"/>
      <c r="GH14" s="542"/>
      <c r="GI14" s="542"/>
      <c r="GJ14" s="542"/>
      <c r="GK14" s="542"/>
      <c r="GL14" s="542"/>
      <c r="GM14" s="542"/>
      <c r="GN14" s="542"/>
      <c r="GO14" s="542"/>
      <c r="GP14" s="542"/>
      <c r="GQ14" s="542"/>
      <c r="XFB14" s="1680">
        <v>216</v>
      </c>
    </row>
    <row r="15" spans="1:200 16382:16382" s="542" customFormat="1" ht="15" customHeight="1" thickBot="1">
      <c r="A15" s="264"/>
      <c r="B15" s="1738" t="str">
        <f>INDEX(tblTrans[[English]:[Polski]],MATCH(XFB15,tblTrans[ID],0),LangSelID)</f>
        <v>Cash service commission</v>
      </c>
      <c r="C15" s="734"/>
      <c r="D15" s="734"/>
      <c r="E15" s="734"/>
      <c r="F15" s="734"/>
      <c r="G15" s="734"/>
      <c r="H15" s="734"/>
      <c r="I15" s="734"/>
      <c r="J15" s="734"/>
      <c r="K15" s="734"/>
      <c r="L15" s="734"/>
      <c r="M15" s="734"/>
      <c r="N15" s="734"/>
      <c r="O15" s="734"/>
      <c r="P15" s="734"/>
      <c r="Q15" s="734"/>
      <c r="R15" s="734"/>
      <c r="S15" s="734"/>
      <c r="T15" s="734"/>
      <c r="U15" s="734"/>
      <c r="V15" s="734"/>
      <c r="W15" s="734"/>
      <c r="X15" s="734"/>
      <c r="Y15" s="734"/>
      <c r="Z15" s="734"/>
      <c r="AA15" s="734"/>
      <c r="AB15" s="734"/>
      <c r="AC15" s="734"/>
      <c r="AD15" s="734"/>
      <c r="AE15" s="734"/>
      <c r="AF15" s="734"/>
      <c r="AG15" s="734"/>
      <c r="AH15" s="734"/>
      <c r="AI15" s="734">
        <v>7993</v>
      </c>
      <c r="AJ15" s="734">
        <v>8851</v>
      </c>
      <c r="AK15" s="734">
        <v>9262</v>
      </c>
      <c r="AL15" s="734">
        <v>12542</v>
      </c>
      <c r="AM15" s="734">
        <v>9207</v>
      </c>
      <c r="AN15" s="734">
        <v>9457</v>
      </c>
      <c r="AO15" s="734">
        <v>9904</v>
      </c>
      <c r="AP15" s="734">
        <v>11118</v>
      </c>
      <c r="AQ15" s="734">
        <v>11395</v>
      </c>
      <c r="AR15" s="734">
        <v>11969</v>
      </c>
      <c r="AS15" s="734">
        <v>13985</v>
      </c>
      <c r="AT15" s="734">
        <v>13733</v>
      </c>
      <c r="AV15" s="1720"/>
      <c r="AX15" s="1720"/>
      <c r="XFB15" s="1737">
        <v>217</v>
      </c>
    </row>
    <row r="16" spans="1:200 16382:16382" s="543" customFormat="1" ht="15" customHeight="1" thickBot="1">
      <c r="A16" s="106"/>
      <c r="B16" s="723" t="str">
        <f>INDEX(tblTrans[[English]:[Polski]],MATCH(XFB16,tblTrans[ID],0),LangSelID)</f>
        <v>Total fee and commission income</v>
      </c>
      <c r="C16" s="724">
        <v>125746</v>
      </c>
      <c r="D16" s="724">
        <v>139441</v>
      </c>
      <c r="E16" s="724">
        <v>140728</v>
      </c>
      <c r="F16" s="724">
        <v>176856</v>
      </c>
      <c r="G16" s="724">
        <v>181721</v>
      </c>
      <c r="H16" s="724">
        <v>204354</v>
      </c>
      <c r="I16" s="724">
        <v>191629</v>
      </c>
      <c r="J16" s="724">
        <v>207533</v>
      </c>
      <c r="K16" s="724">
        <v>203672</v>
      </c>
      <c r="L16" s="724">
        <v>211781</v>
      </c>
      <c r="M16" s="724">
        <v>212601</v>
      </c>
      <c r="N16" s="724">
        <v>216409</v>
      </c>
      <c r="O16" s="724">
        <v>219745</v>
      </c>
      <c r="P16" s="724">
        <v>255870</v>
      </c>
      <c r="Q16" s="724">
        <v>259347</v>
      </c>
      <c r="R16" s="724">
        <v>266325</v>
      </c>
      <c r="S16" s="724">
        <v>278558</v>
      </c>
      <c r="T16" s="724">
        <v>282746</v>
      </c>
      <c r="U16" s="724">
        <v>302601</v>
      </c>
      <c r="V16" s="724">
        <v>314840</v>
      </c>
      <c r="W16" s="724">
        <v>306663</v>
      </c>
      <c r="X16" s="724">
        <v>330048</v>
      </c>
      <c r="Y16" s="724">
        <v>326722</v>
      </c>
      <c r="Z16" s="724">
        <v>315739</v>
      </c>
      <c r="AA16" s="724">
        <f t="shared" ref="AA16:AH16" si="0">SUM(AA4:AA14)</f>
        <v>315199</v>
      </c>
      <c r="AB16" s="724">
        <f t="shared" si="0"/>
        <v>306911</v>
      </c>
      <c r="AC16" s="724">
        <f t="shared" si="0"/>
        <v>295185</v>
      </c>
      <c r="AD16" s="724">
        <f t="shared" si="0"/>
        <v>299584</v>
      </c>
      <c r="AE16" s="724">
        <f t="shared" si="0"/>
        <v>296069</v>
      </c>
      <c r="AF16" s="724">
        <f t="shared" si="0"/>
        <v>331245</v>
      </c>
      <c r="AG16" s="724">
        <f t="shared" si="0"/>
        <v>331760</v>
      </c>
      <c r="AH16" s="724">
        <f t="shared" si="0"/>
        <v>344760</v>
      </c>
      <c r="AI16" s="724">
        <f>SUM(AI4:AI15)</f>
        <v>353775</v>
      </c>
      <c r="AJ16" s="724">
        <f>SUM(AJ4:AJ15)</f>
        <v>369165</v>
      </c>
      <c r="AK16" s="724">
        <f>SUM(AK4:AK15)</f>
        <v>339279</v>
      </c>
      <c r="AL16" s="724">
        <f>SUM(AL4:AL15)</f>
        <v>337382</v>
      </c>
      <c r="AM16" s="724">
        <v>314527</v>
      </c>
      <c r="AN16" s="724">
        <v>365490</v>
      </c>
      <c r="AO16" s="724">
        <v>371881</v>
      </c>
      <c r="AP16" s="724">
        <v>382029</v>
      </c>
      <c r="AQ16" s="724">
        <v>351910</v>
      </c>
      <c r="AR16" s="724">
        <v>365283</v>
      </c>
      <c r="AS16" s="724">
        <v>404432</v>
      </c>
      <c r="AT16" s="724">
        <v>429218</v>
      </c>
      <c r="AU16" s="542"/>
      <c r="AV16" s="1720"/>
      <c r="AW16" s="542"/>
      <c r="AX16" s="1720"/>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2"/>
      <c r="BW16" s="542"/>
      <c r="BX16" s="542"/>
      <c r="BY16" s="542"/>
      <c r="BZ16" s="542"/>
      <c r="CA16" s="542"/>
      <c r="CB16" s="542"/>
      <c r="CC16" s="542"/>
      <c r="CD16" s="542"/>
      <c r="CE16" s="542"/>
      <c r="CF16" s="542"/>
      <c r="CG16" s="542"/>
      <c r="CH16" s="542"/>
      <c r="CI16" s="542"/>
      <c r="CJ16" s="542"/>
      <c r="CK16" s="542"/>
      <c r="CL16" s="542"/>
      <c r="CM16" s="542"/>
      <c r="CN16" s="542"/>
      <c r="CO16" s="542"/>
      <c r="CP16" s="542"/>
      <c r="CQ16" s="542"/>
      <c r="CR16" s="542"/>
      <c r="CS16" s="542"/>
      <c r="CT16" s="542"/>
      <c r="CU16" s="542"/>
      <c r="CV16" s="542"/>
      <c r="CW16" s="542"/>
      <c r="CX16" s="542"/>
      <c r="CY16" s="542"/>
      <c r="CZ16" s="542"/>
      <c r="DA16" s="542"/>
      <c r="DB16" s="542"/>
      <c r="DC16" s="542"/>
      <c r="DD16" s="542"/>
      <c r="DE16" s="542"/>
      <c r="DF16" s="542"/>
      <c r="DG16" s="542"/>
      <c r="DH16" s="542"/>
      <c r="DI16" s="542"/>
      <c r="DJ16" s="542"/>
      <c r="DK16" s="542"/>
      <c r="DL16" s="542"/>
      <c r="DM16" s="542"/>
      <c r="DN16" s="542"/>
      <c r="DO16" s="542"/>
      <c r="DP16" s="542"/>
      <c r="DQ16" s="542"/>
      <c r="DR16" s="542"/>
      <c r="DS16" s="542"/>
      <c r="DT16" s="542"/>
      <c r="DU16" s="542"/>
      <c r="DV16" s="542"/>
      <c r="DW16" s="542"/>
      <c r="DX16" s="542"/>
      <c r="DY16" s="542"/>
      <c r="DZ16" s="542"/>
      <c r="EA16" s="542"/>
      <c r="EB16" s="542"/>
      <c r="EC16" s="542"/>
      <c r="ED16" s="542"/>
      <c r="EE16" s="542"/>
      <c r="EF16" s="542"/>
      <c r="EG16" s="542"/>
      <c r="EH16" s="542"/>
      <c r="EI16" s="542"/>
      <c r="EJ16" s="542"/>
      <c r="EK16" s="542"/>
      <c r="EL16" s="542"/>
      <c r="EM16" s="542"/>
      <c r="EN16" s="542"/>
      <c r="EO16" s="542"/>
      <c r="EP16" s="542"/>
      <c r="EQ16" s="542"/>
      <c r="ER16" s="542"/>
      <c r="ES16" s="542"/>
      <c r="ET16" s="542"/>
      <c r="EU16" s="542"/>
      <c r="EV16" s="542"/>
      <c r="EW16" s="542"/>
      <c r="EX16" s="542"/>
      <c r="EY16" s="542"/>
      <c r="EZ16" s="542"/>
      <c r="FA16" s="542"/>
      <c r="FB16" s="542"/>
      <c r="FC16" s="542"/>
      <c r="FD16" s="542"/>
      <c r="FE16" s="542"/>
      <c r="FF16" s="542"/>
      <c r="FG16" s="542"/>
      <c r="FH16" s="542"/>
      <c r="FI16" s="542"/>
      <c r="FJ16" s="542"/>
      <c r="FK16" s="542"/>
      <c r="FL16" s="542"/>
      <c r="FM16" s="542"/>
      <c r="FN16" s="542"/>
      <c r="FO16" s="542"/>
      <c r="FP16" s="542"/>
      <c r="FQ16" s="542"/>
      <c r="FR16" s="542"/>
      <c r="FS16" s="542"/>
      <c r="FT16" s="542"/>
      <c r="FU16" s="542"/>
      <c r="FV16" s="542"/>
      <c r="FW16" s="542"/>
      <c r="FX16" s="542"/>
      <c r="FY16" s="542"/>
      <c r="FZ16" s="542"/>
      <c r="GA16" s="542"/>
      <c r="GB16" s="542"/>
      <c r="GC16" s="542"/>
      <c r="GD16" s="542"/>
      <c r="GE16" s="542"/>
      <c r="GF16" s="542"/>
      <c r="GG16" s="542"/>
      <c r="GH16" s="542"/>
      <c r="GI16" s="542"/>
      <c r="GJ16" s="542"/>
      <c r="GK16" s="542"/>
      <c r="GL16" s="542"/>
      <c r="GM16" s="542"/>
      <c r="GN16" s="542"/>
      <c r="GO16" s="542"/>
      <c r="GP16" s="542"/>
      <c r="GQ16" s="542"/>
      <c r="XFB16" s="1680">
        <v>218</v>
      </c>
    </row>
    <row r="17" spans="1:199 16382:16382" s="543" customFormat="1" ht="15" customHeight="1" thickBot="1">
      <c r="A17" s="106"/>
      <c r="B17" s="721"/>
      <c r="C17" s="1355"/>
      <c r="D17" s="1355"/>
      <c r="E17" s="1355"/>
      <c r="F17" s="1355"/>
      <c r="G17" s="1355"/>
      <c r="H17" s="1355"/>
      <c r="I17" s="1355"/>
      <c r="J17" s="1355"/>
      <c r="K17" s="1355"/>
      <c r="L17" s="1355"/>
      <c r="M17" s="1355"/>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355"/>
      <c r="AL17" s="1355"/>
      <c r="AM17" s="1355"/>
      <c r="AN17" s="1355"/>
      <c r="AO17" s="1355"/>
      <c r="AP17" s="1355"/>
      <c r="AQ17" s="1355"/>
      <c r="AR17" s="1355"/>
      <c r="AS17" s="1355"/>
      <c r="AT17" s="1355"/>
      <c r="AU17" s="542"/>
      <c r="AV17" s="1720"/>
      <c r="AW17" s="542"/>
      <c r="AX17" s="1720"/>
      <c r="AY17" s="542"/>
      <c r="AZ17" s="542"/>
      <c r="BA17" s="542"/>
      <c r="BB17" s="542"/>
      <c r="BC17" s="542"/>
      <c r="BD17" s="542"/>
      <c r="BE17" s="542"/>
      <c r="BF17" s="542"/>
      <c r="BG17" s="542"/>
      <c r="BH17" s="542"/>
      <c r="BI17" s="542"/>
      <c r="BJ17" s="542"/>
      <c r="BK17" s="542"/>
      <c r="BL17" s="542"/>
      <c r="BM17" s="542"/>
      <c r="BN17" s="542"/>
      <c r="BO17" s="542"/>
      <c r="BP17" s="542"/>
      <c r="BQ17" s="542"/>
      <c r="BR17" s="542"/>
      <c r="BS17" s="542"/>
      <c r="BT17" s="542"/>
      <c r="BU17" s="542"/>
      <c r="BV17" s="542"/>
      <c r="BW17" s="542"/>
      <c r="BX17" s="542"/>
      <c r="BY17" s="542"/>
      <c r="BZ17" s="542"/>
      <c r="CA17" s="542"/>
      <c r="CB17" s="542"/>
      <c r="CC17" s="542"/>
      <c r="CD17" s="542"/>
      <c r="CE17" s="542"/>
      <c r="CF17" s="542"/>
      <c r="CG17" s="542"/>
      <c r="CH17" s="542"/>
      <c r="CI17" s="542"/>
      <c r="CJ17" s="542"/>
      <c r="CK17" s="542"/>
      <c r="CL17" s="542"/>
      <c r="CM17" s="542"/>
      <c r="CN17" s="542"/>
      <c r="CO17" s="542"/>
      <c r="CP17" s="542"/>
      <c r="CQ17" s="542"/>
      <c r="CR17" s="542"/>
      <c r="CS17" s="542"/>
      <c r="CT17" s="542"/>
      <c r="CU17" s="542"/>
      <c r="CV17" s="542"/>
      <c r="CW17" s="542"/>
      <c r="CX17" s="542"/>
      <c r="CY17" s="542"/>
      <c r="CZ17" s="542"/>
      <c r="DA17" s="542"/>
      <c r="DB17" s="542"/>
      <c r="DC17" s="542"/>
      <c r="DD17" s="542"/>
      <c r="DE17" s="542"/>
      <c r="DF17" s="542"/>
      <c r="DG17" s="542"/>
      <c r="DH17" s="542"/>
      <c r="DI17" s="542"/>
      <c r="DJ17" s="542"/>
      <c r="DK17" s="542"/>
      <c r="DL17" s="542"/>
      <c r="DM17" s="542"/>
      <c r="DN17" s="542"/>
      <c r="DO17" s="542"/>
      <c r="DP17" s="542"/>
      <c r="DQ17" s="542"/>
      <c r="DR17" s="542"/>
      <c r="DS17" s="542"/>
      <c r="DT17" s="542"/>
      <c r="DU17" s="542"/>
      <c r="DV17" s="542"/>
      <c r="DW17" s="542"/>
      <c r="DX17" s="542"/>
      <c r="DY17" s="542"/>
      <c r="DZ17" s="542"/>
      <c r="EA17" s="542"/>
      <c r="EB17" s="542"/>
      <c r="EC17" s="542"/>
      <c r="ED17" s="542"/>
      <c r="EE17" s="542"/>
      <c r="EF17" s="542"/>
      <c r="EG17" s="542"/>
      <c r="EH17" s="542"/>
      <c r="EI17" s="542"/>
      <c r="EJ17" s="542"/>
      <c r="EK17" s="542"/>
      <c r="EL17" s="542"/>
      <c r="EM17" s="542"/>
      <c r="EN17" s="542"/>
      <c r="EO17" s="542"/>
      <c r="EP17" s="542"/>
      <c r="EQ17" s="542"/>
      <c r="ER17" s="542"/>
      <c r="ES17" s="542"/>
      <c r="ET17" s="542"/>
      <c r="EU17" s="542"/>
      <c r="EV17" s="542"/>
      <c r="EW17" s="542"/>
      <c r="EX17" s="542"/>
      <c r="EY17" s="542"/>
      <c r="EZ17" s="542"/>
      <c r="FA17" s="542"/>
      <c r="FB17" s="542"/>
      <c r="FC17" s="542"/>
      <c r="FD17" s="542"/>
      <c r="FE17" s="542"/>
      <c r="FF17" s="542"/>
      <c r="FG17" s="542"/>
      <c r="FH17" s="542"/>
      <c r="FI17" s="542"/>
      <c r="FJ17" s="542"/>
      <c r="FK17" s="542"/>
      <c r="FL17" s="542"/>
      <c r="FM17" s="542"/>
      <c r="FN17" s="542"/>
      <c r="FO17" s="542"/>
      <c r="FP17" s="542"/>
      <c r="FQ17" s="542"/>
      <c r="FR17" s="542"/>
      <c r="FS17" s="542"/>
      <c r="FT17" s="542"/>
      <c r="FU17" s="542"/>
      <c r="FV17" s="542"/>
      <c r="FW17" s="542"/>
      <c r="FX17" s="542"/>
      <c r="FY17" s="542"/>
      <c r="FZ17" s="542"/>
      <c r="GA17" s="542"/>
      <c r="GB17" s="542"/>
      <c r="GC17" s="542"/>
      <c r="GD17" s="542"/>
      <c r="GE17" s="542"/>
      <c r="GF17" s="542"/>
      <c r="GG17" s="542"/>
      <c r="GH17" s="542"/>
      <c r="GI17" s="542"/>
      <c r="GJ17" s="542"/>
      <c r="GK17" s="542"/>
      <c r="GL17" s="542"/>
      <c r="GM17" s="542"/>
      <c r="GN17" s="542"/>
      <c r="GO17" s="542"/>
      <c r="GP17" s="542"/>
      <c r="GQ17" s="542"/>
      <c r="XFB17" s="1680"/>
    </row>
    <row r="18" spans="1:199 16382:16382" ht="15" customHeight="1" thickBot="1">
      <c r="A18" s="241"/>
      <c r="B18" s="534" t="str">
        <f>INDEX(tblTrans[[English]:[Polski]],MATCH(XFB18,tblTrans[ID],0),LangSelID)</f>
        <v>Fee and commission expense</v>
      </c>
      <c r="C18" s="362"/>
      <c r="D18" s="362"/>
      <c r="E18" s="362"/>
      <c r="F18" s="362"/>
      <c r="G18" s="362"/>
      <c r="H18" s="362"/>
      <c r="I18" s="362"/>
      <c r="J18" s="362"/>
      <c r="K18" s="362"/>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86"/>
      <c r="AV18" s="1720"/>
      <c r="AW18" s="86"/>
      <c r="AX18" s="1720"/>
      <c r="AY18" s="86"/>
      <c r="AZ18" s="86"/>
      <c r="BA18" s="86"/>
      <c r="BB18" s="86"/>
      <c r="BC18" s="86"/>
      <c r="BD18" s="86"/>
      <c r="BE18" s="86"/>
      <c r="BF18" s="86"/>
      <c r="BG18" s="86"/>
      <c r="BH18" s="86"/>
      <c r="BI18" s="86"/>
      <c r="BJ18" s="86"/>
      <c r="BK18" s="86"/>
      <c r="BL18" s="86"/>
      <c r="BM18" s="86"/>
      <c r="BN18" s="86"/>
      <c r="BO18" s="86"/>
      <c r="BP18" s="86"/>
      <c r="BQ18" s="86"/>
      <c r="BR18" s="86"/>
      <c r="BS18" s="86"/>
      <c r="BT18" s="86"/>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c r="FB18" s="86"/>
      <c r="FC18" s="86"/>
      <c r="FD18" s="86"/>
      <c r="FE18" s="86"/>
      <c r="FF18" s="86"/>
      <c r="FG18" s="86"/>
      <c r="FH18" s="86"/>
      <c r="FI18" s="86"/>
      <c r="FJ18" s="86"/>
      <c r="FK18" s="86"/>
      <c r="FL18" s="86"/>
      <c r="FM18" s="86"/>
      <c r="FN18" s="86"/>
      <c r="FO18" s="86"/>
      <c r="FP18" s="86"/>
      <c r="FQ18" s="86"/>
      <c r="FR18" s="86"/>
      <c r="FS18" s="86"/>
      <c r="FT18" s="86"/>
      <c r="FU18" s="86"/>
      <c r="FV18" s="86"/>
      <c r="FW18" s="86"/>
      <c r="FX18" s="86"/>
      <c r="FY18" s="86"/>
      <c r="FZ18" s="86"/>
      <c r="GA18" s="86"/>
      <c r="GB18" s="86"/>
      <c r="GC18" s="86"/>
      <c r="GD18" s="86"/>
      <c r="GE18" s="86"/>
      <c r="GF18" s="86"/>
      <c r="GG18" s="86"/>
      <c r="GH18" s="86"/>
      <c r="GI18" s="86"/>
      <c r="GJ18" s="86"/>
      <c r="GK18" s="86"/>
      <c r="GL18" s="86"/>
      <c r="GM18" s="86"/>
      <c r="GN18" s="86"/>
      <c r="GO18" s="86"/>
      <c r="GP18" s="86"/>
      <c r="GQ18" s="86"/>
      <c r="XFB18" s="169">
        <v>219</v>
      </c>
    </row>
    <row r="19" spans="1:199 16382:16382" ht="15" customHeight="1" thickBot="1">
      <c r="A19" s="241"/>
      <c r="B19" s="755" t="str">
        <f>INDEX(tblTrans[[English]:[Polski]],MATCH(XFB19,tblTrans[ID],0),LangSelID)</f>
        <v>Brokerage fees paid</v>
      </c>
      <c r="C19" s="758">
        <v>-6432</v>
      </c>
      <c r="D19" s="758">
        <v>-5925</v>
      </c>
      <c r="E19" s="758">
        <v>-5365</v>
      </c>
      <c r="F19" s="758">
        <v>-6777</v>
      </c>
      <c r="G19" s="758">
        <v>-6865</v>
      </c>
      <c r="H19" s="758">
        <v>-5881</v>
      </c>
      <c r="I19" s="758">
        <v>-5805</v>
      </c>
      <c r="J19" s="758">
        <v>-5543</v>
      </c>
      <c r="K19" s="758">
        <v>-7347</v>
      </c>
      <c r="L19" s="758">
        <v>-2921</v>
      </c>
      <c r="M19" s="758">
        <v>-4777</v>
      </c>
      <c r="N19" s="758">
        <v>-5668</v>
      </c>
      <c r="O19" s="758">
        <v>-6314</v>
      </c>
      <c r="P19" s="758">
        <v>-7986</v>
      </c>
      <c r="Q19" s="758">
        <v>-6141</v>
      </c>
      <c r="R19" s="758">
        <v>-5924</v>
      </c>
      <c r="S19" s="758">
        <v>-7965</v>
      </c>
      <c r="T19" s="758">
        <v>-5651</v>
      </c>
      <c r="U19" s="758">
        <v>-6289</v>
      </c>
      <c r="V19" s="758">
        <v>-7369</v>
      </c>
      <c r="W19" s="758">
        <v>-9417</v>
      </c>
      <c r="X19" s="758">
        <v>-8069</v>
      </c>
      <c r="Y19" s="758">
        <v>-6354</v>
      </c>
      <c r="Z19" s="758">
        <v>-6053</v>
      </c>
      <c r="AA19" s="758">
        <v>-7793</v>
      </c>
      <c r="AB19" s="758">
        <v>-4417</v>
      </c>
      <c r="AC19" s="758">
        <v>-6707</v>
      </c>
      <c r="AD19" s="758">
        <v>-5049</v>
      </c>
      <c r="AE19" s="758">
        <v>-7372</v>
      </c>
      <c r="AF19" s="758">
        <v>-9417</v>
      </c>
      <c r="AG19" s="758">
        <v>-6992</v>
      </c>
      <c r="AH19" s="758">
        <v>-2410</v>
      </c>
      <c r="AI19" s="758">
        <v>-6964</v>
      </c>
      <c r="AJ19" s="758">
        <v>-8389</v>
      </c>
      <c r="AK19" s="758">
        <v>-7172</v>
      </c>
      <c r="AL19" s="758">
        <v>-7390</v>
      </c>
      <c r="AM19" s="758">
        <v>-6806</v>
      </c>
      <c r="AN19" s="758">
        <v>-8182</v>
      </c>
      <c r="AO19" s="758">
        <v>-7937</v>
      </c>
      <c r="AP19" s="758">
        <v>-8719</v>
      </c>
      <c r="AQ19" s="758">
        <v>-7592</v>
      </c>
      <c r="AR19" s="758">
        <v>-12640</v>
      </c>
      <c r="AS19" s="758">
        <v>-17094</v>
      </c>
      <c r="AT19" s="758">
        <v>-18945</v>
      </c>
      <c r="AU19" s="86"/>
      <c r="AV19" s="1720"/>
      <c r="AW19" s="86"/>
      <c r="AX19" s="1720"/>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XFB19" s="169">
        <v>220</v>
      </c>
    </row>
    <row r="20" spans="1:199 16382:16382" s="543" customFormat="1" ht="15" customHeight="1" thickBot="1">
      <c r="A20" s="106"/>
      <c r="B20" s="745" t="str">
        <f>INDEX(tblTrans[[English]:[Polski]],MATCH(XFB20,tblTrans[ID],0),LangSelID)</f>
        <v>Credit cards</v>
      </c>
      <c r="C20" s="735">
        <v>-20041</v>
      </c>
      <c r="D20" s="735">
        <v>-23903</v>
      </c>
      <c r="E20" s="735">
        <v>-17379</v>
      </c>
      <c r="F20" s="735">
        <v>-16104</v>
      </c>
      <c r="G20" s="735">
        <v>-19943</v>
      </c>
      <c r="H20" s="735">
        <v>-26995</v>
      </c>
      <c r="I20" s="735">
        <v>-26968</v>
      </c>
      <c r="J20" s="735">
        <v>-32948</v>
      </c>
      <c r="K20" s="735">
        <v>-29229</v>
      </c>
      <c r="L20" s="735">
        <v>-34169</v>
      </c>
      <c r="M20" s="735">
        <v>-36331</v>
      </c>
      <c r="N20" s="735">
        <v>-43900</v>
      </c>
      <c r="O20" s="735">
        <v>-39489</v>
      </c>
      <c r="P20" s="735">
        <v>-47542</v>
      </c>
      <c r="Q20" s="735">
        <v>-49007</v>
      </c>
      <c r="R20" s="735">
        <v>-52758</v>
      </c>
      <c r="S20" s="735">
        <v>-48065</v>
      </c>
      <c r="T20" s="735">
        <v>-55036</v>
      </c>
      <c r="U20" s="735">
        <v>-39358</v>
      </c>
      <c r="V20" s="735">
        <v>-45127</v>
      </c>
      <c r="W20" s="735">
        <v>-40332</v>
      </c>
      <c r="X20" s="735">
        <v>-45819</v>
      </c>
      <c r="Y20" s="735">
        <v>-46124</v>
      </c>
      <c r="Z20" s="735">
        <v>-44319</v>
      </c>
      <c r="AA20" s="735">
        <v>-40171</v>
      </c>
      <c r="AB20" s="735">
        <v>-42997</v>
      </c>
      <c r="AC20" s="735">
        <v>-48206</v>
      </c>
      <c r="AD20" s="735">
        <v>-51365</v>
      </c>
      <c r="AE20" s="735">
        <v>-48925</v>
      </c>
      <c r="AF20" s="735">
        <v>-59268</v>
      </c>
      <c r="AG20" s="735">
        <v>-56743</v>
      </c>
      <c r="AH20" s="735">
        <v>-52732</v>
      </c>
      <c r="AI20" s="735">
        <v>-46969</v>
      </c>
      <c r="AJ20" s="735">
        <v>-50241.999999999993</v>
      </c>
      <c r="AK20" s="735">
        <v>-48721.000000000029</v>
      </c>
      <c r="AL20" s="735">
        <v>-49060.999999999971</v>
      </c>
      <c r="AM20" s="735">
        <v>-47199</v>
      </c>
      <c r="AN20" s="735">
        <v>-51166</v>
      </c>
      <c r="AO20" s="735">
        <v>-51966</v>
      </c>
      <c r="AP20" s="735">
        <v>-54533</v>
      </c>
      <c r="AQ20" s="735">
        <v>-54590</v>
      </c>
      <c r="AR20" s="735">
        <v>-56431</v>
      </c>
      <c r="AS20" s="735">
        <v>-59853</v>
      </c>
      <c r="AT20" s="735">
        <v>-58982</v>
      </c>
      <c r="AU20" s="542"/>
      <c r="AV20" s="1720"/>
      <c r="AW20" s="542"/>
      <c r="AX20" s="1720"/>
      <c r="AY20" s="542"/>
      <c r="AZ20" s="542"/>
      <c r="BA20" s="542"/>
      <c r="BB20" s="542"/>
      <c r="BC20" s="542"/>
      <c r="BD20" s="542"/>
      <c r="BE20" s="542"/>
      <c r="BF20" s="542"/>
      <c r="BG20" s="542"/>
      <c r="BH20" s="542"/>
      <c r="BI20" s="542"/>
      <c r="BJ20" s="542"/>
      <c r="BK20" s="542"/>
      <c r="BL20" s="542"/>
      <c r="BM20" s="542"/>
      <c r="BN20" s="542"/>
      <c r="BO20" s="542"/>
      <c r="BP20" s="542"/>
      <c r="BQ20" s="542"/>
      <c r="BR20" s="542"/>
      <c r="BS20" s="542"/>
      <c r="BT20" s="542"/>
      <c r="BU20" s="542"/>
      <c r="BV20" s="542"/>
      <c r="BW20" s="542"/>
      <c r="BX20" s="542"/>
      <c r="BY20" s="542"/>
      <c r="BZ20" s="542"/>
      <c r="CA20" s="542"/>
      <c r="CB20" s="542"/>
      <c r="CC20" s="542"/>
      <c r="CD20" s="542"/>
      <c r="CE20" s="542"/>
      <c r="CF20" s="542"/>
      <c r="CG20" s="542"/>
      <c r="CH20" s="542"/>
      <c r="CI20" s="542"/>
      <c r="CJ20" s="542"/>
      <c r="CK20" s="542"/>
      <c r="CL20" s="542"/>
      <c r="CM20" s="542"/>
      <c r="CN20" s="542"/>
      <c r="CO20" s="542"/>
      <c r="CP20" s="542"/>
      <c r="CQ20" s="542"/>
      <c r="CR20" s="542"/>
      <c r="CS20" s="542"/>
      <c r="CT20" s="542"/>
      <c r="CU20" s="542"/>
      <c r="CV20" s="542"/>
      <c r="CW20" s="542"/>
      <c r="CX20" s="542"/>
      <c r="CY20" s="542"/>
      <c r="CZ20" s="542"/>
      <c r="DA20" s="542"/>
      <c r="DB20" s="542"/>
      <c r="DC20" s="542"/>
      <c r="DD20" s="542"/>
      <c r="DE20" s="542"/>
      <c r="DF20" s="542"/>
      <c r="DG20" s="542"/>
      <c r="DH20" s="542"/>
      <c r="DI20" s="542"/>
      <c r="DJ20" s="542"/>
      <c r="DK20" s="542"/>
      <c r="DL20" s="542"/>
      <c r="DM20" s="542"/>
      <c r="DN20" s="542"/>
      <c r="DO20" s="542"/>
      <c r="DP20" s="542"/>
      <c r="DQ20" s="542"/>
      <c r="DR20" s="542"/>
      <c r="DS20" s="542"/>
      <c r="DT20" s="542"/>
      <c r="DU20" s="542"/>
      <c r="DV20" s="542"/>
      <c r="DW20" s="542"/>
      <c r="DX20" s="542"/>
      <c r="DY20" s="542"/>
      <c r="DZ20" s="542"/>
      <c r="EA20" s="542"/>
      <c r="EB20" s="542"/>
      <c r="EC20" s="542"/>
      <c r="ED20" s="542"/>
      <c r="EE20" s="542"/>
      <c r="EF20" s="542"/>
      <c r="EG20" s="542"/>
      <c r="EH20" s="542"/>
      <c r="EI20" s="542"/>
      <c r="EJ20" s="542"/>
      <c r="EK20" s="542"/>
      <c r="EL20" s="542"/>
      <c r="EM20" s="542"/>
      <c r="EN20" s="542"/>
      <c r="EO20" s="542"/>
      <c r="EP20" s="542"/>
      <c r="EQ20" s="542"/>
      <c r="ER20" s="542"/>
      <c r="ES20" s="542"/>
      <c r="ET20" s="542"/>
      <c r="EU20" s="542"/>
      <c r="EV20" s="542"/>
      <c r="EW20" s="542"/>
      <c r="EX20" s="542"/>
      <c r="EY20" s="542"/>
      <c r="EZ20" s="542"/>
      <c r="FA20" s="542"/>
      <c r="FB20" s="542"/>
      <c r="FC20" s="542"/>
      <c r="FD20" s="542"/>
      <c r="FE20" s="542"/>
      <c r="FF20" s="542"/>
      <c r="FG20" s="542"/>
      <c r="FH20" s="542"/>
      <c r="FI20" s="542"/>
      <c r="FJ20" s="542"/>
      <c r="FK20" s="542"/>
      <c r="FL20" s="542"/>
      <c r="FM20" s="542"/>
      <c r="FN20" s="542"/>
      <c r="FO20" s="542"/>
      <c r="FP20" s="542"/>
      <c r="FQ20" s="542"/>
      <c r="FR20" s="542"/>
      <c r="FS20" s="542"/>
      <c r="FT20" s="542"/>
      <c r="FU20" s="542"/>
      <c r="FV20" s="542"/>
      <c r="FW20" s="542"/>
      <c r="FX20" s="542"/>
      <c r="FY20" s="542"/>
      <c r="FZ20" s="542"/>
      <c r="GA20" s="542"/>
      <c r="GB20" s="542"/>
      <c r="GC20" s="542"/>
      <c r="GD20" s="542"/>
      <c r="GE20" s="542"/>
      <c r="GF20" s="542"/>
      <c r="GG20" s="542"/>
      <c r="GH20" s="542"/>
      <c r="GI20" s="542"/>
      <c r="GJ20" s="542"/>
      <c r="GK20" s="542"/>
      <c r="GL20" s="542"/>
      <c r="GM20" s="542"/>
      <c r="GN20" s="542"/>
      <c r="GO20" s="542"/>
      <c r="GP20" s="542"/>
      <c r="GQ20" s="542"/>
      <c r="XFB20" s="169">
        <v>221</v>
      </c>
    </row>
    <row r="21" spans="1:199 16382:16382" s="543" customFormat="1" ht="15" customHeight="1" thickBot="1">
      <c r="A21" s="106"/>
      <c r="B21" s="745" t="str">
        <f>INDEX(tblTrans[[English]:[Polski]],MATCH(XFB21,tblTrans[ID],0),LangSelID)</f>
        <v>Other fees paid</v>
      </c>
      <c r="C21" s="735">
        <v>-9796</v>
      </c>
      <c r="D21" s="735">
        <v>-15091</v>
      </c>
      <c r="E21" s="735">
        <v>-13285</v>
      </c>
      <c r="F21" s="735">
        <v>-26263</v>
      </c>
      <c r="G21" s="735">
        <v>-12056</v>
      </c>
      <c r="H21" s="735">
        <v>-24847</v>
      </c>
      <c r="I21" s="735">
        <v>-19852</v>
      </c>
      <c r="J21" s="735">
        <v>-33321</v>
      </c>
      <c r="K21" s="735">
        <v>-24715</v>
      </c>
      <c r="L21" s="735">
        <v>-29332</v>
      </c>
      <c r="M21" s="735">
        <v>-36467</v>
      </c>
      <c r="N21" s="735">
        <v>-38141</v>
      </c>
      <c r="O21" s="735">
        <v>-48300</v>
      </c>
      <c r="P21" s="735">
        <v>-40293</v>
      </c>
      <c r="Q21" s="735">
        <v>-42853</v>
      </c>
      <c r="R21" s="735">
        <v>-54061</v>
      </c>
      <c r="S21" s="735">
        <v>-25327</v>
      </c>
      <c r="T21" s="735">
        <v>-14367</v>
      </c>
      <c r="U21" s="735">
        <v>-26597</v>
      </c>
      <c r="V21" s="735">
        <v>-26016</v>
      </c>
      <c r="W21" s="735">
        <v>-25039</v>
      </c>
      <c r="X21" s="735">
        <v>-41991</v>
      </c>
      <c r="Y21" s="735">
        <v>-31348</v>
      </c>
      <c r="Z21" s="735">
        <v>-36125</v>
      </c>
      <c r="AA21" s="735">
        <v>-34690</v>
      </c>
      <c r="AB21" s="735">
        <v>-37828</v>
      </c>
      <c r="AC21" s="735">
        <v>-37010</v>
      </c>
      <c r="AD21" s="735">
        <v>-38487</v>
      </c>
      <c r="AE21" s="735">
        <v>-35202</v>
      </c>
      <c r="AF21" s="735">
        <v>-38448</v>
      </c>
      <c r="AG21" s="735">
        <v>-39731</v>
      </c>
      <c r="AH21" s="735">
        <v>-43522</v>
      </c>
      <c r="AI21" s="735">
        <v>-34082</v>
      </c>
      <c r="AJ21" s="735">
        <v>-30466</v>
      </c>
      <c r="AK21" s="735">
        <v>-36529</v>
      </c>
      <c r="AL21" s="735">
        <v>-38049</v>
      </c>
      <c r="AM21" s="735">
        <v>-32587</v>
      </c>
      <c r="AN21" s="735">
        <v>-40634</v>
      </c>
      <c r="AO21" s="735">
        <v>-39773</v>
      </c>
      <c r="AP21" s="735">
        <v>-35955</v>
      </c>
      <c r="AQ21" s="735">
        <v>-40915</v>
      </c>
      <c r="AR21" s="735">
        <v>-37708</v>
      </c>
      <c r="AS21" s="735">
        <v>-45408</v>
      </c>
      <c r="AT21" s="735">
        <v>-49835</v>
      </c>
      <c r="AU21" s="542"/>
      <c r="AV21" s="1720"/>
      <c r="AW21" s="542"/>
      <c r="AX21" s="1720"/>
      <c r="AY21" s="542"/>
      <c r="AZ21" s="542"/>
      <c r="BA21" s="542"/>
      <c r="BB21" s="542"/>
      <c r="BC21" s="542"/>
      <c r="BD21" s="542"/>
      <c r="BE21" s="542"/>
      <c r="BF21" s="542"/>
      <c r="BG21" s="542"/>
      <c r="BH21" s="542"/>
      <c r="BI21" s="542"/>
      <c r="BJ21" s="542"/>
      <c r="BK21" s="542"/>
      <c r="BL21" s="542"/>
      <c r="BM21" s="542"/>
      <c r="BN21" s="542"/>
      <c r="BO21" s="542"/>
      <c r="BP21" s="542"/>
      <c r="BQ21" s="542"/>
      <c r="BR21" s="542"/>
      <c r="BS21" s="542"/>
      <c r="BT21" s="542"/>
      <c r="BU21" s="542"/>
      <c r="BV21" s="542"/>
      <c r="BW21" s="542"/>
      <c r="BX21" s="542"/>
      <c r="BY21" s="542"/>
      <c r="BZ21" s="542"/>
      <c r="CA21" s="542"/>
      <c r="CB21" s="542"/>
      <c r="CC21" s="542"/>
      <c r="CD21" s="542"/>
      <c r="CE21" s="542"/>
      <c r="CF21" s="542"/>
      <c r="CG21" s="542"/>
      <c r="CH21" s="542"/>
      <c r="CI21" s="542"/>
      <c r="CJ21" s="542"/>
      <c r="CK21" s="542"/>
      <c r="CL21" s="542"/>
      <c r="CM21" s="542"/>
      <c r="CN21" s="542"/>
      <c r="CO21" s="542"/>
      <c r="CP21" s="542"/>
      <c r="CQ21" s="542"/>
      <c r="CR21" s="542"/>
      <c r="CS21" s="542"/>
      <c r="CT21" s="542"/>
      <c r="CU21" s="542"/>
      <c r="CV21" s="542"/>
      <c r="CW21" s="542"/>
      <c r="CX21" s="542"/>
      <c r="CY21" s="542"/>
      <c r="CZ21" s="542"/>
      <c r="DA21" s="542"/>
      <c r="DB21" s="542"/>
      <c r="DC21" s="542"/>
      <c r="DD21" s="542"/>
      <c r="DE21" s="542"/>
      <c r="DF21" s="542"/>
      <c r="DG21" s="542"/>
      <c r="DH21" s="542"/>
      <c r="DI21" s="542"/>
      <c r="DJ21" s="542"/>
      <c r="DK21" s="542"/>
      <c r="DL21" s="542"/>
      <c r="DM21" s="542"/>
      <c r="DN21" s="542"/>
      <c r="DO21" s="542"/>
      <c r="DP21" s="542"/>
      <c r="DQ21" s="542"/>
      <c r="DR21" s="542"/>
      <c r="DS21" s="542"/>
      <c r="DT21" s="542"/>
      <c r="DU21" s="542"/>
      <c r="DV21" s="542"/>
      <c r="DW21" s="542"/>
      <c r="DX21" s="542"/>
      <c r="DY21" s="542"/>
      <c r="DZ21" s="542"/>
      <c r="EA21" s="542"/>
      <c r="EB21" s="542"/>
      <c r="EC21" s="542"/>
      <c r="ED21" s="542"/>
      <c r="EE21" s="542"/>
      <c r="EF21" s="542"/>
      <c r="EG21" s="542"/>
      <c r="EH21" s="542"/>
      <c r="EI21" s="542"/>
      <c r="EJ21" s="542"/>
      <c r="EK21" s="542"/>
      <c r="EL21" s="542"/>
      <c r="EM21" s="542"/>
      <c r="EN21" s="542"/>
      <c r="EO21" s="542"/>
      <c r="EP21" s="542"/>
      <c r="EQ21" s="542"/>
      <c r="ER21" s="542"/>
      <c r="ES21" s="542"/>
      <c r="ET21" s="542"/>
      <c r="EU21" s="542"/>
      <c r="EV21" s="542"/>
      <c r="EW21" s="542"/>
      <c r="EX21" s="542"/>
      <c r="EY21" s="542"/>
      <c r="EZ21" s="542"/>
      <c r="FA21" s="542"/>
      <c r="FB21" s="542"/>
      <c r="FC21" s="542"/>
      <c r="FD21" s="542"/>
      <c r="FE21" s="542"/>
      <c r="FF21" s="542"/>
      <c r="FG21" s="542"/>
      <c r="FH21" s="542"/>
      <c r="FI21" s="542"/>
      <c r="FJ21" s="542"/>
      <c r="FK21" s="542"/>
      <c r="FL21" s="542"/>
      <c r="FM21" s="542"/>
      <c r="FN21" s="542"/>
      <c r="FO21" s="542"/>
      <c r="FP21" s="542"/>
      <c r="FQ21" s="542"/>
      <c r="FR21" s="542"/>
      <c r="FS21" s="542"/>
      <c r="FT21" s="542"/>
      <c r="FU21" s="542"/>
      <c r="FV21" s="542"/>
      <c r="FW21" s="542"/>
      <c r="FX21" s="542"/>
      <c r="FY21" s="542"/>
      <c r="FZ21" s="542"/>
      <c r="GA21" s="542"/>
      <c r="GB21" s="542"/>
      <c r="GC21" s="542"/>
      <c r="GD21" s="542"/>
      <c r="GE21" s="542"/>
      <c r="GF21" s="542"/>
      <c r="GG21" s="542"/>
      <c r="GH21" s="542"/>
      <c r="GI21" s="542"/>
      <c r="GJ21" s="542"/>
      <c r="GK21" s="542"/>
      <c r="GL21" s="542"/>
      <c r="GM21" s="542"/>
      <c r="GN21" s="542"/>
      <c r="GO21" s="542"/>
      <c r="GP21" s="542"/>
      <c r="GQ21" s="542"/>
      <c r="XFB21" s="169">
        <v>222</v>
      </c>
    </row>
    <row r="22" spans="1:199 16382:16382" s="543" customFormat="1" ht="23.25" thickBot="1">
      <c r="A22" s="106"/>
      <c r="B22" s="1057" t="str">
        <f>INDEX(tblTrans[[English]:[Polski]],MATCH(XFB22,tblTrans[ID],0),LangSelID)</f>
        <v>Commissions paid for agency service regarding sale of insurance products of external financial entities</v>
      </c>
      <c r="C22" s="735"/>
      <c r="D22" s="735"/>
      <c r="E22" s="735"/>
      <c r="F22" s="735"/>
      <c r="G22" s="735"/>
      <c r="H22" s="735"/>
      <c r="I22" s="735"/>
      <c r="J22" s="735"/>
      <c r="K22" s="735"/>
      <c r="L22" s="735"/>
      <c r="M22" s="735"/>
      <c r="N22" s="735"/>
      <c r="O22" s="735"/>
      <c r="P22" s="735"/>
      <c r="Q22" s="735"/>
      <c r="R22" s="735"/>
      <c r="S22" s="735">
        <v>-19845</v>
      </c>
      <c r="T22" s="735">
        <v>-25160</v>
      </c>
      <c r="U22" s="735">
        <v>-19363</v>
      </c>
      <c r="V22" s="735">
        <v>-24138</v>
      </c>
      <c r="W22" s="735">
        <v>-18430</v>
      </c>
      <c r="X22" s="735">
        <v>-18914</v>
      </c>
      <c r="Y22" s="735">
        <v>-21024</v>
      </c>
      <c r="Z22" s="735">
        <v>-22101</v>
      </c>
      <c r="AA22" s="735">
        <v>-15993</v>
      </c>
      <c r="AB22" s="735">
        <v>-14360</v>
      </c>
      <c r="AC22" s="735">
        <v>-19544</v>
      </c>
      <c r="AD22" s="735">
        <v>-15245</v>
      </c>
      <c r="AE22" s="735">
        <v>-16546</v>
      </c>
      <c r="AF22" s="735">
        <v>-14719</v>
      </c>
      <c r="AG22" s="735">
        <v>-16674</v>
      </c>
      <c r="AH22" s="735">
        <v>-16767</v>
      </c>
      <c r="AI22" s="735">
        <v>-15593</v>
      </c>
      <c r="AJ22" s="735">
        <v>-22990</v>
      </c>
      <c r="AK22" s="735">
        <v>-14677</v>
      </c>
      <c r="AL22" s="735">
        <v>-24741</v>
      </c>
      <c r="AM22" s="735">
        <v>-21971</v>
      </c>
      <c r="AN22" s="735">
        <v>-26208</v>
      </c>
      <c r="AO22" s="735">
        <v>-25014</v>
      </c>
      <c r="AP22" s="735">
        <v>-25256</v>
      </c>
      <c r="AQ22" s="735">
        <v>-25022</v>
      </c>
      <c r="AR22" s="735">
        <v>-30623</v>
      </c>
      <c r="AS22" s="735">
        <v>-35176</v>
      </c>
      <c r="AT22" s="735">
        <v>-32189</v>
      </c>
      <c r="AU22" s="542"/>
      <c r="AV22" s="1720"/>
      <c r="AW22" s="542"/>
      <c r="AX22" s="1720"/>
      <c r="AY22" s="542"/>
      <c r="AZ22" s="542"/>
      <c r="BA22" s="542"/>
      <c r="BB22" s="542"/>
      <c r="BC22" s="542"/>
      <c r="BD22" s="542"/>
      <c r="BE22" s="542"/>
      <c r="BF22" s="542"/>
      <c r="BG22" s="542"/>
      <c r="BH22" s="542"/>
      <c r="BI22" s="542"/>
      <c r="BJ22" s="542"/>
      <c r="BK22" s="542"/>
      <c r="BL22" s="542"/>
      <c r="BM22" s="542"/>
      <c r="BN22" s="542"/>
      <c r="BO22" s="542"/>
      <c r="BP22" s="542"/>
      <c r="BQ22" s="542"/>
      <c r="BR22" s="542"/>
      <c r="BS22" s="542"/>
      <c r="BT22" s="542"/>
      <c r="BU22" s="542"/>
      <c r="BV22" s="542"/>
      <c r="BW22" s="542"/>
      <c r="BX22" s="542"/>
      <c r="BY22" s="542"/>
      <c r="BZ22" s="542"/>
      <c r="CA22" s="542"/>
      <c r="CB22" s="542"/>
      <c r="CC22" s="542"/>
      <c r="CD22" s="542"/>
      <c r="CE22" s="542"/>
      <c r="CF22" s="542"/>
      <c r="CG22" s="542"/>
      <c r="CH22" s="542"/>
      <c r="CI22" s="542"/>
      <c r="CJ22" s="542"/>
      <c r="CK22" s="542"/>
      <c r="CL22" s="542"/>
      <c r="CM22" s="542"/>
      <c r="CN22" s="542"/>
      <c r="CO22" s="542"/>
      <c r="CP22" s="542"/>
      <c r="CQ22" s="542"/>
      <c r="CR22" s="542"/>
      <c r="CS22" s="542"/>
      <c r="CT22" s="542"/>
      <c r="CU22" s="542"/>
      <c r="CV22" s="542"/>
      <c r="CW22" s="542"/>
      <c r="CX22" s="542"/>
      <c r="CY22" s="542"/>
      <c r="CZ22" s="542"/>
      <c r="DA22" s="542"/>
      <c r="DB22" s="542"/>
      <c r="DC22" s="542"/>
      <c r="DD22" s="542"/>
      <c r="DE22" s="542"/>
      <c r="DF22" s="542"/>
      <c r="DG22" s="542"/>
      <c r="DH22" s="542"/>
      <c r="DI22" s="542"/>
      <c r="DJ22" s="542"/>
      <c r="DK22" s="542"/>
      <c r="DL22" s="542"/>
      <c r="DM22" s="542"/>
      <c r="DN22" s="542"/>
      <c r="DO22" s="542"/>
      <c r="DP22" s="542"/>
      <c r="DQ22" s="542"/>
      <c r="DR22" s="542"/>
      <c r="DS22" s="542"/>
      <c r="DT22" s="542"/>
      <c r="DU22" s="542"/>
      <c r="DV22" s="542"/>
      <c r="DW22" s="542"/>
      <c r="DX22" s="542"/>
      <c r="DY22" s="542"/>
      <c r="DZ22" s="542"/>
      <c r="EA22" s="542"/>
      <c r="EB22" s="542"/>
      <c r="EC22" s="542"/>
      <c r="ED22" s="542"/>
      <c r="EE22" s="542"/>
      <c r="EF22" s="542"/>
      <c r="EG22" s="542"/>
      <c r="EH22" s="542"/>
      <c r="EI22" s="542"/>
      <c r="EJ22" s="542"/>
      <c r="EK22" s="542"/>
      <c r="EL22" s="542"/>
      <c r="EM22" s="542"/>
      <c r="EN22" s="542"/>
      <c r="EO22" s="542"/>
      <c r="EP22" s="542"/>
      <c r="EQ22" s="542"/>
      <c r="ER22" s="542"/>
      <c r="ES22" s="542"/>
      <c r="ET22" s="542"/>
      <c r="EU22" s="542"/>
      <c r="EV22" s="542"/>
      <c r="EW22" s="542"/>
      <c r="EX22" s="542"/>
      <c r="EY22" s="542"/>
      <c r="EZ22" s="542"/>
      <c r="FA22" s="542"/>
      <c r="FB22" s="542"/>
      <c r="FC22" s="542"/>
      <c r="FD22" s="542"/>
      <c r="FE22" s="542"/>
      <c r="FF22" s="542"/>
      <c r="FG22" s="542"/>
      <c r="FH22" s="542"/>
      <c r="FI22" s="542"/>
      <c r="FJ22" s="542"/>
      <c r="FK22" s="542"/>
      <c r="FL22" s="542"/>
      <c r="FM22" s="542"/>
      <c r="FN22" s="542"/>
      <c r="FO22" s="542"/>
      <c r="FP22" s="542"/>
      <c r="FQ22" s="542"/>
      <c r="FR22" s="542"/>
      <c r="FS22" s="542"/>
      <c r="FT22" s="542"/>
      <c r="FU22" s="542"/>
      <c r="FV22" s="542"/>
      <c r="FW22" s="542"/>
      <c r="FX22" s="542"/>
      <c r="FY22" s="542"/>
      <c r="FZ22" s="542"/>
      <c r="GA22" s="542"/>
      <c r="GB22" s="542"/>
      <c r="GC22" s="542"/>
      <c r="GD22" s="542"/>
      <c r="GE22" s="542"/>
      <c r="GF22" s="542"/>
      <c r="GG22" s="542"/>
      <c r="GH22" s="542"/>
      <c r="GI22" s="542"/>
      <c r="GJ22" s="542"/>
      <c r="GK22" s="542"/>
      <c r="GL22" s="542"/>
      <c r="GM22" s="542"/>
      <c r="GN22" s="542"/>
      <c r="GO22" s="542"/>
      <c r="GP22" s="542"/>
      <c r="GQ22" s="542"/>
      <c r="XFB22" s="169">
        <v>223</v>
      </c>
    </row>
    <row r="23" spans="1:199 16382:16382" s="542" customFormat="1" ht="15" customHeight="1" thickBot="1">
      <c r="A23" s="264"/>
      <c r="B23" s="745" t="str">
        <f>INDEX(tblTrans[[English]:[Polski]],MATCH(XFB23,tblTrans[ID],0),LangSelID)</f>
        <v>Insurance activity fees paid</v>
      </c>
      <c r="C23" s="735"/>
      <c r="D23" s="735"/>
      <c r="E23" s="735"/>
      <c r="F23" s="735"/>
      <c r="G23" s="735"/>
      <c r="H23" s="735"/>
      <c r="I23" s="735"/>
      <c r="J23" s="735"/>
      <c r="K23" s="735"/>
      <c r="L23" s="735"/>
      <c r="M23" s="735"/>
      <c r="N23" s="735"/>
      <c r="O23" s="735">
        <v>-3800</v>
      </c>
      <c r="P23" s="735">
        <v>-1927</v>
      </c>
      <c r="Q23" s="735">
        <v>1412</v>
      </c>
      <c r="R23" s="735">
        <v>-1581</v>
      </c>
      <c r="S23" s="735">
        <v>-3463</v>
      </c>
      <c r="T23" s="735">
        <v>-10083</v>
      </c>
      <c r="U23" s="735">
        <v>-11783</v>
      </c>
      <c r="V23" s="735">
        <v>-11824</v>
      </c>
      <c r="W23" s="735">
        <v>-6057</v>
      </c>
      <c r="X23" s="735">
        <v>-7047</v>
      </c>
      <c r="Y23" s="735">
        <v>-2575</v>
      </c>
      <c r="Z23" s="735">
        <v>-2062</v>
      </c>
      <c r="AA23" s="735">
        <v>-2930</v>
      </c>
      <c r="AB23" s="735">
        <v>-1879</v>
      </c>
      <c r="AC23" s="735">
        <v>-1935</v>
      </c>
      <c r="AD23" s="735">
        <v>-3727</v>
      </c>
      <c r="AE23" s="735">
        <v>-2135</v>
      </c>
      <c r="AF23" s="735">
        <v>-137</v>
      </c>
      <c r="AG23" s="735">
        <v>-931</v>
      </c>
      <c r="AH23" s="735">
        <v>-425</v>
      </c>
      <c r="AI23" s="735">
        <v>-1332</v>
      </c>
      <c r="AJ23" s="735">
        <v>-2703</v>
      </c>
      <c r="AK23" s="735">
        <v>-3312</v>
      </c>
      <c r="AL23" s="735">
        <v>-1660</v>
      </c>
      <c r="AM23" s="735">
        <v>-4206</v>
      </c>
      <c r="AN23" s="735">
        <v>1652</v>
      </c>
      <c r="AO23" s="735">
        <v>1034</v>
      </c>
      <c r="AP23" s="735">
        <v>-45</v>
      </c>
      <c r="AQ23" s="735">
        <v>-1426</v>
      </c>
      <c r="AR23" s="735">
        <v>-1326</v>
      </c>
      <c r="AS23" s="735">
        <v>1085</v>
      </c>
      <c r="AT23" s="735">
        <v>-369</v>
      </c>
      <c r="AV23" s="1720"/>
      <c r="AX23" s="1720"/>
      <c r="XFB23" s="169">
        <v>224</v>
      </c>
    </row>
    <row r="24" spans="1:199 16382:16382" s="542" customFormat="1" ht="15" customHeight="1" thickBot="1">
      <c r="A24" s="264" t="s">
        <v>22</v>
      </c>
      <c r="B24" s="745" t="str">
        <f>INDEX(tblTrans[[English]:[Polski]],MATCH(XFB24,tblTrans[ID],0),LangSelID)</f>
        <v>Cash service costs</v>
      </c>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4"/>
      <c r="AC24" s="734"/>
      <c r="AD24" s="734"/>
      <c r="AE24" s="734"/>
      <c r="AF24" s="734"/>
      <c r="AG24" s="734"/>
      <c r="AH24" s="734"/>
      <c r="AI24" s="734">
        <v>-5631</v>
      </c>
      <c r="AJ24" s="734">
        <v>-8082</v>
      </c>
      <c r="AK24" s="734">
        <v>-10014</v>
      </c>
      <c r="AL24" s="734">
        <v>-12384</v>
      </c>
      <c r="AM24" s="734">
        <v>-6118</v>
      </c>
      <c r="AN24" s="734">
        <v>-7985</v>
      </c>
      <c r="AO24" s="734">
        <v>-10029</v>
      </c>
      <c r="AP24" s="734">
        <v>-16534</v>
      </c>
      <c r="AQ24" s="734">
        <v>-8731</v>
      </c>
      <c r="AR24" s="734">
        <v>-14014</v>
      </c>
      <c r="AS24" s="734">
        <v>-10821</v>
      </c>
      <c r="AT24" s="734">
        <v>-14340</v>
      </c>
      <c r="AV24" s="1720"/>
      <c r="AX24" s="1720"/>
      <c r="XFB24" s="1668">
        <v>225</v>
      </c>
    </row>
    <row r="25" spans="1:199 16382:16382" s="542" customFormat="1" ht="15" customHeight="1" thickBot="1">
      <c r="A25" s="264"/>
      <c r="B25" s="1684" t="str">
        <f>INDEX(tblTrans[[English]:[Polski]],MATCH(XFB25,tblTrans[ID],0),LangSelID)</f>
        <v>Fees paid to NBP and KIR</v>
      </c>
      <c r="C25" s="734"/>
      <c r="D25" s="734"/>
      <c r="E25" s="734"/>
      <c r="F25" s="734"/>
      <c r="G25" s="734"/>
      <c r="H25" s="734"/>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v>-1798</v>
      </c>
      <c r="AJ25" s="734">
        <v>-2608</v>
      </c>
      <c r="AK25" s="734">
        <v>-2620</v>
      </c>
      <c r="AL25" s="734">
        <v>-3732</v>
      </c>
      <c r="AM25" s="734">
        <v>-1783</v>
      </c>
      <c r="AN25" s="734">
        <v>-2631</v>
      </c>
      <c r="AO25" s="734">
        <v>-2613</v>
      </c>
      <c r="AP25" s="734">
        <v>-3587</v>
      </c>
      <c r="AQ25" s="734">
        <v>-1889</v>
      </c>
      <c r="AR25" s="734">
        <v>-2838</v>
      </c>
      <c r="AS25" s="734">
        <v>-2802</v>
      </c>
      <c r="AT25" s="734">
        <v>-3924</v>
      </c>
      <c r="AV25" s="1720"/>
      <c r="AX25" s="1720"/>
      <c r="XFB25" s="1668">
        <v>226</v>
      </c>
    </row>
    <row r="26" spans="1:199 16382:16382" s="543" customFormat="1" ht="15" customHeight="1" thickBot="1">
      <c r="A26" s="106"/>
      <c r="B26" s="723" t="str">
        <f>INDEX(tblTrans[[English]:[Polski]],MATCH(XFB26,tblTrans[ID],0),LangSelID)</f>
        <v>Total fee and commission expense</v>
      </c>
      <c r="C26" s="724">
        <v>-36269</v>
      </c>
      <c r="D26" s="724">
        <v>-44919</v>
      </c>
      <c r="E26" s="724">
        <v>-36029</v>
      </c>
      <c r="F26" s="724">
        <v>-49144</v>
      </c>
      <c r="G26" s="724">
        <v>-38864</v>
      </c>
      <c r="H26" s="724">
        <v>-57723</v>
      </c>
      <c r="I26" s="724">
        <v>-52625</v>
      </c>
      <c r="J26" s="724">
        <v>-71812</v>
      </c>
      <c r="K26" s="724">
        <v>-61291</v>
      </c>
      <c r="L26" s="724">
        <v>-66422</v>
      </c>
      <c r="M26" s="724">
        <v>-77575</v>
      </c>
      <c r="N26" s="724">
        <v>-87709</v>
      </c>
      <c r="O26" s="724">
        <v>-97903</v>
      </c>
      <c r="P26" s="724">
        <v>-97748</v>
      </c>
      <c r="Q26" s="724">
        <v>-96589</v>
      </c>
      <c r="R26" s="724">
        <v>-114324</v>
      </c>
      <c r="S26" s="724">
        <v>-104665</v>
      </c>
      <c r="T26" s="724">
        <v>-110297</v>
      </c>
      <c r="U26" s="724">
        <v>-103390</v>
      </c>
      <c r="V26" s="724">
        <v>-114474</v>
      </c>
      <c r="W26" s="724">
        <v>-99275</v>
      </c>
      <c r="X26" s="724">
        <v>-121840</v>
      </c>
      <c r="Y26" s="724">
        <v>-107425</v>
      </c>
      <c r="Z26" s="724">
        <v>-110660</v>
      </c>
      <c r="AA26" s="724">
        <f t="shared" ref="AA26:AH26" si="1">SUM(AA19:AA23)</f>
        <v>-101577</v>
      </c>
      <c r="AB26" s="724">
        <f t="shared" si="1"/>
        <v>-101481</v>
      </c>
      <c r="AC26" s="724">
        <f t="shared" si="1"/>
        <v>-113402</v>
      </c>
      <c r="AD26" s="724">
        <f t="shared" si="1"/>
        <v>-113873</v>
      </c>
      <c r="AE26" s="724">
        <f t="shared" si="1"/>
        <v>-110180</v>
      </c>
      <c r="AF26" s="724">
        <f t="shared" si="1"/>
        <v>-121989</v>
      </c>
      <c r="AG26" s="724">
        <f t="shared" si="1"/>
        <v>-121071</v>
      </c>
      <c r="AH26" s="724">
        <f t="shared" si="1"/>
        <v>-115856</v>
      </c>
      <c r="AI26" s="724">
        <f>SUM(AI19:AI25)</f>
        <v>-112369</v>
      </c>
      <c r="AJ26" s="724">
        <f>SUM(AJ19:AJ25)</f>
        <v>-125480</v>
      </c>
      <c r="AK26" s="724">
        <f>SUM(AK19:AK25)</f>
        <v>-123045.00000000003</v>
      </c>
      <c r="AL26" s="724">
        <f>SUM(AL19:AL25)</f>
        <v>-137016.99999999997</v>
      </c>
      <c r="AM26" s="724">
        <v>-120670</v>
      </c>
      <c r="AN26" s="724">
        <v>-135154</v>
      </c>
      <c r="AO26" s="724">
        <v>-136298</v>
      </c>
      <c r="AP26" s="724">
        <v>-144629</v>
      </c>
      <c r="AQ26" s="724">
        <v>-140165</v>
      </c>
      <c r="AR26" s="724">
        <v>-155580</v>
      </c>
      <c r="AS26" s="724">
        <v>-170069</v>
      </c>
      <c r="AT26" s="724">
        <v>-178584</v>
      </c>
      <c r="AU26" s="542"/>
      <c r="AV26" s="1720"/>
      <c r="AW26" s="542"/>
      <c r="AX26" s="542"/>
      <c r="AY26" s="542"/>
      <c r="AZ26" s="542"/>
      <c r="BA26" s="542"/>
      <c r="BB26" s="542"/>
      <c r="BC26" s="542"/>
      <c r="BD26" s="542"/>
      <c r="BE26" s="542"/>
      <c r="BF26" s="542"/>
      <c r="BG26" s="542"/>
      <c r="BH26" s="542"/>
      <c r="BI26" s="542"/>
      <c r="BJ26" s="542"/>
      <c r="BK26" s="542"/>
      <c r="BL26" s="542"/>
      <c r="BM26" s="542"/>
      <c r="BN26" s="542"/>
      <c r="BO26" s="542"/>
      <c r="BP26" s="542"/>
      <c r="BQ26" s="542"/>
      <c r="BR26" s="542"/>
      <c r="BS26" s="542"/>
      <c r="BT26" s="542"/>
      <c r="BU26" s="542"/>
      <c r="BV26" s="542"/>
      <c r="BW26" s="542"/>
      <c r="BX26" s="542"/>
      <c r="BY26" s="542"/>
      <c r="BZ26" s="542"/>
      <c r="CA26" s="542"/>
      <c r="CB26" s="542"/>
      <c r="CC26" s="542"/>
      <c r="CD26" s="542"/>
      <c r="CE26" s="542"/>
      <c r="CF26" s="542"/>
      <c r="CG26" s="542"/>
      <c r="CH26" s="542"/>
      <c r="CI26" s="542"/>
      <c r="CJ26" s="542"/>
      <c r="CK26" s="542"/>
      <c r="CL26" s="542"/>
      <c r="CM26" s="542"/>
      <c r="CN26" s="542"/>
      <c r="CO26" s="542"/>
      <c r="CP26" s="542"/>
      <c r="CQ26" s="542"/>
      <c r="CR26" s="542"/>
      <c r="CS26" s="542"/>
      <c r="CT26" s="542"/>
      <c r="CU26" s="542"/>
      <c r="CV26" s="542"/>
      <c r="CW26" s="542"/>
      <c r="CX26" s="542"/>
      <c r="CY26" s="542"/>
      <c r="CZ26" s="542"/>
      <c r="DA26" s="542"/>
      <c r="DB26" s="542"/>
      <c r="DC26" s="542"/>
      <c r="DD26" s="542"/>
      <c r="DE26" s="542"/>
      <c r="DF26" s="542"/>
      <c r="DG26" s="542"/>
      <c r="DH26" s="542"/>
      <c r="DI26" s="542"/>
      <c r="DJ26" s="542"/>
      <c r="DK26" s="542"/>
      <c r="DL26" s="542"/>
      <c r="DM26" s="542"/>
      <c r="DN26" s="542"/>
      <c r="DO26" s="542"/>
      <c r="DP26" s="542"/>
      <c r="DQ26" s="542"/>
      <c r="DR26" s="542"/>
      <c r="DS26" s="542"/>
      <c r="DT26" s="542"/>
      <c r="DU26" s="542"/>
      <c r="DV26" s="542"/>
      <c r="DW26" s="542"/>
      <c r="DX26" s="542"/>
      <c r="DY26" s="542"/>
      <c r="DZ26" s="542"/>
      <c r="EA26" s="542"/>
      <c r="EB26" s="542"/>
      <c r="EC26" s="542"/>
      <c r="ED26" s="542"/>
      <c r="EE26" s="542"/>
      <c r="EF26" s="542"/>
      <c r="EG26" s="542"/>
      <c r="EH26" s="542"/>
      <c r="EI26" s="542"/>
      <c r="EJ26" s="542"/>
      <c r="EK26" s="542"/>
      <c r="EL26" s="542"/>
      <c r="EM26" s="542"/>
      <c r="EN26" s="542"/>
      <c r="EO26" s="542"/>
      <c r="EP26" s="542"/>
      <c r="EQ26" s="542"/>
      <c r="ER26" s="542"/>
      <c r="ES26" s="542"/>
      <c r="ET26" s="542"/>
      <c r="EU26" s="542"/>
      <c r="EV26" s="542"/>
      <c r="EW26" s="542"/>
      <c r="EX26" s="542"/>
      <c r="EY26" s="542"/>
      <c r="EZ26" s="542"/>
      <c r="FA26" s="542"/>
      <c r="FB26" s="542"/>
      <c r="FC26" s="542"/>
      <c r="FD26" s="542"/>
      <c r="FE26" s="542"/>
      <c r="FF26" s="542"/>
      <c r="FG26" s="542"/>
      <c r="FH26" s="542"/>
      <c r="FI26" s="542"/>
      <c r="FJ26" s="542"/>
      <c r="FK26" s="542"/>
      <c r="FL26" s="542"/>
      <c r="FM26" s="542"/>
      <c r="FN26" s="542"/>
      <c r="FO26" s="542"/>
      <c r="FP26" s="542"/>
      <c r="FQ26" s="542"/>
      <c r="FR26" s="542"/>
      <c r="FS26" s="542"/>
      <c r="FT26" s="542"/>
      <c r="FU26" s="542"/>
      <c r="FV26" s="542"/>
      <c r="FW26" s="542"/>
      <c r="FX26" s="542"/>
      <c r="FY26" s="542"/>
      <c r="FZ26" s="542"/>
      <c r="GA26" s="542"/>
      <c r="GB26" s="542"/>
      <c r="GC26" s="542"/>
      <c r="GD26" s="542"/>
      <c r="GE26" s="542"/>
      <c r="GF26" s="542"/>
      <c r="GG26" s="542"/>
      <c r="GH26" s="542"/>
      <c r="GI26" s="542"/>
      <c r="GJ26" s="542"/>
      <c r="GK26" s="542"/>
      <c r="GL26" s="542"/>
      <c r="GM26" s="542"/>
      <c r="GN26" s="542"/>
      <c r="GO26" s="542"/>
      <c r="GP26" s="542"/>
      <c r="GQ26" s="542"/>
      <c r="XFB26" s="169">
        <v>227</v>
      </c>
    </row>
    <row r="27" spans="1:199 16382:16382" thickBot="1">
      <c r="B27" s="539"/>
      <c r="C27" s="265"/>
      <c r="D27" s="265"/>
      <c r="E27" s="265"/>
      <c r="F27" s="265"/>
      <c r="G27" s="265"/>
      <c r="H27" s="265"/>
      <c r="I27" s="265"/>
      <c r="J27" s="265"/>
      <c r="K27" s="265"/>
      <c r="L27" s="265"/>
      <c r="M27" s="265"/>
      <c r="N27" s="265"/>
      <c r="O27" s="266"/>
      <c r="P27" s="266"/>
      <c r="Q27" s="266"/>
      <c r="R27" s="108"/>
      <c r="S27" s="267"/>
      <c r="T27" s="107"/>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row>
    <row r="28" spans="1:199 16382:16382" thickBot="1">
      <c r="C28" s="100"/>
      <c r="D28" s="100"/>
      <c r="E28" s="100"/>
      <c r="F28" s="100"/>
      <c r="G28" s="100"/>
      <c r="H28" s="100"/>
      <c r="I28" s="100"/>
      <c r="J28" s="100"/>
      <c r="K28" s="100"/>
      <c r="L28" s="100"/>
      <c r="M28" s="100"/>
      <c r="N28" s="100"/>
      <c r="O28" s="101"/>
      <c r="P28" s="101"/>
      <c r="Q28" s="101"/>
      <c r="S28" s="87"/>
      <c r="AF28" s="98"/>
      <c r="AG28" s="98"/>
      <c r="AP28" s="87"/>
      <c r="AQ28" s="87"/>
      <c r="AR28" s="87"/>
    </row>
    <row r="29" spans="1:199 16382:16382" thickBot="1">
      <c r="B29" s="541"/>
      <c r="C29" s="102"/>
      <c r="D29" s="102"/>
      <c r="E29" s="102"/>
      <c r="F29" s="102"/>
      <c r="G29" s="102"/>
      <c r="H29" s="102"/>
      <c r="AI29" s="1365"/>
      <c r="AJ29" s="1365"/>
      <c r="AK29" s="1365"/>
      <c r="AL29" s="1365"/>
      <c r="AM29" s="1365"/>
      <c r="AN29" s="1365"/>
      <c r="AO29" s="1365"/>
      <c r="AP29" s="1365"/>
      <c r="AR29" s="87"/>
    </row>
    <row r="30" spans="1:199 16382:16382" thickBot="1">
      <c r="B30" s="541"/>
      <c r="C30" s="102"/>
      <c r="D30" s="102"/>
      <c r="E30" s="102"/>
      <c r="F30" s="102"/>
      <c r="G30" s="102"/>
      <c r="H30" s="102"/>
      <c r="AI30" s="1365"/>
      <c r="AJ30" s="1365"/>
      <c r="AK30" s="1365"/>
      <c r="AL30" s="1365"/>
      <c r="AM30" s="1365"/>
    </row>
    <row r="32" spans="1:199 16382:16382" thickBot="1">
      <c r="B32" s="542"/>
      <c r="C32" s="100"/>
      <c r="D32" s="100"/>
      <c r="E32" s="100"/>
      <c r="F32" s="100"/>
      <c r="G32" s="100"/>
      <c r="H32" s="100"/>
    </row>
    <row r="33" spans="2:9" thickBot="1">
      <c r="B33" s="542"/>
      <c r="C33" s="100"/>
      <c r="D33" s="100"/>
      <c r="E33" s="100"/>
      <c r="F33" s="100"/>
      <c r="G33" s="100"/>
      <c r="H33" s="100"/>
    </row>
    <row r="34" spans="2:9" thickBot="1">
      <c r="B34" s="542"/>
      <c r="C34" s="100"/>
      <c r="D34" s="100"/>
      <c r="E34" s="100"/>
      <c r="F34" s="100"/>
      <c r="G34" s="100"/>
      <c r="H34" s="100"/>
    </row>
    <row r="35" spans="2:9" thickBot="1">
      <c r="B35" s="542"/>
      <c r="C35" s="100"/>
      <c r="D35" s="100"/>
      <c r="E35" s="100"/>
      <c r="F35" s="100"/>
      <c r="G35" s="100"/>
      <c r="H35" s="100"/>
    </row>
    <row r="36" spans="2:9" thickBot="1">
      <c r="B36" s="542"/>
      <c r="C36" s="100"/>
      <c r="D36" s="100"/>
      <c r="E36" s="100"/>
      <c r="F36" s="100"/>
      <c r="G36" s="100"/>
      <c r="H36" s="100"/>
    </row>
    <row r="37" spans="2:9" thickBot="1">
      <c r="B37" s="542"/>
      <c r="C37" s="100"/>
      <c r="D37" s="100"/>
      <c r="E37" s="100"/>
      <c r="F37" s="100"/>
      <c r="G37" s="100"/>
      <c r="H37" s="100"/>
    </row>
    <row r="38" spans="2:9" thickBot="1">
      <c r="B38" s="542"/>
      <c r="C38" s="100"/>
      <c r="D38" s="100"/>
      <c r="E38" s="100"/>
      <c r="F38" s="100"/>
      <c r="G38" s="100"/>
      <c r="H38" s="100"/>
    </row>
    <row r="39" spans="2:9" thickBot="1">
      <c r="B39" s="542"/>
      <c r="C39" s="100"/>
      <c r="D39" s="100"/>
      <c r="E39" s="100"/>
      <c r="F39" s="100"/>
      <c r="G39" s="100"/>
      <c r="H39" s="100"/>
      <c r="I39" s="98"/>
    </row>
    <row r="40" spans="2:9" thickBot="1">
      <c r="B40" s="542"/>
      <c r="C40" s="100"/>
      <c r="D40" s="100"/>
      <c r="E40" s="100"/>
      <c r="F40" s="100"/>
      <c r="G40" s="100"/>
      <c r="H40" s="100"/>
    </row>
    <row r="41" spans="2:9" thickBot="1">
      <c r="B41" s="542"/>
      <c r="C41" s="100"/>
      <c r="D41" s="100"/>
      <c r="E41" s="100"/>
      <c r="F41" s="100"/>
      <c r="G41" s="100"/>
      <c r="H41" s="100"/>
    </row>
    <row r="42" spans="2:9" thickBot="1">
      <c r="B42" s="542"/>
      <c r="C42" s="100"/>
      <c r="D42" s="100"/>
      <c r="E42" s="100"/>
      <c r="F42" s="100"/>
      <c r="G42" s="100"/>
      <c r="H42" s="100"/>
    </row>
    <row r="43" spans="2:9" thickBot="1">
      <c r="B43" s="542"/>
      <c r="C43" s="100"/>
      <c r="D43" s="100"/>
      <c r="E43" s="100"/>
      <c r="F43" s="100"/>
      <c r="G43" s="100"/>
      <c r="H43" s="100"/>
    </row>
    <row r="44" spans="2:9" thickBot="1">
      <c r="B44" s="542"/>
      <c r="C44" s="100"/>
      <c r="D44" s="100"/>
      <c r="E44" s="100"/>
      <c r="F44" s="100"/>
      <c r="G44" s="100"/>
      <c r="H44" s="100"/>
    </row>
    <row r="45" spans="2:9" thickBot="1">
      <c r="B45" s="542"/>
      <c r="C45" s="100"/>
      <c r="D45" s="100"/>
      <c r="E45" s="100"/>
      <c r="F45" s="100"/>
      <c r="G45" s="100"/>
      <c r="H45" s="100"/>
    </row>
    <row r="46" spans="2:9" thickBot="1">
      <c r="B46" s="542"/>
      <c r="C46" s="100"/>
      <c r="D46" s="100"/>
      <c r="E46" s="100"/>
      <c r="F46" s="100"/>
      <c r="G46" s="100"/>
      <c r="H46" s="100"/>
      <c r="I46" s="103"/>
    </row>
    <row r="47" spans="2:9" thickBot="1">
      <c r="B47" s="542"/>
      <c r="C47" s="100"/>
      <c r="D47" s="100"/>
      <c r="E47" s="100"/>
      <c r="F47" s="100"/>
      <c r="G47" s="100"/>
      <c r="H47" s="100"/>
    </row>
    <row r="48" spans="2:9" thickBot="1">
      <c r="B48" s="542"/>
      <c r="C48" s="100"/>
      <c r="D48" s="100"/>
      <c r="E48" s="100"/>
      <c r="F48" s="100"/>
      <c r="G48" s="100"/>
      <c r="H48" s="100"/>
    </row>
    <row r="49" spans="1:8" thickBot="1">
      <c r="B49" s="542"/>
      <c r="C49" s="100"/>
      <c r="D49" s="100"/>
      <c r="E49" s="100"/>
      <c r="F49" s="100"/>
      <c r="G49" s="100"/>
      <c r="H49" s="100"/>
    </row>
    <row r="50" spans="1:8" thickBot="1">
      <c r="B50" s="542"/>
      <c r="C50" s="100"/>
      <c r="D50" s="100"/>
      <c r="E50" s="100"/>
      <c r="F50" s="100"/>
      <c r="G50" s="100"/>
      <c r="H50" s="100"/>
    </row>
    <row r="51" spans="1:8" thickBot="1">
      <c r="B51" s="542"/>
      <c r="C51" s="100"/>
      <c r="D51" s="100"/>
      <c r="E51" s="100"/>
      <c r="F51" s="100"/>
      <c r="G51" s="100"/>
      <c r="H51" s="100"/>
    </row>
    <row r="54" spans="1:8" thickBot="1">
      <c r="A54" s="104"/>
      <c r="C54" s="100"/>
      <c r="D54" s="100"/>
      <c r="E54" s="100"/>
      <c r="F54" s="100"/>
      <c r="G54" s="100"/>
    </row>
    <row r="55" spans="1:8" thickBot="1">
      <c r="A55" s="104"/>
      <c r="C55" s="100"/>
      <c r="D55" s="100"/>
      <c r="E55" s="100"/>
      <c r="F55" s="100"/>
      <c r="G55" s="100"/>
    </row>
    <row r="56" spans="1:8" thickBot="1">
      <c r="A56" s="104"/>
      <c r="C56" s="100"/>
      <c r="D56" s="100"/>
      <c r="E56" s="100"/>
      <c r="F56" s="100"/>
      <c r="G56" s="100"/>
    </row>
    <row r="57" spans="1:8" thickBot="1">
      <c r="A57" s="104"/>
      <c r="C57" s="100"/>
      <c r="D57" s="100"/>
      <c r="E57" s="100"/>
      <c r="F57" s="100"/>
      <c r="G57" s="100"/>
    </row>
    <row r="58" spans="1:8" thickBot="1">
      <c r="A58" s="104"/>
      <c r="C58" s="100"/>
      <c r="D58" s="100"/>
      <c r="E58" s="100"/>
      <c r="F58" s="100"/>
      <c r="G58" s="100"/>
    </row>
    <row r="59" spans="1:8" thickBot="1">
      <c r="A59" s="104"/>
      <c r="C59" s="100"/>
      <c r="D59" s="100"/>
      <c r="E59" s="100"/>
      <c r="F59" s="100"/>
      <c r="G59" s="100"/>
    </row>
    <row r="60" spans="1:8" thickBot="1">
      <c r="A60" s="104"/>
      <c r="C60" s="100"/>
      <c r="D60" s="100"/>
      <c r="E60" s="100"/>
      <c r="F60" s="100"/>
      <c r="G60" s="100"/>
    </row>
    <row r="61" spans="1:8" thickBot="1">
      <c r="A61" s="104"/>
      <c r="C61" s="100"/>
      <c r="D61" s="100"/>
      <c r="E61" s="100"/>
      <c r="F61" s="100"/>
      <c r="G61" s="100"/>
    </row>
    <row r="62" spans="1:8" thickBot="1">
      <c r="A62" s="104"/>
      <c r="C62" s="100"/>
      <c r="D62" s="100"/>
      <c r="E62" s="100"/>
      <c r="F62" s="100"/>
      <c r="G62" s="100"/>
    </row>
    <row r="63" spans="1:8" thickBot="1">
      <c r="A63" s="104"/>
      <c r="C63" s="100"/>
      <c r="D63" s="100"/>
      <c r="E63" s="100"/>
      <c r="F63" s="100"/>
      <c r="G63" s="100"/>
    </row>
    <row r="64" spans="1:8"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A86" s="104"/>
      <c r="C86" s="100"/>
      <c r="D86" s="100"/>
      <c r="E86" s="100"/>
      <c r="F86" s="100"/>
      <c r="G86" s="100"/>
    </row>
    <row r="87" spans="1:7" thickBot="1">
      <c r="A87" s="104"/>
      <c r="C87" s="100"/>
      <c r="D87" s="100"/>
      <c r="E87" s="100"/>
      <c r="F87" s="100"/>
      <c r="G87" s="100"/>
    </row>
    <row r="88" spans="1:7" thickBot="1">
      <c r="A88" s="104"/>
      <c r="C88" s="100"/>
      <c r="D88" s="100"/>
      <c r="E88" s="100"/>
      <c r="F88" s="100"/>
      <c r="G88" s="100"/>
    </row>
    <row r="89" spans="1:7" thickBot="1">
      <c r="A89" s="104"/>
      <c r="C89" s="100"/>
      <c r="D89" s="100"/>
      <c r="E89" s="100"/>
      <c r="F89" s="100"/>
      <c r="G89" s="100"/>
    </row>
    <row r="90" spans="1:7" thickBot="1">
      <c r="A90" s="104"/>
      <c r="C90" s="100"/>
      <c r="D90" s="100"/>
      <c r="E90" s="100"/>
      <c r="F90" s="100"/>
      <c r="G90" s="100"/>
    </row>
    <row r="91" spans="1:7" thickBot="1">
      <c r="A91" s="104"/>
      <c r="C91" s="100"/>
      <c r="D91" s="100"/>
      <c r="E91" s="100"/>
      <c r="F91" s="100"/>
      <c r="G91" s="100"/>
    </row>
    <row r="92" spans="1:7" thickBot="1">
      <c r="A92" s="104"/>
      <c r="C92" s="100"/>
      <c r="D92" s="100"/>
      <c r="E92" s="100"/>
      <c r="F92" s="100"/>
      <c r="G92" s="100"/>
    </row>
    <row r="93" spans="1:7" thickBot="1">
      <c r="A93" s="104"/>
      <c r="C93" s="100"/>
      <c r="D93" s="100"/>
      <c r="E93" s="100"/>
      <c r="F93" s="100"/>
      <c r="G93" s="100"/>
    </row>
    <row r="94" spans="1:7" thickBot="1">
      <c r="A94" s="104"/>
      <c r="C94" s="100"/>
      <c r="D94" s="100"/>
      <c r="E94" s="100"/>
      <c r="F94" s="100"/>
      <c r="G94" s="100"/>
    </row>
    <row r="95" spans="1:7" thickBot="1">
      <c r="A95" s="104"/>
      <c r="C95" s="100"/>
      <c r="D95" s="100"/>
      <c r="E95" s="100"/>
      <c r="F95" s="100"/>
      <c r="G95" s="100"/>
    </row>
    <row r="96" spans="1:7" thickBot="1">
      <c r="A96" s="104"/>
      <c r="C96" s="100"/>
      <c r="D96" s="100"/>
      <c r="E96" s="100"/>
      <c r="F96" s="100"/>
      <c r="G96" s="100"/>
    </row>
    <row r="97" spans="1:7" thickBot="1">
      <c r="A97" s="104"/>
      <c r="C97" s="100"/>
      <c r="D97" s="100"/>
      <c r="E97" s="100"/>
      <c r="F97" s="100"/>
      <c r="G97" s="100"/>
    </row>
    <row r="98" spans="1:7" thickBot="1">
      <c r="A98" s="104"/>
      <c r="C98" s="100"/>
      <c r="D98" s="100"/>
      <c r="E98" s="100"/>
      <c r="F98" s="100"/>
      <c r="G98" s="100"/>
    </row>
    <row r="99" spans="1:7" thickBot="1">
      <c r="A99" s="104"/>
      <c r="C99" s="100"/>
      <c r="D99" s="100"/>
      <c r="E99" s="100"/>
      <c r="F99" s="100"/>
      <c r="G99" s="100"/>
    </row>
    <row r="100" spans="1:7" thickBot="1">
      <c r="C100" s="100"/>
      <c r="D100" s="100"/>
      <c r="E100" s="100"/>
      <c r="F100" s="100"/>
      <c r="G100" s="100"/>
    </row>
    <row r="101" spans="1:7" thickBot="1">
      <c r="C101" s="100"/>
      <c r="D101" s="100"/>
      <c r="E101" s="100"/>
      <c r="F101" s="100"/>
      <c r="G101" s="100"/>
    </row>
    <row r="102" spans="1:7" thickBot="1">
      <c r="C102" s="100"/>
      <c r="D102" s="100"/>
      <c r="E102" s="100"/>
      <c r="F102" s="100"/>
      <c r="G102" s="100"/>
    </row>
    <row r="103" spans="1:7" thickBot="1">
      <c r="C103" s="100"/>
      <c r="D103" s="100"/>
      <c r="E103" s="100"/>
      <c r="F103" s="100"/>
      <c r="G103" s="100"/>
    </row>
    <row r="104" spans="1:7" thickBot="1">
      <c r="C104" s="100"/>
      <c r="D104" s="100"/>
      <c r="E104" s="100"/>
      <c r="F104" s="100"/>
      <c r="G104" s="100"/>
    </row>
    <row r="105" spans="1:7" thickBot="1">
      <c r="C105" s="100"/>
      <c r="D105" s="100"/>
      <c r="E105" s="100"/>
      <c r="F105" s="100"/>
      <c r="G105" s="100"/>
    </row>
    <row r="106" spans="1:7" thickBot="1">
      <c r="C106" s="100"/>
      <c r="D106" s="100"/>
      <c r="E106" s="100"/>
      <c r="F106" s="100"/>
      <c r="G106" s="100"/>
    </row>
    <row r="107" spans="1:7" thickBot="1">
      <c r="C107" s="100"/>
      <c r="D107" s="100"/>
      <c r="E107" s="100"/>
      <c r="F107" s="100"/>
      <c r="G107" s="100"/>
    </row>
    <row r="108" spans="1:7" thickBot="1">
      <c r="C108" s="100"/>
      <c r="D108" s="100"/>
      <c r="E108" s="100"/>
      <c r="F108" s="100"/>
      <c r="G108" s="100"/>
    </row>
    <row r="109" spans="1:7" thickBot="1">
      <c r="C109" s="100"/>
      <c r="D109" s="100"/>
      <c r="E109" s="100"/>
      <c r="F109" s="100"/>
      <c r="G109" s="100"/>
    </row>
    <row r="110" spans="1:7" thickBot="1">
      <c r="C110" s="100"/>
      <c r="D110" s="100"/>
      <c r="E110" s="100"/>
      <c r="F110" s="100"/>
      <c r="G110" s="100"/>
    </row>
    <row r="111" spans="1:7" thickBot="1">
      <c r="C111" s="100"/>
      <c r="D111" s="100"/>
      <c r="E111" s="100"/>
      <c r="F111" s="100"/>
      <c r="G111" s="100"/>
    </row>
    <row r="112" spans="1: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0"/>
      <c r="D283" s="100"/>
      <c r="E283" s="100"/>
      <c r="F283" s="100"/>
      <c r="G283" s="100"/>
    </row>
    <row r="284" spans="3:7" thickBot="1">
      <c r="C284" s="100"/>
      <c r="D284" s="100"/>
      <c r="E284" s="100"/>
      <c r="F284" s="100"/>
      <c r="G284" s="100"/>
    </row>
    <row r="285" spans="3:7" thickBot="1">
      <c r="C285" s="100"/>
      <c r="D285" s="100"/>
      <c r="E285" s="100"/>
      <c r="F285" s="100"/>
      <c r="G285" s="100"/>
    </row>
    <row r="286" spans="3:7" thickBot="1">
      <c r="C286" s="100"/>
      <c r="D286" s="100"/>
      <c r="E286" s="100"/>
      <c r="F286" s="100"/>
      <c r="G286" s="100"/>
    </row>
    <row r="287" spans="3:7" thickBot="1">
      <c r="C287" s="100"/>
      <c r="D287" s="100"/>
      <c r="E287" s="100"/>
      <c r="F287" s="100"/>
      <c r="G287" s="100"/>
    </row>
    <row r="288" spans="3:7" thickBot="1">
      <c r="C288" s="100"/>
      <c r="D288" s="100"/>
      <c r="E288" s="100"/>
      <c r="F288" s="100"/>
      <c r="G288" s="100"/>
    </row>
    <row r="289" spans="3:7" thickBot="1">
      <c r="C289" s="100"/>
      <c r="D289" s="100"/>
      <c r="E289" s="100"/>
      <c r="F289" s="100"/>
      <c r="G289" s="100"/>
    </row>
    <row r="290" spans="3:7" thickBot="1">
      <c r="C290" s="100"/>
      <c r="D290" s="100"/>
      <c r="E290" s="100"/>
      <c r="F290" s="100"/>
      <c r="G290" s="100"/>
    </row>
    <row r="291" spans="3:7" thickBot="1">
      <c r="C291" s="100"/>
      <c r="D291" s="100"/>
      <c r="E291" s="100"/>
      <c r="F291" s="100"/>
      <c r="G291" s="100"/>
    </row>
    <row r="292" spans="3:7" thickBot="1">
      <c r="C292" s="100"/>
      <c r="D292" s="100"/>
      <c r="E292" s="100"/>
      <c r="F292" s="100"/>
      <c r="G292" s="100"/>
    </row>
    <row r="293" spans="3:7" thickBot="1">
      <c r="C293" s="100"/>
      <c r="D293" s="100"/>
      <c r="E293" s="100"/>
      <c r="F293" s="100"/>
      <c r="G293" s="100"/>
    </row>
    <row r="294" spans="3:7" thickBot="1">
      <c r="C294" s="100"/>
      <c r="D294" s="100"/>
      <c r="E294" s="100"/>
      <c r="F294" s="100"/>
      <c r="G294" s="100"/>
    </row>
    <row r="295" spans="3:7" thickBot="1">
      <c r="C295" s="100"/>
      <c r="D295" s="100"/>
      <c r="E295" s="100"/>
      <c r="F295" s="100"/>
      <c r="G295" s="100"/>
    </row>
    <row r="296" spans="3:7" thickBot="1">
      <c r="C296" s="100"/>
      <c r="D296" s="100"/>
      <c r="E296" s="100"/>
      <c r="F296" s="100"/>
      <c r="G296" s="100"/>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628" spans="3:7" thickBot="1">
      <c r="C1628" s="105"/>
      <c r="D1628" s="105"/>
      <c r="E1628" s="105"/>
      <c r="F1628" s="105"/>
      <c r="G1628" s="105"/>
    </row>
    <row r="1629" spans="3:7" thickBot="1">
      <c r="C1629" s="105"/>
      <c r="D1629" s="105"/>
      <c r="E1629" s="105"/>
      <c r="F1629" s="105"/>
      <c r="G1629" s="105"/>
    </row>
    <row r="1630" spans="3:7" thickBot="1">
      <c r="C1630" s="105"/>
      <c r="D1630" s="105"/>
      <c r="E1630" s="105"/>
      <c r="F1630" s="105"/>
      <c r="G1630" s="105"/>
    </row>
    <row r="1631" spans="3:7" thickBot="1">
      <c r="C1631" s="105"/>
      <c r="D1631" s="105"/>
      <c r="E1631" s="105"/>
      <c r="F1631" s="105"/>
      <c r="G1631" s="105"/>
    </row>
    <row r="1632" spans="3:7" thickBot="1">
      <c r="C1632" s="105"/>
      <c r="D1632" s="105"/>
      <c r="E1632" s="105"/>
      <c r="F1632" s="105"/>
      <c r="G1632" s="105"/>
    </row>
    <row r="1633" spans="3:7" thickBot="1">
      <c r="C1633" s="105"/>
      <c r="D1633" s="105"/>
      <c r="E1633" s="105"/>
      <c r="F1633" s="105"/>
      <c r="G1633" s="105"/>
    </row>
    <row r="1634" spans="3:7" thickBot="1">
      <c r="C1634" s="105"/>
      <c r="D1634" s="105"/>
      <c r="E1634" s="105"/>
      <c r="F1634" s="105"/>
      <c r="G1634" s="105"/>
    </row>
    <row r="1635" spans="3:7" thickBot="1">
      <c r="C1635" s="105"/>
      <c r="D1635" s="105"/>
      <c r="E1635" s="105"/>
      <c r="F1635" s="105"/>
      <c r="G1635" s="105"/>
    </row>
    <row r="1636" spans="3:7" thickBot="1">
      <c r="C1636" s="105"/>
      <c r="D1636" s="105"/>
      <c r="E1636" s="105"/>
      <c r="F1636" s="105"/>
      <c r="G1636" s="105"/>
    </row>
    <row r="1637" spans="3:7" thickBot="1">
      <c r="C1637" s="105"/>
      <c r="D1637" s="105"/>
      <c r="E1637" s="105"/>
      <c r="F1637" s="105"/>
      <c r="G1637" s="105"/>
    </row>
    <row r="1638" spans="3:7" thickBot="1">
      <c r="C1638" s="105"/>
      <c r="D1638" s="105"/>
      <c r="E1638" s="105"/>
      <c r="F1638" s="105"/>
      <c r="G1638" s="105"/>
    </row>
    <row r="1639" spans="3:7" thickBot="1">
      <c r="C1639" s="105"/>
      <c r="D1639" s="105"/>
      <c r="E1639" s="105"/>
      <c r="F1639" s="105"/>
      <c r="G1639" s="105"/>
    </row>
    <row r="1640" spans="3:7" thickBot="1">
      <c r="C1640" s="105"/>
      <c r="D1640" s="105"/>
      <c r="E1640" s="105"/>
      <c r="F1640" s="105"/>
      <c r="G1640" s="105"/>
    </row>
    <row r="1641" spans="3:7" thickBot="1">
      <c r="C1641" s="105"/>
      <c r="D1641" s="105"/>
      <c r="E1641" s="105"/>
      <c r="F1641" s="105"/>
      <c r="G1641" s="105"/>
    </row>
    <row r="1048574" spans="3:46" thickBot="1">
      <c r="W1048574" s="86">
        <v>926</v>
      </c>
      <c r="AA1048574" s="86">
        <v>927</v>
      </c>
    </row>
    <row r="1048575" spans="3:46" hidden="1" thickBot="1">
      <c r="C1048575" s="97">
        <v>886</v>
      </c>
      <c r="D1048575" s="97">
        <v>887</v>
      </c>
      <c r="E1048575" s="97">
        <v>888</v>
      </c>
      <c r="F1048575" s="97">
        <v>889</v>
      </c>
      <c r="G1048575" s="97">
        <v>890</v>
      </c>
      <c r="H1048575" s="97">
        <v>891</v>
      </c>
      <c r="I1048575" s="97">
        <v>892</v>
      </c>
      <c r="J1048575" s="97">
        <v>893</v>
      </c>
      <c r="K1048575" s="97">
        <v>894</v>
      </c>
      <c r="L1048575" s="97">
        <v>895</v>
      </c>
      <c r="M1048575" s="97">
        <v>896</v>
      </c>
      <c r="N1048575" s="97">
        <v>897</v>
      </c>
      <c r="O1048575" s="97">
        <v>898</v>
      </c>
      <c r="P1048575" s="97">
        <v>899</v>
      </c>
      <c r="Q1048575" s="97">
        <v>900</v>
      </c>
      <c r="R1048575" s="97">
        <v>901</v>
      </c>
      <c r="S1048575" s="97">
        <v>902</v>
      </c>
      <c r="T1048575" s="97">
        <v>903</v>
      </c>
      <c r="U1048575" s="97">
        <v>904</v>
      </c>
      <c r="V1048575" s="97">
        <v>905</v>
      </c>
      <c r="W1048575" s="97">
        <v>906</v>
      </c>
      <c r="X1048575" s="97">
        <v>907</v>
      </c>
      <c r="Y1048575" s="97">
        <v>908</v>
      </c>
      <c r="Z1048575" s="97">
        <v>909</v>
      </c>
      <c r="AA1048575" s="97">
        <v>910</v>
      </c>
      <c r="AB1048575" s="97">
        <v>911</v>
      </c>
      <c r="AC1048575" s="97">
        <v>912</v>
      </c>
      <c r="AD1048575" s="97">
        <v>913</v>
      </c>
      <c r="AE1048575" s="97">
        <v>914</v>
      </c>
      <c r="AF1048575" s="97">
        <v>915</v>
      </c>
      <c r="AG1048575" s="97">
        <v>916</v>
      </c>
      <c r="AH1048575" s="97">
        <v>917</v>
      </c>
      <c r="AI1048575" s="97">
        <v>918</v>
      </c>
      <c r="AJ1048575" s="97">
        <v>919</v>
      </c>
      <c r="AK1048575" s="97">
        <v>920</v>
      </c>
      <c r="AL1048575" s="97">
        <v>921</v>
      </c>
      <c r="AM1048575" s="97">
        <v>922</v>
      </c>
      <c r="AN1048575" s="97">
        <v>923</v>
      </c>
      <c r="AO1048575" s="97">
        <v>924</v>
      </c>
      <c r="AP1048575" s="172">
        <v>930</v>
      </c>
      <c r="AQ1048575" s="172">
        <v>931</v>
      </c>
      <c r="AR1048575" s="172">
        <v>933</v>
      </c>
      <c r="AS1048575" s="172">
        <v>942</v>
      </c>
      <c r="AT1048575" s="172">
        <v>947</v>
      </c>
    </row>
    <row r="1048576" spans="3:46" hidden="1" thickBot="1"/>
  </sheetData>
  <mergeCells count="4">
    <mergeCell ref="W1:Z1"/>
    <mergeCell ref="AA1:AG1"/>
    <mergeCell ref="A2:B2"/>
    <mergeCell ref="A1:B1"/>
  </mergeCells>
  <phoneticPr fontId="2"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90" zoomScaleNormal="90" workbookViewId="0">
      <pane xSplit="2" ySplit="2" topLeftCell="AI3" activePane="bottomRight" state="frozen"/>
      <selection activeCell="B18" sqref="B18"/>
      <selection pane="topRight" activeCell="B18" sqref="B18"/>
      <selection pane="bottomLeft" activeCell="B18" sqref="B18"/>
      <selection pane="bottomRight" activeCell="AT1" sqref="AT1"/>
    </sheetView>
  </sheetViews>
  <sheetFormatPr defaultRowHeight="12" thickBottom="1" outlineLevelCol="1"/>
  <cols>
    <col min="1" max="1" width="2.7109375" style="85" hidden="1" customWidth="1"/>
    <col min="2" max="2" width="43.42578125" style="88" bestFit="1" customWidth="1"/>
    <col min="3" max="8" width="13.7109375" style="97" hidden="1" customWidth="1" outlineLevel="1"/>
    <col min="9" max="15" width="13.7109375" style="86" hidden="1" customWidth="1" outlineLevel="1"/>
    <col min="16" max="17" width="13.7109375" style="109" hidden="1" customWidth="1" outlineLevel="1"/>
    <col min="18" max="32" width="13.7109375" style="86" hidden="1" customWidth="1" outlineLevel="1"/>
    <col min="33" max="34" width="13.42578125" style="86" hidden="1" customWidth="1" outlineLevel="1"/>
    <col min="35" max="35" width="14" style="86" customWidth="1" collapsed="1"/>
    <col min="36" max="43" width="14" style="86" customWidth="1"/>
    <col min="44" max="45" width="13.85546875" style="86" customWidth="1"/>
    <col min="46" max="46" width="13.7109375" style="86" customWidth="1"/>
    <col min="47" max="16381" width="9.140625" style="86"/>
    <col min="16382" max="16382" width="9.140625" style="86" hidden="1" customWidth="1"/>
    <col min="16383" max="16384" width="0" style="86" hidden="1" customWidth="1"/>
  </cols>
  <sheetData>
    <row r="1" spans="1:199 16382:16382" ht="33" customHeight="1" thickBot="1">
      <c r="A1" s="1926" t="str">
        <f>INDEX(tblTrans[[English]:[Polski]],MATCH(XFB1,tblTrans[ID],0),LangSelID)</f>
        <v>Dividend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229</v>
      </c>
    </row>
    <row r="2" spans="1:199 16382:16382" s="199" customFormat="1" ht="19.5" customHeight="1" thickBot="1">
      <c r="A2" s="1941"/>
      <c r="B2" s="1942"/>
      <c r="C2" s="344" t="str">
        <f>INDEX(tblTrans[[English]:[Polski]],MATCH(C1048576,tblTrans[ID],0),LangSelID)</f>
        <v>Q1 2006</v>
      </c>
      <c r="D2" s="299" t="str">
        <f>INDEX(tblTrans[[English]:[Polski]],MATCH(D1048576,tblTrans[ID],0),LangSelID)</f>
        <v>Q2 2006</v>
      </c>
      <c r="E2" s="299" t="str">
        <f>INDEX(tblTrans[[English]:[Polski]],MATCH(E1048576,tblTrans[ID],0),LangSelID)</f>
        <v>Q3 2006</v>
      </c>
      <c r="F2" s="345" t="str">
        <f>INDEX(tblTrans[[English]:[Polski]],MATCH(F1048576,tblTrans[ID],0),LangSelID)</f>
        <v>Q4 2006</v>
      </c>
      <c r="G2" s="340" t="str">
        <f>INDEX(tblTrans[[English]:[Polski]],MATCH(G1048576,tblTrans[ID],0),LangSelID)</f>
        <v>Q1 2007</v>
      </c>
      <c r="H2" s="299" t="str">
        <f>INDEX(tblTrans[[English]:[Polski]],MATCH(H1048576,tblTrans[ID],0),LangSelID)</f>
        <v>Q2 2007</v>
      </c>
      <c r="I2" s="299" t="str">
        <f>INDEX(tblTrans[[English]:[Polski]],MATCH(I1048576,tblTrans[ID],0),LangSelID)</f>
        <v>Q3 2007</v>
      </c>
      <c r="J2" s="352" t="str">
        <f>INDEX(tblTrans[[English]:[Polski]],MATCH(J1048576,tblTrans[ID],0),LangSelID)</f>
        <v>Q4 2007</v>
      </c>
      <c r="K2" s="344" t="str">
        <f>INDEX(tblTrans[[English]:[Polski]],MATCH(K1048576,tblTrans[ID],0),LangSelID)</f>
        <v>Q1 2008</v>
      </c>
      <c r="L2" s="299" t="str">
        <f>INDEX(tblTrans[[English]:[Polski]],MATCH(L1048576,tblTrans[ID],0),LangSelID)</f>
        <v>Q2 2008</v>
      </c>
      <c r="M2" s="255" t="str">
        <f>INDEX(tblTrans[[English]:[Polski]],MATCH(M1048576,tblTrans[ID],0),LangSelID)</f>
        <v>Q3 2008</v>
      </c>
      <c r="N2" s="360" t="str">
        <f>INDEX(tblTrans[[English]:[Polski]],MATCH(N1048576,tblTrans[ID],0),LangSelID)</f>
        <v>Q4 2008</v>
      </c>
      <c r="O2" s="357" t="str">
        <f>INDEX(tblTrans[[English]:[Polski]],MATCH(O1048576,tblTrans[ID],0),LangSelID)</f>
        <v>Q1 2009</v>
      </c>
      <c r="P2" s="255" t="str">
        <f>INDEX(tblTrans[[English]:[Polski]],MATCH(P1048576,tblTrans[ID],0),LangSelID)</f>
        <v>Q2 2009</v>
      </c>
      <c r="Q2" s="255" t="str">
        <f>INDEX(tblTrans[[English]:[Polski]],MATCH(Q1048576,tblTrans[ID],0),LangSelID)</f>
        <v>Q3 2009</v>
      </c>
      <c r="R2" s="334" t="str">
        <f>INDEX(tblTrans[[English]:[Polski]],MATCH(R1048576,tblTrans[ID],0),LangSelID)</f>
        <v>Q4 2009</v>
      </c>
      <c r="S2" s="369" t="str">
        <f>INDEX(tblTrans[[English]:[Polski]],MATCH(S1048576,tblTrans[ID],0),LangSelID)</f>
        <v>Q1 2010</v>
      </c>
      <c r="T2" s="255" t="str">
        <f>INDEX(tblTrans[[English]:[Polski]],MATCH(T1048576,tblTrans[ID],0),LangSelID)</f>
        <v>Q2 2010</v>
      </c>
      <c r="U2" s="255" t="str">
        <f>INDEX(tblTrans[[English]:[Polski]],MATCH(U1048576,tblTrans[ID],0),LangSelID)</f>
        <v>Q3 2010</v>
      </c>
      <c r="V2" s="360" t="str">
        <f>INDEX(tblTrans[[English]:[Polski]],MATCH(V1048576,tblTrans[ID],0),LangSelID)</f>
        <v>Q4 2010</v>
      </c>
      <c r="W2" s="366" t="str">
        <f>INDEX(tblTrans[[English]:[Polski]],MATCH(W1048576,tblTrans[ID],0),LangSelID)</f>
        <v>Q1 2011</v>
      </c>
      <c r="X2" s="255" t="str">
        <f>INDEX(tblTrans[[English]:[Polski]],MATCH(X1048576,tblTrans[ID],0),LangSelID)</f>
        <v>Q2 2011</v>
      </c>
      <c r="Y2" s="255" t="str">
        <f>INDEX(tblTrans[[English]:[Polski]],MATCH(Y1048576,tblTrans[ID],0),LangSelID)</f>
        <v>Q3 2011</v>
      </c>
      <c r="Z2" s="334" t="str">
        <f>INDEX(tblTrans[[English]:[Polski]],MATCH(Z1048576,tblTrans[ID],0),LangSelID)</f>
        <v>Q4 2011</v>
      </c>
      <c r="AA2" s="369" t="str">
        <f>INDEX(tblTrans[[English]:[Polski]],MATCH(AA1048576,tblTrans[ID],0),LangSelID)</f>
        <v>Q1 2012</v>
      </c>
      <c r="AB2" s="255" t="str">
        <f>INDEX(tblTrans[[English]:[Polski]],MATCH(AB1048576,tblTrans[ID],0),LangSelID)</f>
        <v>Q2 2012</v>
      </c>
      <c r="AC2" s="255" t="str">
        <f>INDEX(tblTrans[[English]:[Polski]],MATCH(AC1048576,tblTrans[ID],0),LangSelID)</f>
        <v>Q3 2012</v>
      </c>
      <c r="AD2" s="360" t="str">
        <f>INDEX(tblTrans[[English]:[Polski]],MATCH(AD1048576,tblTrans[ID],0),LangSelID)</f>
        <v>Q4 2012</v>
      </c>
      <c r="AE2" s="366"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79"/>
    </row>
    <row r="3" spans="1:199 16382:16382" ht="0.75" customHeight="1" thickBot="1">
      <c r="A3" s="106"/>
      <c r="B3" s="398"/>
      <c r="C3" s="396"/>
      <c r="D3" s="270"/>
      <c r="E3" s="270"/>
      <c r="F3" s="395"/>
      <c r="G3" s="396"/>
      <c r="H3" s="270"/>
      <c r="I3" s="228"/>
      <c r="J3" s="368"/>
      <c r="K3" s="365"/>
      <c r="L3" s="228"/>
      <c r="M3" s="228"/>
      <c r="N3" s="388"/>
      <c r="O3" s="394"/>
      <c r="P3" s="228"/>
      <c r="Q3" s="228"/>
      <c r="R3" s="368"/>
      <c r="S3" s="365"/>
      <c r="T3" s="228"/>
      <c r="U3" s="228"/>
      <c r="V3" s="388"/>
      <c r="W3" s="394"/>
      <c r="X3" s="228"/>
      <c r="Y3" s="228"/>
      <c r="Z3" s="368"/>
      <c r="AA3" s="365"/>
      <c r="AB3" s="228"/>
      <c r="AC3" s="228"/>
      <c r="AD3" s="388"/>
      <c r="AE3" s="394"/>
      <c r="AF3" s="228"/>
      <c r="AG3" s="228"/>
      <c r="AH3" s="368"/>
      <c r="AI3" s="214"/>
      <c r="XFB3" s="1669"/>
    </row>
    <row r="4" spans="1:199 16382:16382" s="543" customFormat="1" ht="23.25" customHeight="1" thickBot="1">
      <c r="A4" s="106"/>
      <c r="B4" s="1004" t="str">
        <f>INDEX(tblTrans[[English]:[Polski]],MATCH(XFB4,tblTrans[ID],0),LangSelID)</f>
        <v>Trading securities</v>
      </c>
      <c r="C4" s="727">
        <v>12</v>
      </c>
      <c r="D4" s="728">
        <v>87</v>
      </c>
      <c r="E4" s="728">
        <v>41</v>
      </c>
      <c r="F4" s="731">
        <v>0</v>
      </c>
      <c r="G4" s="727">
        <v>0</v>
      </c>
      <c r="H4" s="728">
        <v>2</v>
      </c>
      <c r="I4" s="728">
        <v>0</v>
      </c>
      <c r="J4" s="729">
        <v>0</v>
      </c>
      <c r="K4" s="730">
        <v>0</v>
      </c>
      <c r="L4" s="728">
        <v>1688</v>
      </c>
      <c r="M4" s="728">
        <v>10</v>
      </c>
      <c r="N4" s="731">
        <v>1</v>
      </c>
      <c r="O4" s="727">
        <v>0</v>
      </c>
      <c r="P4" s="728">
        <v>102</v>
      </c>
      <c r="Q4" s="728">
        <v>12</v>
      </c>
      <c r="R4" s="1005">
        <v>3</v>
      </c>
      <c r="S4" s="730">
        <v>0</v>
      </c>
      <c r="T4" s="1006">
        <v>7</v>
      </c>
      <c r="U4" s="1006">
        <v>16</v>
      </c>
      <c r="V4" s="1007">
        <v>3</v>
      </c>
      <c r="W4" s="727">
        <v>0</v>
      </c>
      <c r="X4" s="1006">
        <v>5</v>
      </c>
      <c r="Y4" s="1006">
        <v>78</v>
      </c>
      <c r="Z4" s="1008">
        <v>2</v>
      </c>
      <c r="AA4" s="730">
        <v>0</v>
      </c>
      <c r="AB4" s="1006">
        <v>103</v>
      </c>
      <c r="AC4" s="1006">
        <v>53</v>
      </c>
      <c r="AD4" s="1007">
        <v>6</v>
      </c>
      <c r="AE4" s="727">
        <v>0</v>
      </c>
      <c r="AF4" s="1006">
        <v>4</v>
      </c>
      <c r="AG4" s="1006">
        <v>18</v>
      </c>
      <c r="AH4" s="1008">
        <v>27</v>
      </c>
      <c r="AI4" s="1009" t="s">
        <v>0</v>
      </c>
      <c r="AJ4" s="1009">
        <v>152</v>
      </c>
      <c r="AK4" s="1009">
        <v>83</v>
      </c>
      <c r="AL4" s="1009">
        <v>8</v>
      </c>
      <c r="AM4" s="1009"/>
      <c r="AN4" s="1009">
        <v>112</v>
      </c>
      <c r="AO4" s="1009">
        <v>99</v>
      </c>
      <c r="AP4" s="1009">
        <v>6</v>
      </c>
      <c r="AQ4" s="1009" t="s">
        <v>0</v>
      </c>
      <c r="AR4" s="1009">
        <v>22</v>
      </c>
      <c r="AS4" s="1009">
        <v>393</v>
      </c>
      <c r="AT4" s="1009">
        <v>0</v>
      </c>
      <c r="AU4" s="1863"/>
      <c r="AW4" s="1863"/>
      <c r="XFB4" s="1680">
        <v>230</v>
      </c>
    </row>
    <row r="5" spans="1:199 16382:16382" s="543" customFormat="1" ht="28.5" customHeight="1" thickBot="1">
      <c r="A5" s="106"/>
      <c r="B5" s="1010" t="str">
        <f>INDEX(tblTrans[[English]:[Polski]],MATCH(XFB5,tblTrans[ID],0),LangSelID)</f>
        <v>Available for sale securities</v>
      </c>
      <c r="C5" s="739">
        <v>499</v>
      </c>
      <c r="D5" s="740">
        <v>4426</v>
      </c>
      <c r="E5" s="740">
        <v>10697</v>
      </c>
      <c r="F5" s="743">
        <v>1103</v>
      </c>
      <c r="G5" s="739">
        <v>0</v>
      </c>
      <c r="H5" s="740">
        <v>2157</v>
      </c>
      <c r="I5" s="740">
        <v>78</v>
      </c>
      <c r="J5" s="741">
        <v>90</v>
      </c>
      <c r="K5" s="742">
        <v>0</v>
      </c>
      <c r="L5" s="740">
        <v>2045</v>
      </c>
      <c r="M5" s="740">
        <v>0</v>
      </c>
      <c r="N5" s="743">
        <v>5685</v>
      </c>
      <c r="O5" s="739">
        <v>0</v>
      </c>
      <c r="P5" s="740">
        <v>2720</v>
      </c>
      <c r="Q5" s="740">
        <v>6</v>
      </c>
      <c r="R5" s="741">
        <v>96224</v>
      </c>
      <c r="S5" s="1011">
        <v>330</v>
      </c>
      <c r="T5" s="1012">
        <v>2604</v>
      </c>
      <c r="U5" s="1012">
        <v>5206</v>
      </c>
      <c r="V5" s="1013">
        <v>7</v>
      </c>
      <c r="W5" s="1014">
        <v>9</v>
      </c>
      <c r="X5" s="1012">
        <v>2647</v>
      </c>
      <c r="Y5" s="1012">
        <v>12346</v>
      </c>
      <c r="Z5" s="1015">
        <v>26</v>
      </c>
      <c r="AA5" s="1016">
        <v>20</v>
      </c>
      <c r="AB5" s="1012">
        <v>2539</v>
      </c>
      <c r="AC5" s="1012">
        <v>11138</v>
      </c>
      <c r="AD5" s="1013">
        <v>43</v>
      </c>
      <c r="AE5" s="1014">
        <v>26</v>
      </c>
      <c r="AF5" s="1012">
        <f>2305-AE5</f>
        <v>2279</v>
      </c>
      <c r="AG5" s="1012">
        <v>14750</v>
      </c>
      <c r="AH5" s="1015">
        <v>9752</v>
      </c>
      <c r="AI5" s="1017" t="s">
        <v>0</v>
      </c>
      <c r="AJ5" s="1017">
        <v>2659</v>
      </c>
      <c r="AK5" s="1017">
        <v>16112</v>
      </c>
      <c r="AL5" s="1017">
        <v>978</v>
      </c>
      <c r="AM5" s="1017">
        <v>31</v>
      </c>
      <c r="AN5" s="1017">
        <v>3046</v>
      </c>
      <c r="AO5" s="1017">
        <v>14246</v>
      </c>
      <c r="AP5" s="1017" t="s">
        <v>0</v>
      </c>
      <c r="AQ5" s="1017" t="s">
        <v>0</v>
      </c>
      <c r="AR5" s="1017">
        <v>2564</v>
      </c>
      <c r="AS5" s="1017">
        <v>49</v>
      </c>
      <c r="AT5" s="1017">
        <v>299</v>
      </c>
      <c r="AU5" s="1863"/>
      <c r="AW5" s="1863"/>
      <c r="XFB5" s="1680">
        <v>231</v>
      </c>
    </row>
    <row r="6" spans="1:199 16382:16382" ht="15" customHeight="1" thickBot="1">
      <c r="A6" s="106"/>
      <c r="B6" s="723" t="str">
        <f>INDEX(tblTrans[[English]:[Polski]],MATCH(XFB6,tblTrans[ID],0),LangSelID)</f>
        <v>Total dividend income</v>
      </c>
      <c r="C6" s="724">
        <v>511</v>
      </c>
      <c r="D6" s="724">
        <v>4513</v>
      </c>
      <c r="E6" s="724">
        <v>10738</v>
      </c>
      <c r="F6" s="724">
        <v>1103</v>
      </c>
      <c r="G6" s="724">
        <v>0</v>
      </c>
      <c r="H6" s="724">
        <v>2159</v>
      </c>
      <c r="I6" s="724">
        <v>78</v>
      </c>
      <c r="J6" s="724">
        <v>90</v>
      </c>
      <c r="K6" s="724">
        <v>0</v>
      </c>
      <c r="L6" s="724">
        <v>3733</v>
      </c>
      <c r="M6" s="724">
        <v>10</v>
      </c>
      <c r="N6" s="724">
        <v>5686</v>
      </c>
      <c r="O6" s="724">
        <v>0</v>
      </c>
      <c r="P6" s="724">
        <v>2822</v>
      </c>
      <c r="Q6" s="724">
        <v>18</v>
      </c>
      <c r="R6" s="724">
        <v>96227</v>
      </c>
      <c r="S6" s="724">
        <v>330</v>
      </c>
      <c r="T6" s="724">
        <v>2611</v>
      </c>
      <c r="U6" s="724">
        <v>5222</v>
      </c>
      <c r="V6" s="724">
        <v>10</v>
      </c>
      <c r="W6" s="724">
        <v>9</v>
      </c>
      <c r="X6" s="724">
        <v>2652</v>
      </c>
      <c r="Y6" s="724">
        <v>12424</v>
      </c>
      <c r="Z6" s="724">
        <v>28</v>
      </c>
      <c r="AA6" s="724">
        <f>AA4+AA5</f>
        <v>20</v>
      </c>
      <c r="AB6" s="724">
        <v>2642</v>
      </c>
      <c r="AC6" s="724">
        <f>AC4+AC5</f>
        <v>11191</v>
      </c>
      <c r="AD6" s="724">
        <v>49</v>
      </c>
      <c r="AE6" s="724">
        <v>26</v>
      </c>
      <c r="AF6" s="724">
        <f>AF4+AF5</f>
        <v>2283</v>
      </c>
      <c r="AG6" s="724">
        <f>AG4+AG5</f>
        <v>14768</v>
      </c>
      <c r="AH6" s="724">
        <v>9779</v>
      </c>
      <c r="AI6" s="724" t="s">
        <v>0</v>
      </c>
      <c r="AJ6" s="725">
        <v>2811</v>
      </c>
      <c r="AK6" s="725">
        <v>16195</v>
      </c>
      <c r="AL6" s="725">
        <v>986</v>
      </c>
      <c r="AM6" s="725">
        <v>31</v>
      </c>
      <c r="AN6" s="725">
        <v>3158</v>
      </c>
      <c r="AO6" s="725">
        <v>14345</v>
      </c>
      <c r="AP6" s="725">
        <v>6</v>
      </c>
      <c r="AQ6" s="1782" t="s">
        <v>0</v>
      </c>
      <c r="AR6" s="1782">
        <v>2586</v>
      </c>
      <c r="AS6" s="725">
        <v>442</v>
      </c>
      <c r="AT6" s="725">
        <v>299</v>
      </c>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c r="XFB6" s="1669">
        <v>232</v>
      </c>
    </row>
    <row r="7" spans="1:199 16382:16382" thickBot="1">
      <c r="B7" s="115"/>
      <c r="C7" s="116"/>
      <c r="D7" s="116"/>
      <c r="E7" s="116"/>
      <c r="F7" s="116"/>
      <c r="G7" s="116"/>
      <c r="H7" s="117"/>
      <c r="I7" s="108"/>
      <c r="J7" s="108"/>
      <c r="K7" s="108"/>
      <c r="L7" s="108"/>
      <c r="M7" s="108"/>
      <c r="N7" s="108"/>
      <c r="O7" s="108"/>
      <c r="P7" s="129"/>
      <c r="Q7" s="129"/>
      <c r="R7" s="108"/>
      <c r="S7" s="108"/>
      <c r="T7" s="108"/>
      <c r="U7" s="108"/>
      <c r="V7" s="108"/>
      <c r="W7" s="108"/>
      <c r="X7" s="108"/>
      <c r="Y7" s="108"/>
      <c r="Z7" s="108"/>
      <c r="AA7" s="108"/>
      <c r="AB7" s="108"/>
      <c r="AC7" s="108"/>
      <c r="AD7" s="108"/>
      <c r="AE7" s="108"/>
      <c r="AF7" s="108"/>
      <c r="AG7" s="108"/>
      <c r="AH7" s="108"/>
      <c r="AI7" s="108"/>
      <c r="AJ7" s="1018"/>
      <c r="AK7" s="1018"/>
      <c r="AL7" s="1018"/>
      <c r="AM7" s="1018"/>
      <c r="AN7" s="1018"/>
      <c r="AO7" s="1018"/>
      <c r="AP7" s="1018"/>
      <c r="AQ7" s="1018"/>
      <c r="AR7" s="1018"/>
      <c r="AS7" s="1018"/>
      <c r="AT7" s="1018"/>
    </row>
    <row r="8" spans="1:199 16382:16382" thickBot="1">
      <c r="B8" s="99"/>
      <c r="C8" s="100"/>
      <c r="D8" s="100"/>
      <c r="E8" s="100"/>
      <c r="F8" s="100"/>
      <c r="G8" s="100"/>
      <c r="AI8" s="1365"/>
      <c r="AJ8" s="1365"/>
      <c r="AK8" s="1365"/>
      <c r="AL8" s="1365"/>
      <c r="AM8" s="1365"/>
      <c r="AN8" s="1365"/>
    </row>
    <row r="9" spans="1:199 16382:16382" thickBot="1">
      <c r="B9" s="110"/>
      <c r="C9" s="111"/>
      <c r="D9" s="111"/>
      <c r="E9" s="111"/>
      <c r="F9" s="111"/>
      <c r="G9" s="111"/>
      <c r="H9" s="111"/>
      <c r="I9" s="111"/>
      <c r="J9" s="111"/>
      <c r="K9" s="111"/>
    </row>
    <row r="10" spans="1:199 16382:16382" thickBot="1">
      <c r="B10" s="99"/>
      <c r="C10" s="100"/>
      <c r="D10" s="100"/>
      <c r="E10" s="100"/>
      <c r="F10" s="100"/>
      <c r="G10" s="100"/>
      <c r="H10" s="100"/>
      <c r="I10" s="100"/>
      <c r="J10" s="100"/>
      <c r="K10" s="100"/>
      <c r="L10" s="100"/>
    </row>
    <row r="11" spans="1:199 16382:16382" thickBot="1">
      <c r="B11" s="99"/>
      <c r="C11" s="100"/>
      <c r="D11" s="100"/>
      <c r="E11" s="100"/>
      <c r="F11" s="100"/>
      <c r="G11" s="100"/>
      <c r="H11" s="100"/>
    </row>
    <row r="12" spans="1:199 16382:16382" thickBot="1">
      <c r="B12" s="99"/>
      <c r="C12" s="100"/>
      <c r="D12" s="100"/>
      <c r="E12" s="100"/>
      <c r="F12" s="100"/>
      <c r="G12" s="100"/>
      <c r="H12" s="100"/>
    </row>
    <row r="13" spans="1:199 16382:16382" thickBot="1">
      <c r="B13" s="99"/>
      <c r="C13" s="100"/>
      <c r="D13" s="100"/>
      <c r="E13" s="100"/>
      <c r="F13" s="100"/>
      <c r="G13" s="100"/>
      <c r="H13" s="100"/>
    </row>
    <row r="14" spans="1:199 16382:16382" thickBot="1">
      <c r="B14" s="89"/>
      <c r="C14" s="102"/>
      <c r="D14" s="102"/>
      <c r="E14" s="102"/>
      <c r="F14" s="102"/>
      <c r="G14" s="102"/>
      <c r="H14" s="102"/>
    </row>
    <row r="15" spans="1:199 16382:16382" thickBot="1">
      <c r="B15" s="89"/>
      <c r="C15" s="102"/>
      <c r="D15" s="102"/>
      <c r="E15" s="102"/>
      <c r="F15" s="102"/>
      <c r="G15" s="102"/>
      <c r="H15" s="102"/>
      <c r="M15" s="112"/>
    </row>
    <row r="16" spans="1:199 16382:16382" thickBot="1">
      <c r="M16" s="113"/>
    </row>
    <row r="17" spans="2:13" thickBot="1">
      <c r="M17" s="114"/>
    </row>
    <row r="18" spans="2:13" thickBot="1">
      <c r="B18" s="99"/>
      <c r="C18" s="100"/>
      <c r="D18" s="100"/>
      <c r="E18" s="100"/>
      <c r="F18" s="100"/>
      <c r="G18" s="100"/>
      <c r="H18" s="100"/>
      <c r="M18" s="114"/>
    </row>
    <row r="19" spans="2:13" thickBot="1">
      <c r="B19" s="99"/>
      <c r="C19" s="100"/>
      <c r="D19" s="100"/>
      <c r="E19" s="100"/>
      <c r="F19" s="100"/>
      <c r="G19" s="100"/>
      <c r="H19" s="100"/>
    </row>
    <row r="20" spans="2:13" thickBot="1">
      <c r="B20" s="99"/>
      <c r="C20" s="100"/>
      <c r="D20" s="100"/>
      <c r="E20" s="100"/>
      <c r="F20" s="100"/>
      <c r="G20" s="100"/>
      <c r="H20" s="100"/>
    </row>
    <row r="21" spans="2:13" thickBot="1">
      <c r="B21" s="99"/>
      <c r="C21" s="100"/>
      <c r="D21" s="100"/>
      <c r="E21" s="100"/>
      <c r="F21" s="100"/>
      <c r="G21" s="100"/>
      <c r="H21" s="100"/>
    </row>
    <row r="22" spans="2:13" thickBot="1">
      <c r="B22" s="99"/>
      <c r="C22" s="100"/>
      <c r="D22" s="100"/>
      <c r="E22" s="100"/>
      <c r="F22" s="100"/>
      <c r="G22" s="100"/>
      <c r="H22" s="100"/>
    </row>
    <row r="23" spans="2:13" thickBot="1">
      <c r="B23" s="99"/>
      <c r="C23" s="100"/>
      <c r="D23" s="100"/>
      <c r="E23" s="100"/>
      <c r="F23" s="100"/>
      <c r="G23" s="100"/>
      <c r="H23" s="100"/>
    </row>
    <row r="24" spans="2:13" thickBot="1">
      <c r="B24" s="99"/>
      <c r="C24" s="100"/>
      <c r="D24" s="100"/>
      <c r="E24" s="100"/>
      <c r="F24" s="100"/>
      <c r="G24" s="100"/>
      <c r="H24" s="100"/>
    </row>
    <row r="25" spans="2:13" thickBot="1">
      <c r="B25" s="99"/>
      <c r="C25" s="100"/>
      <c r="D25" s="100"/>
      <c r="E25" s="100"/>
      <c r="F25" s="100"/>
      <c r="G25" s="100"/>
      <c r="H25" s="100"/>
      <c r="I25" s="98"/>
    </row>
    <row r="26" spans="2:13" thickBot="1">
      <c r="B26" s="99"/>
      <c r="C26" s="100"/>
      <c r="D26" s="100"/>
      <c r="E26" s="100"/>
      <c r="F26" s="100"/>
      <c r="G26" s="100"/>
      <c r="H26" s="100"/>
    </row>
    <row r="27" spans="2:13" thickBot="1">
      <c r="B27" s="99"/>
      <c r="C27" s="100"/>
      <c r="D27" s="100"/>
      <c r="E27" s="100"/>
      <c r="F27" s="100"/>
      <c r="G27" s="100"/>
      <c r="H27" s="100"/>
    </row>
    <row r="28" spans="2:13" thickBot="1">
      <c r="B28" s="99"/>
      <c r="C28" s="100"/>
      <c r="D28" s="100"/>
      <c r="E28" s="100"/>
      <c r="F28" s="100"/>
      <c r="G28" s="100"/>
      <c r="H28" s="100"/>
    </row>
    <row r="29" spans="2:13" thickBot="1">
      <c r="B29" s="99"/>
      <c r="C29" s="100"/>
      <c r="D29" s="100"/>
      <c r="E29" s="100"/>
      <c r="F29" s="100"/>
      <c r="G29" s="100"/>
      <c r="H29" s="100"/>
    </row>
    <row r="30" spans="2:13" thickBot="1">
      <c r="B30" s="99"/>
      <c r="C30" s="100"/>
      <c r="D30" s="100"/>
      <c r="E30" s="100"/>
      <c r="F30" s="100"/>
      <c r="G30" s="100"/>
      <c r="H30" s="100"/>
    </row>
    <row r="31" spans="2:13" thickBot="1">
      <c r="B31" s="99"/>
      <c r="C31" s="100"/>
      <c r="D31" s="100"/>
      <c r="E31" s="100"/>
      <c r="F31" s="100"/>
      <c r="G31" s="100"/>
      <c r="H31" s="100"/>
    </row>
    <row r="32" spans="2:13" thickBot="1">
      <c r="B32" s="99"/>
      <c r="C32" s="100"/>
      <c r="D32" s="100"/>
      <c r="E32" s="100"/>
      <c r="F32" s="100"/>
      <c r="G32" s="100"/>
      <c r="H32" s="100"/>
    </row>
    <row r="33" spans="1:8" thickBot="1">
      <c r="B33" s="99"/>
      <c r="C33" s="100"/>
      <c r="D33" s="100"/>
      <c r="E33" s="100"/>
      <c r="F33" s="100"/>
      <c r="G33" s="100"/>
      <c r="H33" s="100"/>
    </row>
    <row r="34" spans="1:8" thickBot="1">
      <c r="B34" s="99"/>
      <c r="C34" s="100"/>
      <c r="D34" s="100"/>
      <c r="E34" s="100"/>
      <c r="F34" s="100"/>
      <c r="G34" s="100"/>
      <c r="H34" s="100"/>
    </row>
    <row r="35" spans="1:8" thickBot="1">
      <c r="B35" s="99"/>
      <c r="C35" s="100"/>
      <c r="D35" s="100"/>
      <c r="E35" s="100"/>
      <c r="F35" s="100"/>
      <c r="G35" s="100"/>
      <c r="H35" s="100"/>
    </row>
    <row r="36" spans="1:8" thickBot="1">
      <c r="B36" s="99"/>
      <c r="C36" s="100"/>
      <c r="D36" s="100"/>
      <c r="E36" s="100"/>
      <c r="F36" s="100"/>
      <c r="G36" s="100"/>
      <c r="H36" s="100"/>
    </row>
    <row r="37" spans="1:8" thickBot="1">
      <c r="B37" s="99"/>
      <c r="C37" s="100"/>
      <c r="D37" s="100"/>
      <c r="E37" s="100"/>
      <c r="F37" s="100"/>
      <c r="G37" s="100"/>
      <c r="H37" s="100"/>
    </row>
    <row r="40" spans="1:8" thickBot="1">
      <c r="A40" s="104"/>
      <c r="C40" s="100"/>
      <c r="D40" s="100"/>
      <c r="E40" s="100"/>
      <c r="F40" s="100"/>
      <c r="G40" s="100"/>
    </row>
    <row r="41" spans="1:8" thickBot="1">
      <c r="A41" s="104"/>
      <c r="C41" s="100"/>
      <c r="D41" s="100"/>
      <c r="E41" s="100"/>
      <c r="F41" s="100"/>
      <c r="G41" s="100"/>
    </row>
    <row r="42" spans="1:8" thickBot="1">
      <c r="A42" s="104"/>
      <c r="C42" s="100"/>
      <c r="D42" s="100"/>
      <c r="E42" s="100"/>
      <c r="F42" s="100"/>
      <c r="G42" s="100"/>
    </row>
    <row r="43" spans="1:8" thickBot="1">
      <c r="A43" s="104"/>
      <c r="C43" s="100"/>
      <c r="D43" s="100"/>
      <c r="E43" s="100"/>
      <c r="F43" s="100"/>
      <c r="G43" s="100"/>
    </row>
    <row r="44" spans="1:8" thickBot="1">
      <c r="A44" s="104"/>
      <c r="C44" s="100"/>
      <c r="D44" s="100"/>
      <c r="E44" s="100"/>
      <c r="F44" s="100"/>
      <c r="G44" s="100"/>
    </row>
    <row r="45" spans="1:8" thickBot="1">
      <c r="A45" s="104"/>
      <c r="C45" s="100"/>
      <c r="D45" s="100"/>
      <c r="E45" s="100"/>
      <c r="F45" s="100"/>
      <c r="G45" s="100"/>
    </row>
    <row r="46" spans="1:8" thickBot="1">
      <c r="A46" s="104"/>
      <c r="C46" s="100"/>
      <c r="D46" s="100"/>
      <c r="E46" s="100"/>
      <c r="F46" s="100"/>
      <c r="G46" s="100"/>
    </row>
    <row r="47" spans="1:8" thickBot="1">
      <c r="A47" s="104"/>
      <c r="C47" s="100"/>
      <c r="D47" s="100"/>
      <c r="E47" s="100"/>
      <c r="F47" s="100"/>
      <c r="G47" s="100"/>
    </row>
    <row r="48" spans="1:8" thickBot="1">
      <c r="A48" s="104"/>
      <c r="C48" s="100"/>
      <c r="D48" s="100"/>
      <c r="E48" s="100"/>
      <c r="F48" s="100"/>
      <c r="G48" s="100"/>
    </row>
    <row r="49" spans="1:7" thickBot="1">
      <c r="A49" s="104"/>
      <c r="C49" s="100"/>
      <c r="D49" s="100"/>
      <c r="E49" s="100"/>
      <c r="F49" s="100"/>
      <c r="G49" s="100"/>
    </row>
    <row r="50" spans="1:7" thickBot="1">
      <c r="A50" s="104"/>
      <c r="C50" s="100"/>
      <c r="D50" s="100"/>
      <c r="E50" s="100"/>
      <c r="F50" s="100"/>
      <c r="G50" s="100"/>
    </row>
    <row r="51" spans="1:7" thickBot="1">
      <c r="A51" s="104"/>
      <c r="C51" s="100"/>
      <c r="D51" s="100"/>
      <c r="E51" s="100"/>
      <c r="F51" s="100"/>
      <c r="G51" s="100"/>
    </row>
    <row r="52" spans="1:7" thickBot="1">
      <c r="A52" s="104"/>
      <c r="C52" s="100"/>
      <c r="D52" s="100"/>
      <c r="E52" s="100"/>
      <c r="F52" s="100"/>
      <c r="G52" s="100"/>
    </row>
    <row r="53" spans="1:7" thickBot="1">
      <c r="A53" s="104"/>
      <c r="C53" s="100"/>
      <c r="D53" s="100"/>
      <c r="E53" s="100"/>
      <c r="F53" s="100"/>
      <c r="G53" s="100"/>
    </row>
    <row r="54" spans="1:7" thickBot="1">
      <c r="A54" s="104"/>
      <c r="C54" s="100"/>
      <c r="D54" s="100"/>
      <c r="E54" s="100"/>
      <c r="F54" s="100"/>
      <c r="G54" s="100"/>
    </row>
    <row r="55" spans="1:7" thickBot="1">
      <c r="A55" s="104"/>
      <c r="C55" s="100"/>
      <c r="D55" s="100"/>
      <c r="E55" s="100"/>
      <c r="F55" s="100"/>
      <c r="G55" s="100"/>
    </row>
    <row r="56" spans="1:7" thickBot="1">
      <c r="A56" s="104"/>
      <c r="C56" s="100"/>
      <c r="D56" s="100"/>
      <c r="E56" s="100"/>
      <c r="F56" s="100"/>
      <c r="G56" s="100"/>
    </row>
    <row r="57" spans="1:7" thickBot="1">
      <c r="A57" s="104"/>
      <c r="C57" s="100"/>
      <c r="D57" s="100"/>
      <c r="E57" s="100"/>
      <c r="F57" s="100"/>
      <c r="G57" s="100"/>
    </row>
    <row r="58" spans="1:7" thickBot="1">
      <c r="A58" s="104"/>
      <c r="C58" s="100"/>
      <c r="D58" s="100"/>
      <c r="E58" s="100"/>
      <c r="F58" s="100"/>
      <c r="G58" s="100"/>
    </row>
    <row r="59" spans="1:7" thickBot="1">
      <c r="A59" s="104"/>
      <c r="C59" s="100"/>
      <c r="D59" s="100"/>
      <c r="E59" s="100"/>
      <c r="F59" s="100"/>
      <c r="G59" s="100"/>
    </row>
    <row r="60" spans="1:7" thickBot="1">
      <c r="A60" s="104"/>
      <c r="C60" s="100"/>
      <c r="D60" s="100"/>
      <c r="E60" s="100"/>
      <c r="F60" s="100"/>
      <c r="G60" s="100"/>
    </row>
    <row r="61" spans="1:7" thickBot="1">
      <c r="A61" s="104"/>
      <c r="C61" s="100"/>
      <c r="D61" s="100"/>
      <c r="E61" s="100"/>
      <c r="F61" s="100"/>
      <c r="G61" s="100"/>
    </row>
    <row r="62" spans="1:7" thickBot="1">
      <c r="A62" s="104"/>
      <c r="C62" s="100"/>
      <c r="D62" s="100"/>
      <c r="E62" s="100"/>
      <c r="F62" s="100"/>
      <c r="G62" s="100"/>
    </row>
    <row r="63" spans="1:7" thickBot="1">
      <c r="A63" s="104"/>
      <c r="C63" s="100"/>
      <c r="D63" s="100"/>
      <c r="E63" s="100"/>
      <c r="F63" s="100"/>
      <c r="G63" s="100"/>
    </row>
    <row r="64" spans="1:7"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C86" s="100"/>
      <c r="D86" s="100"/>
      <c r="E86" s="100"/>
      <c r="F86" s="100"/>
      <c r="G86" s="100"/>
    </row>
    <row r="87" spans="1:7" thickBot="1">
      <c r="C87" s="100"/>
      <c r="D87" s="100"/>
      <c r="E87" s="100"/>
      <c r="F87" s="100"/>
      <c r="G87" s="100"/>
    </row>
    <row r="88" spans="1:7" thickBot="1">
      <c r="C88" s="100"/>
      <c r="D88" s="100"/>
      <c r="E88" s="100"/>
      <c r="F88" s="100"/>
      <c r="G88" s="100"/>
    </row>
    <row r="89" spans="1:7" thickBot="1">
      <c r="C89" s="100"/>
      <c r="D89" s="100"/>
      <c r="E89" s="100"/>
      <c r="F89" s="100"/>
      <c r="G89" s="100"/>
    </row>
    <row r="90" spans="1:7" thickBot="1">
      <c r="C90" s="100"/>
      <c r="D90" s="100"/>
      <c r="E90" s="100"/>
      <c r="F90" s="100"/>
      <c r="G90" s="100"/>
    </row>
    <row r="91" spans="1:7" thickBot="1">
      <c r="C91" s="100"/>
      <c r="D91" s="100"/>
      <c r="E91" s="100"/>
      <c r="F91" s="100"/>
      <c r="G91" s="100"/>
    </row>
    <row r="92" spans="1:7" thickBot="1">
      <c r="C92" s="100"/>
      <c r="D92" s="100"/>
      <c r="E92" s="100"/>
      <c r="F92" s="100"/>
      <c r="G92" s="100"/>
    </row>
    <row r="93" spans="1:7" thickBot="1">
      <c r="C93" s="100"/>
      <c r="D93" s="100"/>
      <c r="E93" s="100"/>
      <c r="F93" s="100"/>
      <c r="G93" s="100"/>
    </row>
    <row r="94" spans="1:7" thickBot="1">
      <c r="C94" s="100"/>
      <c r="D94" s="100"/>
      <c r="E94" s="100"/>
      <c r="F94" s="100"/>
      <c r="G94" s="100"/>
    </row>
    <row r="95" spans="1:7" thickBot="1">
      <c r="C95" s="100"/>
      <c r="D95" s="100"/>
      <c r="E95" s="100"/>
      <c r="F95" s="100"/>
      <c r="G95" s="100"/>
    </row>
    <row r="96" spans="1:7" thickBot="1">
      <c r="C96" s="100"/>
      <c r="D96" s="100"/>
      <c r="E96" s="100"/>
      <c r="F96" s="100"/>
      <c r="G96" s="100"/>
    </row>
    <row r="97" spans="3:7" thickBot="1">
      <c r="C97" s="100"/>
      <c r="D97" s="100"/>
      <c r="E97" s="100"/>
      <c r="F97" s="100"/>
      <c r="G97" s="100"/>
    </row>
    <row r="98" spans="3:7" thickBot="1">
      <c r="C98" s="100"/>
      <c r="D98" s="100"/>
      <c r="E98" s="100"/>
      <c r="F98" s="100"/>
      <c r="G98" s="100"/>
    </row>
    <row r="99" spans="3:7" thickBot="1">
      <c r="C99" s="100"/>
      <c r="D99" s="100"/>
      <c r="E99" s="100"/>
      <c r="F99" s="100"/>
      <c r="G99" s="100"/>
    </row>
    <row r="100" spans="3:7" thickBot="1">
      <c r="C100" s="100"/>
      <c r="D100" s="100"/>
      <c r="E100" s="100"/>
      <c r="F100" s="100"/>
      <c r="G100" s="100"/>
    </row>
    <row r="101" spans="3:7" thickBot="1">
      <c r="C101" s="100"/>
      <c r="D101" s="100"/>
      <c r="E101" s="100"/>
      <c r="F101" s="100"/>
      <c r="G101" s="100"/>
    </row>
    <row r="102" spans="3:7" thickBot="1">
      <c r="C102" s="100"/>
      <c r="D102" s="100"/>
      <c r="E102" s="100"/>
      <c r="F102" s="100"/>
      <c r="G102" s="100"/>
    </row>
    <row r="103" spans="3:7" thickBot="1">
      <c r="C103" s="100"/>
      <c r="D103" s="100"/>
      <c r="E103" s="100"/>
      <c r="F103" s="100"/>
      <c r="G103" s="100"/>
    </row>
    <row r="104" spans="3:7" thickBot="1">
      <c r="C104" s="100"/>
      <c r="D104" s="100"/>
      <c r="E104" s="100"/>
      <c r="F104" s="100"/>
      <c r="G104" s="100"/>
    </row>
    <row r="105" spans="3:7" thickBot="1">
      <c r="C105" s="100"/>
      <c r="D105" s="100"/>
      <c r="E105" s="100"/>
      <c r="F105" s="100"/>
      <c r="G105" s="100"/>
    </row>
    <row r="106" spans="3:7" thickBot="1">
      <c r="C106" s="100"/>
      <c r="D106" s="100"/>
      <c r="E106" s="100"/>
      <c r="F106" s="100"/>
      <c r="G106" s="100"/>
    </row>
    <row r="107" spans="3:7" thickBot="1">
      <c r="C107" s="100"/>
      <c r="D107" s="100"/>
      <c r="E107" s="100"/>
      <c r="F107" s="100"/>
      <c r="G107" s="100"/>
    </row>
    <row r="108" spans="3:7" thickBot="1">
      <c r="C108" s="100"/>
      <c r="D108" s="100"/>
      <c r="E108" s="100"/>
      <c r="F108" s="100"/>
      <c r="G108" s="100"/>
    </row>
    <row r="109" spans="3:7" thickBot="1">
      <c r="C109" s="100"/>
      <c r="D109" s="100"/>
      <c r="E109" s="100"/>
      <c r="F109" s="100"/>
      <c r="G109" s="100"/>
    </row>
    <row r="110" spans="3:7" thickBot="1">
      <c r="C110" s="100"/>
      <c r="D110" s="100"/>
      <c r="E110" s="100"/>
      <c r="F110" s="100"/>
      <c r="G110" s="100"/>
    </row>
    <row r="111" spans="3:7" thickBot="1">
      <c r="C111" s="100"/>
      <c r="D111" s="100"/>
      <c r="E111" s="100"/>
      <c r="F111" s="100"/>
      <c r="G111" s="100"/>
    </row>
    <row r="112" spans="3: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5"/>
      <c r="D283" s="105"/>
      <c r="E283" s="105"/>
      <c r="F283" s="105"/>
      <c r="G283" s="105"/>
    </row>
    <row r="284" spans="3:7" thickBot="1">
      <c r="C284" s="105"/>
      <c r="D284" s="105"/>
      <c r="E284" s="105"/>
      <c r="F284" s="105"/>
      <c r="G284" s="105"/>
    </row>
    <row r="285" spans="3:7" thickBot="1">
      <c r="C285" s="105"/>
      <c r="D285" s="105"/>
      <c r="E285" s="105"/>
      <c r="F285" s="105"/>
      <c r="G285" s="105"/>
    </row>
    <row r="286" spans="3:7" thickBot="1">
      <c r="C286" s="105"/>
      <c r="D286" s="105"/>
      <c r="E286" s="105"/>
      <c r="F286" s="105"/>
      <c r="G286" s="105"/>
    </row>
    <row r="287" spans="3:7" thickBot="1">
      <c r="C287" s="105"/>
      <c r="D287" s="105"/>
      <c r="E287" s="105"/>
      <c r="F287" s="105"/>
      <c r="G287" s="105"/>
    </row>
    <row r="288" spans="3:7" thickBot="1">
      <c r="C288" s="105"/>
      <c r="D288" s="105"/>
      <c r="E288" s="105"/>
      <c r="F288" s="105"/>
      <c r="G288" s="105"/>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048576" spans="3:46"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c r="AQ1048576" s="86">
        <v>931</v>
      </c>
      <c r="AR1048576" s="86">
        <v>933</v>
      </c>
      <c r="AS1048576" s="86">
        <v>942</v>
      </c>
      <c r="AT1048576" s="86">
        <v>947</v>
      </c>
    </row>
  </sheetData>
  <mergeCells count="4">
    <mergeCell ref="A1:B1"/>
    <mergeCell ref="W1:Z1"/>
    <mergeCell ref="AA1:AG1"/>
    <mergeCell ref="A2:B2"/>
  </mergeCells>
  <phoneticPr fontId="2" type="noConversion"/>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C3" activePane="bottomRight" state="frozen"/>
      <selection pane="topRight" activeCell="C1" sqref="C1"/>
      <selection pane="bottomLeft" activeCell="A4" sqref="A4"/>
      <selection pane="bottomRight" activeCell="AT1" sqref="AT1"/>
    </sheetView>
  </sheetViews>
  <sheetFormatPr defaultRowHeight="12" thickBottom="1" outlineLevelCol="1"/>
  <cols>
    <col min="1" max="1" width="11.28515625" style="85" hidden="1" customWidth="1"/>
    <col min="2" max="2" width="46.140625" style="88" customWidth="1"/>
    <col min="3" max="8" width="13.7109375" style="97" hidden="1" customWidth="1" outlineLevel="1"/>
    <col min="9" max="30" width="13.7109375" style="86" hidden="1" customWidth="1" outlineLevel="1"/>
    <col min="31" max="32" width="13.42578125" style="86" hidden="1" customWidth="1" outlineLevel="1"/>
    <col min="33" max="33" width="11.28515625" style="86" hidden="1" customWidth="1" outlineLevel="1"/>
    <col min="34" max="34" width="9.85546875" style="86" hidden="1" customWidth="1" outlineLevel="1"/>
    <col min="35" max="35" width="13.85546875" style="86" customWidth="1" collapsed="1"/>
    <col min="36" max="43" width="13.85546875" style="86" customWidth="1"/>
    <col min="44" max="45" width="14" style="86" customWidth="1"/>
    <col min="46" max="46" width="13.85546875" style="86" customWidth="1"/>
    <col min="47" max="16381" width="9.140625" style="86"/>
    <col min="16382" max="16382" width="9.140625" style="86" hidden="1" customWidth="1"/>
    <col min="16383" max="16384" width="0" style="86" hidden="1" customWidth="1"/>
  </cols>
  <sheetData>
    <row r="1" spans="1:199 16382:16382" ht="33" customHeight="1" thickBot="1">
      <c r="A1" s="1926" t="str">
        <f>INDEX(tblTrans[[English]:[Polski]],MATCH(XFB1,tblTrans[ID],0),LangSelID)</f>
        <v>Trading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233</v>
      </c>
    </row>
    <row r="2" spans="1:199 16382:16382" s="200" customFormat="1" ht="18" customHeight="1" thickBot="1">
      <c r="A2" s="1937"/>
      <c r="B2" s="1938"/>
      <c r="C2" s="344" t="str">
        <f>INDEX(tblTrans[[English]:[Polski]],MATCH(C1048576,tblTrans[ID],0),LangSelID)</f>
        <v>Q1 2006</v>
      </c>
      <c r="D2" s="299" t="str">
        <f>INDEX(tblTrans[[English]:[Polski]],MATCH(D1048576,tblTrans[ID],0),LangSelID)</f>
        <v>Q2 2006</v>
      </c>
      <c r="E2" s="345" t="str">
        <f>INDEX(tblTrans[[English]:[Polski]],MATCH(E1048576,tblTrans[ID],0),LangSelID)</f>
        <v>Q3 2006</v>
      </c>
      <c r="F2" s="399" t="str">
        <f>INDEX(tblTrans[[English]:[Polski]],MATCH(F1048576,tblTrans[ID],0),LangSelID)</f>
        <v>Q4 2006</v>
      </c>
      <c r="G2" s="340" t="str">
        <f>INDEX(tblTrans[[English]:[Polski]],MATCH(G1048576,tblTrans[ID],0),LangSelID)</f>
        <v>Q1 2007</v>
      </c>
      <c r="H2" s="299" t="str">
        <f>INDEX(tblTrans[[English]:[Polski]],MATCH(H1048576,tblTrans[ID],0),LangSelID)</f>
        <v>Q2 2007</v>
      </c>
      <c r="I2" s="299" t="str">
        <f>INDEX(tblTrans[[English]:[Polski]],MATCH(I1048576,tblTrans[ID],0),LangSelID)</f>
        <v>Q3 2007</v>
      </c>
      <c r="J2" s="352" t="str">
        <f>INDEX(tblTrans[[English]:[Polski]],MATCH(J1048576,tblTrans[ID],0),LangSelID)</f>
        <v>Q4 2007</v>
      </c>
      <c r="K2" s="344" t="str">
        <f>INDEX(tblTrans[[English]:[Polski]],MATCH(K1048576,tblTrans[ID],0),LangSelID)</f>
        <v>Q1 2008</v>
      </c>
      <c r="L2" s="299" t="str">
        <f>INDEX(tblTrans[[English]:[Polski]],MATCH(L1048576,tblTrans[ID],0),LangSelID)</f>
        <v>Q2 2008</v>
      </c>
      <c r="M2" s="255" t="str">
        <f>INDEX(tblTrans[[English]:[Polski]],MATCH(M1048576,tblTrans[ID],0),LangSelID)</f>
        <v>Q3 2008</v>
      </c>
      <c r="N2" s="360"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1"/>
    </row>
    <row r="3" spans="1:199 16382:16382" s="543" customFormat="1" ht="11.45" customHeight="1" thickBot="1">
      <c r="A3" s="241"/>
      <c r="B3" s="544"/>
      <c r="C3" s="545"/>
      <c r="D3" s="546"/>
      <c r="E3" s="547"/>
      <c r="F3" s="548"/>
      <c r="G3" s="546"/>
      <c r="H3" s="546"/>
      <c r="I3" s="298"/>
      <c r="J3" s="364"/>
      <c r="K3" s="361"/>
      <c r="L3" s="260"/>
      <c r="M3" s="260"/>
      <c r="N3" s="362"/>
      <c r="O3" s="549"/>
      <c r="P3" s="550"/>
      <c r="Q3" s="550"/>
      <c r="R3" s="551"/>
      <c r="S3" s="359"/>
      <c r="T3" s="260"/>
      <c r="U3" s="298"/>
      <c r="V3" s="364"/>
      <c r="W3" s="1943" t="s">
        <v>79</v>
      </c>
      <c r="X3" s="1944"/>
      <c r="Y3" s="1944"/>
      <c r="Z3" s="1945"/>
      <c r="AA3" s="358"/>
      <c r="AB3" s="260"/>
      <c r="AC3" s="260"/>
      <c r="AD3" s="353"/>
      <c r="AE3" s="361"/>
      <c r="AF3" s="260"/>
      <c r="AG3" s="298"/>
      <c r="AH3" s="362"/>
      <c r="AI3" s="362"/>
      <c r="AJ3" s="362"/>
      <c r="AK3" s="362"/>
      <c r="AL3" s="362"/>
      <c r="AM3" s="362"/>
      <c r="AN3" s="362"/>
      <c r="AO3" s="362"/>
      <c r="AP3" s="362"/>
      <c r="AQ3" s="362"/>
      <c r="AR3" s="362"/>
      <c r="AS3" s="362"/>
      <c r="AT3" s="362"/>
      <c r="XFB3" s="1682"/>
    </row>
    <row r="4" spans="1:199 16382:16382" ht="15" customHeight="1" thickBot="1">
      <c r="A4" s="106"/>
      <c r="B4" s="723" t="str">
        <f>INDEX(tblTrans[[English]:[Polski]],MATCH(XFB4,tblTrans[ID],0),LangSelID)</f>
        <v>Foreign exchange result</v>
      </c>
      <c r="C4" s="724">
        <v>85506</v>
      </c>
      <c r="D4" s="724">
        <v>99184</v>
      </c>
      <c r="E4" s="724">
        <v>71966</v>
      </c>
      <c r="F4" s="724">
        <v>97484</v>
      </c>
      <c r="G4" s="724">
        <v>99393</v>
      </c>
      <c r="H4" s="724">
        <v>109050</v>
      </c>
      <c r="I4" s="724">
        <v>115128</v>
      </c>
      <c r="J4" s="724">
        <v>111385</v>
      </c>
      <c r="K4" s="724">
        <v>129340</v>
      </c>
      <c r="L4" s="724">
        <v>131121</v>
      </c>
      <c r="M4" s="724">
        <v>175390</v>
      </c>
      <c r="N4" s="724">
        <v>81463</v>
      </c>
      <c r="O4" s="724">
        <v>152142</v>
      </c>
      <c r="P4" s="724">
        <v>90005</v>
      </c>
      <c r="Q4" s="724">
        <v>96919</v>
      </c>
      <c r="R4" s="724">
        <v>75982</v>
      </c>
      <c r="S4" s="724">
        <v>83270</v>
      </c>
      <c r="T4" s="724">
        <v>114756</v>
      </c>
      <c r="U4" s="724">
        <v>83352</v>
      </c>
      <c r="V4" s="724">
        <v>88604</v>
      </c>
      <c r="W4" s="724">
        <v>71246</v>
      </c>
      <c r="X4" s="724">
        <v>88022</v>
      </c>
      <c r="Y4" s="724">
        <v>83492</v>
      </c>
      <c r="Z4" s="724">
        <v>85880</v>
      </c>
      <c r="AA4" s="724">
        <v>78880</v>
      </c>
      <c r="AB4" s="724">
        <v>73822</v>
      </c>
      <c r="AC4" s="724">
        <v>90376</v>
      </c>
      <c r="AD4" s="724">
        <v>80928</v>
      </c>
      <c r="AE4" s="724">
        <f>AE5+AE6</f>
        <v>68978</v>
      </c>
      <c r="AF4" s="724">
        <f>AF5+AF6</f>
        <v>74482</v>
      </c>
      <c r="AG4" s="724">
        <f>AG5+AG6</f>
        <v>71698</v>
      </c>
      <c r="AH4" s="724">
        <v>67387</v>
      </c>
      <c r="AI4" s="724">
        <f>SUM(AI5:AI6)</f>
        <v>65151</v>
      </c>
      <c r="AJ4" s="724">
        <f>SUM(AJ5:AJ6)</f>
        <v>69742</v>
      </c>
      <c r="AK4" s="724">
        <f>SUM(AK5:AK6)</f>
        <v>53539</v>
      </c>
      <c r="AL4" s="724">
        <f>SUM(AL5:AL6)</f>
        <v>44616</v>
      </c>
      <c r="AM4" s="724">
        <f>SUM(AM5:AM6)</f>
        <v>78687</v>
      </c>
      <c r="AN4" s="724">
        <v>66000</v>
      </c>
      <c r="AO4" s="724">
        <v>67825</v>
      </c>
      <c r="AP4" s="724">
        <v>76196</v>
      </c>
      <c r="AQ4" s="724">
        <v>71817</v>
      </c>
      <c r="AR4" s="724">
        <v>66065</v>
      </c>
      <c r="AS4" s="724">
        <v>82162</v>
      </c>
      <c r="AT4" s="724">
        <v>50407</v>
      </c>
      <c r="AU4" s="172"/>
      <c r="AV4" s="87"/>
      <c r="AW4" s="1863"/>
      <c r="AX4" s="172"/>
      <c r="AY4" s="87"/>
      <c r="AZ4" s="172"/>
      <c r="BA4" s="172"/>
      <c r="BB4" s="172"/>
      <c r="BC4" s="172"/>
      <c r="BD4" s="172"/>
      <c r="BE4" s="172"/>
      <c r="BF4" s="172"/>
      <c r="BG4" s="172"/>
      <c r="BH4" s="172"/>
      <c r="BI4" s="172"/>
      <c r="BJ4" s="172"/>
      <c r="BK4" s="172"/>
      <c r="BL4" s="172"/>
      <c r="BM4" s="172"/>
      <c r="BN4" s="172"/>
      <c r="BO4" s="172"/>
      <c r="BP4" s="172"/>
      <c r="BQ4" s="172"/>
      <c r="BR4" s="172"/>
      <c r="BS4" s="172"/>
      <c r="BT4" s="172"/>
      <c r="BU4" s="172"/>
      <c r="BV4" s="172"/>
      <c r="BW4" s="172"/>
      <c r="BX4" s="172"/>
      <c r="BY4" s="172"/>
      <c r="BZ4" s="172"/>
      <c r="CA4" s="172"/>
      <c r="CB4" s="172"/>
      <c r="CC4" s="172"/>
      <c r="CD4" s="172"/>
      <c r="CE4" s="172"/>
      <c r="CF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c r="DM4" s="172"/>
      <c r="DN4" s="172"/>
      <c r="DO4" s="172"/>
      <c r="DP4" s="172"/>
      <c r="DQ4" s="172"/>
      <c r="DR4" s="172"/>
      <c r="DS4" s="172"/>
      <c r="DT4" s="172"/>
      <c r="DU4" s="172"/>
      <c r="DV4" s="172"/>
      <c r="DW4" s="172"/>
      <c r="DX4" s="172"/>
      <c r="DY4" s="172"/>
      <c r="DZ4" s="172"/>
      <c r="EA4" s="172"/>
      <c r="EB4" s="172"/>
      <c r="EC4" s="172"/>
      <c r="ED4" s="172"/>
      <c r="EE4" s="172"/>
      <c r="EF4" s="172"/>
      <c r="EG4" s="172"/>
      <c r="EH4" s="172"/>
      <c r="EI4" s="172"/>
      <c r="EJ4" s="172"/>
      <c r="EK4" s="172"/>
      <c r="EL4" s="172"/>
      <c r="EM4" s="172"/>
      <c r="EN4" s="172"/>
      <c r="EO4" s="172"/>
      <c r="EP4" s="172"/>
      <c r="EQ4" s="172"/>
      <c r="ER4" s="172"/>
      <c r="ES4" s="172"/>
      <c r="ET4" s="172"/>
      <c r="EU4" s="172"/>
      <c r="EV4" s="172"/>
      <c r="EW4" s="172"/>
      <c r="EX4" s="172"/>
      <c r="EY4" s="172"/>
      <c r="EZ4" s="172"/>
      <c r="FA4" s="172"/>
      <c r="FB4" s="172"/>
      <c r="FC4" s="172"/>
      <c r="FD4" s="172"/>
      <c r="FE4" s="172"/>
      <c r="FF4" s="172"/>
      <c r="FG4" s="172"/>
      <c r="FH4" s="172"/>
      <c r="FI4" s="172"/>
      <c r="FJ4" s="172"/>
      <c r="FK4" s="172"/>
      <c r="FL4" s="172"/>
      <c r="FM4" s="172"/>
      <c r="FN4" s="172"/>
      <c r="FO4" s="172"/>
      <c r="FP4" s="172"/>
      <c r="FQ4" s="172"/>
      <c r="FR4" s="172"/>
      <c r="FS4" s="172"/>
      <c r="FT4" s="172"/>
      <c r="FU4" s="172"/>
      <c r="FV4" s="172"/>
      <c r="FW4" s="172"/>
      <c r="FX4" s="172"/>
      <c r="FY4" s="172"/>
      <c r="FZ4" s="172"/>
      <c r="GA4" s="172"/>
      <c r="GB4" s="172"/>
      <c r="GC4" s="172"/>
      <c r="GD4" s="172"/>
      <c r="GE4" s="172"/>
      <c r="GF4" s="172"/>
      <c r="GG4" s="172"/>
      <c r="GH4" s="172"/>
      <c r="GI4" s="172"/>
      <c r="GJ4" s="172"/>
      <c r="GK4" s="172"/>
      <c r="GL4" s="172"/>
      <c r="GM4" s="172"/>
      <c r="GN4" s="172"/>
      <c r="GO4" s="172"/>
      <c r="GP4" s="172"/>
      <c r="GQ4" s="172"/>
      <c r="XFB4" s="1669">
        <v>234</v>
      </c>
    </row>
    <row r="5" spans="1:199 16382:16382" s="543" customFormat="1" ht="23.25" thickBot="1">
      <c r="A5" s="241"/>
      <c r="B5" s="1820" t="str">
        <f>INDEX(tblTrans[[English]:[Polski]],MATCH(XFB5,tblTrans[ID],0),LangSelID)</f>
        <v>- foreign exchange differences from translation (net)</v>
      </c>
      <c r="C5" s="1821">
        <v>11886</v>
      </c>
      <c r="D5" s="1822">
        <v>79928</v>
      </c>
      <c r="E5" s="1823">
        <v>56981</v>
      </c>
      <c r="F5" s="1824">
        <v>77436</v>
      </c>
      <c r="G5" s="1822">
        <v>191799</v>
      </c>
      <c r="H5" s="1822">
        <v>147153</v>
      </c>
      <c r="I5" s="1825">
        <v>87693</v>
      </c>
      <c r="J5" s="1826">
        <v>73706</v>
      </c>
      <c r="K5" s="1827">
        <v>133808</v>
      </c>
      <c r="L5" s="1825">
        <v>185152</v>
      </c>
      <c r="M5" s="1825">
        <v>138885</v>
      </c>
      <c r="N5" s="1828">
        <v>-27498</v>
      </c>
      <c r="O5" s="1827">
        <v>-680698</v>
      </c>
      <c r="P5" s="1825">
        <v>72159</v>
      </c>
      <c r="Q5" s="1825">
        <v>-137240</v>
      </c>
      <c r="R5" s="1828">
        <v>412291</v>
      </c>
      <c r="S5" s="1824">
        <v>161804</v>
      </c>
      <c r="T5" s="1822">
        <v>83022</v>
      </c>
      <c r="U5" s="1822">
        <v>20749</v>
      </c>
      <c r="V5" s="1829">
        <v>181894</v>
      </c>
      <c r="W5" s="1830">
        <v>52519</v>
      </c>
      <c r="X5" s="1822">
        <v>126943</v>
      </c>
      <c r="Y5" s="1822">
        <v>97312</v>
      </c>
      <c r="Z5" s="1831">
        <v>84380</v>
      </c>
      <c r="AA5" s="1824">
        <v>-128381</v>
      </c>
      <c r="AB5" s="1822">
        <v>324974</v>
      </c>
      <c r="AC5" s="1822">
        <v>-108744</v>
      </c>
      <c r="AD5" s="1829">
        <v>131058</v>
      </c>
      <c r="AE5" s="1830">
        <v>163386</v>
      </c>
      <c r="AF5" s="1822">
        <f>294807-AE5</f>
        <v>131421</v>
      </c>
      <c r="AG5" s="1822">
        <v>-123732</v>
      </c>
      <c r="AH5" s="1831">
        <v>68778</v>
      </c>
      <c r="AI5" s="1831">
        <v>78197</v>
      </c>
      <c r="AJ5" s="1832">
        <v>119234</v>
      </c>
      <c r="AK5" s="1833">
        <v>58165</v>
      </c>
      <c r="AL5" s="1833">
        <v>56164</v>
      </c>
      <c r="AM5" s="1833">
        <v>332247</v>
      </c>
      <c r="AN5" s="1833">
        <v>-179603</v>
      </c>
      <c r="AO5" s="1833">
        <v>-87491</v>
      </c>
      <c r="AP5" s="1833">
        <v>185120</v>
      </c>
      <c r="AQ5" s="1833">
        <v>-52091</v>
      </c>
      <c r="AR5" s="1833">
        <v>297872</v>
      </c>
      <c r="AS5" s="1833">
        <v>-20313</v>
      </c>
      <c r="AT5" s="1833">
        <v>18230</v>
      </c>
      <c r="AV5" s="87"/>
      <c r="AW5" s="1863"/>
      <c r="AY5" s="87"/>
      <c r="XFB5" s="1682">
        <v>235</v>
      </c>
    </row>
    <row r="6" spans="1:199 16382:16382" s="543" customFormat="1" ht="15" customHeight="1" thickBot="1">
      <c r="A6" s="241"/>
      <c r="B6" s="1813" t="str">
        <f>INDEX(tblTrans[[English]:[Polski]],MATCH(XFB6,tblTrans[ID],0),LangSelID)</f>
        <v>- transaction gains less losses</v>
      </c>
      <c r="C6" s="1188">
        <v>73620</v>
      </c>
      <c r="D6" s="1814">
        <v>19256</v>
      </c>
      <c r="E6" s="1155">
        <v>14985</v>
      </c>
      <c r="F6" s="1815">
        <v>20048</v>
      </c>
      <c r="G6" s="1814">
        <v>-92406</v>
      </c>
      <c r="H6" s="1814">
        <v>-38103</v>
      </c>
      <c r="I6" s="929">
        <v>27435</v>
      </c>
      <c r="J6" s="1816">
        <v>37679</v>
      </c>
      <c r="K6" s="505">
        <v>-4468</v>
      </c>
      <c r="L6" s="929">
        <v>-54031</v>
      </c>
      <c r="M6" s="929">
        <v>36505</v>
      </c>
      <c r="N6" s="928">
        <v>108961</v>
      </c>
      <c r="O6" s="552">
        <v>832840</v>
      </c>
      <c r="P6" s="553">
        <v>17846</v>
      </c>
      <c r="Q6" s="553">
        <v>234159</v>
      </c>
      <c r="R6" s="554">
        <v>-336309</v>
      </c>
      <c r="S6" s="1815">
        <v>-78534</v>
      </c>
      <c r="T6" s="1814">
        <v>31734</v>
      </c>
      <c r="U6" s="1814">
        <v>62603</v>
      </c>
      <c r="V6" s="1817">
        <v>-93290</v>
      </c>
      <c r="W6" s="1818">
        <v>18727</v>
      </c>
      <c r="X6" s="1814">
        <v>-38921</v>
      </c>
      <c r="Y6" s="1814">
        <v>-13820</v>
      </c>
      <c r="Z6" s="1819">
        <v>1500</v>
      </c>
      <c r="AA6" s="1815">
        <v>207261</v>
      </c>
      <c r="AB6" s="1814">
        <v>-251152</v>
      </c>
      <c r="AC6" s="1814">
        <v>199120</v>
      </c>
      <c r="AD6" s="1817">
        <v>-50130</v>
      </c>
      <c r="AE6" s="1818">
        <v>-94408</v>
      </c>
      <c r="AF6" s="1814">
        <f>-151347-AE6</f>
        <v>-56939</v>
      </c>
      <c r="AG6" s="1814">
        <v>195430</v>
      </c>
      <c r="AH6" s="1819">
        <v>-1391</v>
      </c>
      <c r="AI6" s="1819">
        <v>-13046</v>
      </c>
      <c r="AJ6" s="1819">
        <v>-49492</v>
      </c>
      <c r="AK6" s="1819">
        <v>-4626</v>
      </c>
      <c r="AL6" s="1819">
        <v>-11548</v>
      </c>
      <c r="AM6" s="1819">
        <v>-253560</v>
      </c>
      <c r="AN6" s="1819">
        <v>245603</v>
      </c>
      <c r="AO6" s="1819">
        <v>155316</v>
      </c>
      <c r="AP6" s="1819">
        <v>-108924</v>
      </c>
      <c r="AQ6" s="1819">
        <v>123908</v>
      </c>
      <c r="AR6" s="1819">
        <v>-231807</v>
      </c>
      <c r="AS6" s="1819">
        <v>102475</v>
      </c>
      <c r="AT6" s="1819">
        <v>32177</v>
      </c>
      <c r="AV6" s="87"/>
      <c r="AW6" s="1863"/>
      <c r="AY6" s="87"/>
      <c r="XFB6" s="1669">
        <v>236</v>
      </c>
    </row>
    <row r="7" spans="1:199 16382:16382" ht="15" customHeight="1" thickBot="1">
      <c r="A7" s="106"/>
      <c r="B7" s="723" t="str">
        <f>INDEX(tblTrans[[English]:[Polski]],MATCH(XFB7,tblTrans[ID],0),LangSelID)</f>
        <v>Other trading income</v>
      </c>
      <c r="C7" s="724">
        <v>3717</v>
      </c>
      <c r="D7" s="724">
        <v>7697</v>
      </c>
      <c r="E7" s="724">
        <v>18591</v>
      </c>
      <c r="F7" s="724">
        <v>15440</v>
      </c>
      <c r="G7" s="724">
        <v>13981</v>
      </c>
      <c r="H7" s="724">
        <v>35858</v>
      </c>
      <c r="I7" s="724">
        <v>4670</v>
      </c>
      <c r="J7" s="724">
        <v>-2997</v>
      </c>
      <c r="K7" s="724">
        <v>5735</v>
      </c>
      <c r="L7" s="724">
        <v>-12006</v>
      </c>
      <c r="M7" s="724">
        <v>-7632</v>
      </c>
      <c r="N7" s="724">
        <v>-19556</v>
      </c>
      <c r="O7" s="724">
        <v>-29151</v>
      </c>
      <c r="P7" s="724">
        <v>10966</v>
      </c>
      <c r="Q7" s="724">
        <v>2632</v>
      </c>
      <c r="R7" s="724">
        <v>6879</v>
      </c>
      <c r="S7" s="724">
        <v>12901</v>
      </c>
      <c r="T7" s="724">
        <v>7302</v>
      </c>
      <c r="U7" s="724">
        <v>4817</v>
      </c>
      <c r="V7" s="724">
        <v>15670</v>
      </c>
      <c r="W7" s="724">
        <v>11251</v>
      </c>
      <c r="X7" s="724">
        <v>6136</v>
      </c>
      <c r="Y7" s="724">
        <v>10027</v>
      </c>
      <c r="Z7" s="724">
        <v>-9378</v>
      </c>
      <c r="AA7" s="724">
        <v>18801</v>
      </c>
      <c r="AB7" s="724">
        <v>9482</v>
      </c>
      <c r="AC7" s="724">
        <v>9102</v>
      </c>
      <c r="AD7" s="724">
        <v>-4849</v>
      </c>
      <c r="AE7" s="724">
        <f>AE8+AE9+AE10+AE11</f>
        <v>6820</v>
      </c>
      <c r="AF7" s="724">
        <f>AF8+AF9+AF10+AF11</f>
        <v>27978</v>
      </c>
      <c r="AG7" s="724">
        <f>AG8+AG9+AG10+AG11</f>
        <v>14584</v>
      </c>
      <c r="AH7" s="724">
        <v>11051</v>
      </c>
      <c r="AI7" s="724">
        <f>SUM(AI8:AI11)</f>
        <v>26967</v>
      </c>
      <c r="AJ7" s="724">
        <f>SUM(AJ8:AJ11)</f>
        <v>40460</v>
      </c>
      <c r="AK7" s="724">
        <f>SUM(AK8:AK11)</f>
        <v>42785</v>
      </c>
      <c r="AL7" s="724">
        <f>SUM(AL8:AL11)</f>
        <v>25896</v>
      </c>
      <c r="AM7" s="724">
        <f>SUM(AM8:AM11)</f>
        <v>23931</v>
      </c>
      <c r="AN7" s="724">
        <v>-30688</v>
      </c>
      <c r="AO7" s="724">
        <v>16280</v>
      </c>
      <c r="AP7" s="724">
        <v>-5296</v>
      </c>
      <c r="AQ7" s="724">
        <v>12270</v>
      </c>
      <c r="AR7" s="724">
        <v>-6552</v>
      </c>
      <c r="AS7" s="724">
        <v>-7760</v>
      </c>
      <c r="AT7" s="724">
        <v>-23778</v>
      </c>
      <c r="AU7" s="172"/>
      <c r="AV7" s="87"/>
      <c r="AW7" s="1863"/>
      <c r="AX7" s="172"/>
      <c r="AY7" s="87"/>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XFB7" s="1682">
        <v>237</v>
      </c>
    </row>
    <row r="8" spans="1:199 16382:16382" s="543" customFormat="1" ht="15" customHeight="1" thickBot="1">
      <c r="A8" s="241"/>
      <c r="B8" s="1004" t="str">
        <f>INDEX(tblTrans[[English]:[Polski]],MATCH(XFB8,tblTrans[ID],0),LangSelID)</f>
        <v>Interest rate instruments</v>
      </c>
      <c r="C8" s="1019">
        <v>17843</v>
      </c>
      <c r="D8" s="1020">
        <v>-10537</v>
      </c>
      <c r="E8" s="1021">
        <v>7319</v>
      </c>
      <c r="F8" s="1022">
        <v>6806</v>
      </c>
      <c r="G8" s="1020">
        <v>6790</v>
      </c>
      <c r="H8" s="1020">
        <v>13607</v>
      </c>
      <c r="I8" s="728">
        <v>2339</v>
      </c>
      <c r="J8" s="731">
        <v>-4214</v>
      </c>
      <c r="K8" s="727">
        <v>4050</v>
      </c>
      <c r="L8" s="728">
        <v>-12708</v>
      </c>
      <c r="M8" s="728">
        <v>-7496</v>
      </c>
      <c r="N8" s="729">
        <v>-13238</v>
      </c>
      <c r="O8" s="1023">
        <v>-22872</v>
      </c>
      <c r="P8" s="1024">
        <v>-2838</v>
      </c>
      <c r="Q8" s="1024">
        <v>-6</v>
      </c>
      <c r="R8" s="1025">
        <v>4913</v>
      </c>
      <c r="S8" s="1022">
        <v>8349</v>
      </c>
      <c r="T8" s="1020">
        <v>5053</v>
      </c>
      <c r="U8" s="1020">
        <v>1697</v>
      </c>
      <c r="V8" s="1026">
        <v>959</v>
      </c>
      <c r="W8" s="1027">
        <v>10308</v>
      </c>
      <c r="X8" s="1020">
        <v>3603</v>
      </c>
      <c r="Y8" s="1020">
        <v>9397</v>
      </c>
      <c r="Z8" s="1028">
        <v>-2578</v>
      </c>
      <c r="AA8" s="1022">
        <v>16106</v>
      </c>
      <c r="AB8" s="1020">
        <v>8849</v>
      </c>
      <c r="AC8" s="1020">
        <v>7865</v>
      </c>
      <c r="AD8" s="1026">
        <v>-8818</v>
      </c>
      <c r="AE8" s="1027">
        <v>6096</v>
      </c>
      <c r="AF8" s="1020">
        <v>23975</v>
      </c>
      <c r="AG8" s="1020">
        <v>9614</v>
      </c>
      <c r="AH8" s="1028">
        <v>9942</v>
      </c>
      <c r="AI8" s="1028">
        <v>18158</v>
      </c>
      <c r="AJ8" s="1047">
        <v>37663</v>
      </c>
      <c r="AK8" s="1048">
        <v>33620</v>
      </c>
      <c r="AL8" s="1048">
        <v>20604</v>
      </c>
      <c r="AM8" s="1048">
        <v>5996</v>
      </c>
      <c r="AN8" s="1048">
        <v>-13429</v>
      </c>
      <c r="AO8" s="1048">
        <v>2517</v>
      </c>
      <c r="AP8" s="1048">
        <v>-3683</v>
      </c>
      <c r="AQ8" s="1048">
        <v>10110</v>
      </c>
      <c r="AR8" s="1048">
        <v>-6223</v>
      </c>
      <c r="AS8" s="1048">
        <v>-1226</v>
      </c>
      <c r="AT8" s="1048">
        <v>-18854</v>
      </c>
      <c r="AV8" s="87"/>
      <c r="AW8" s="1863"/>
      <c r="AY8" s="87"/>
      <c r="XFB8" s="1669">
        <v>238</v>
      </c>
    </row>
    <row r="9" spans="1:199 16382:16382" s="543" customFormat="1" ht="15" customHeight="1" thickBot="1">
      <c r="A9" s="241"/>
      <c r="B9" s="1029" t="str">
        <f>INDEX(tblTrans[[English]:[Polski]],MATCH(XFB9,tblTrans[ID],0),LangSelID)</f>
        <v>Equities</v>
      </c>
      <c r="C9" s="1030">
        <v>-5348</v>
      </c>
      <c r="D9" s="1031">
        <v>340</v>
      </c>
      <c r="E9" s="1032">
        <v>10182</v>
      </c>
      <c r="F9" s="1033">
        <v>1386</v>
      </c>
      <c r="G9" s="1031">
        <v>4449</v>
      </c>
      <c r="H9" s="1031">
        <v>20198</v>
      </c>
      <c r="I9" s="734">
        <v>-1074</v>
      </c>
      <c r="J9" s="737">
        <v>-129</v>
      </c>
      <c r="K9" s="733">
        <v>-496</v>
      </c>
      <c r="L9" s="734">
        <v>-2780</v>
      </c>
      <c r="M9" s="734">
        <v>-857</v>
      </c>
      <c r="N9" s="735">
        <v>-3433</v>
      </c>
      <c r="O9" s="733">
        <v>-186</v>
      </c>
      <c r="P9" s="734">
        <v>1920</v>
      </c>
      <c r="Q9" s="734">
        <v>4934</v>
      </c>
      <c r="R9" s="735">
        <v>-2587</v>
      </c>
      <c r="S9" s="1033">
        <v>1530</v>
      </c>
      <c r="T9" s="1031">
        <v>787</v>
      </c>
      <c r="U9" s="1031">
        <v>1110</v>
      </c>
      <c r="V9" s="1034">
        <v>491</v>
      </c>
      <c r="W9" s="1035">
        <v>-91</v>
      </c>
      <c r="X9" s="1031">
        <v>-704</v>
      </c>
      <c r="Y9" s="1031">
        <v>-2940</v>
      </c>
      <c r="Z9" s="1036">
        <v>-355</v>
      </c>
      <c r="AA9" s="1033">
        <v>1516</v>
      </c>
      <c r="AB9" s="1031">
        <v>-664</v>
      </c>
      <c r="AC9" s="1031">
        <v>390</v>
      </c>
      <c r="AD9" s="1034">
        <v>1835</v>
      </c>
      <c r="AE9" s="1035">
        <v>-1351</v>
      </c>
      <c r="AF9" s="1031">
        <v>840</v>
      </c>
      <c r="AG9" s="1031">
        <v>2092</v>
      </c>
      <c r="AH9" s="1036">
        <v>-1608</v>
      </c>
      <c r="AI9" s="1036">
        <v>1598</v>
      </c>
      <c r="AJ9" s="1036">
        <v>-1209</v>
      </c>
      <c r="AK9" s="1036">
        <v>210</v>
      </c>
      <c r="AL9" s="1036">
        <v>-2123</v>
      </c>
      <c r="AM9" s="1036">
        <v>2225</v>
      </c>
      <c r="AN9" s="1036">
        <v>531</v>
      </c>
      <c r="AO9" s="1036">
        <v>-329</v>
      </c>
      <c r="AP9" s="1036">
        <v>-970</v>
      </c>
      <c r="AQ9" s="1036">
        <v>746</v>
      </c>
      <c r="AR9" s="1036">
        <v>768</v>
      </c>
      <c r="AS9" s="1036">
        <v>-1881</v>
      </c>
      <c r="AT9" s="1036">
        <v>310</v>
      </c>
      <c r="AV9" s="87"/>
      <c r="AW9" s="1863"/>
      <c r="AY9" s="87"/>
      <c r="XFB9" s="1682">
        <v>239</v>
      </c>
    </row>
    <row r="10" spans="1:199 16382:16382" s="543" customFormat="1" ht="15" customHeight="1" thickBot="1">
      <c r="A10" s="241"/>
      <c r="B10" s="1029" t="str">
        <f>INDEX(tblTrans[[English]:[Polski]],MATCH(XFB10,tblTrans[ID],0),LangSelID)</f>
        <v>Market risk instruments</v>
      </c>
      <c r="C10" s="1030">
        <v>-8778</v>
      </c>
      <c r="D10" s="1031">
        <v>17894</v>
      </c>
      <c r="E10" s="1032">
        <v>1090</v>
      </c>
      <c r="F10" s="1033">
        <v>7248</v>
      </c>
      <c r="G10" s="1031">
        <v>2742</v>
      </c>
      <c r="H10" s="1031">
        <v>2053</v>
      </c>
      <c r="I10" s="734">
        <v>3405</v>
      </c>
      <c r="J10" s="737">
        <v>1346</v>
      </c>
      <c r="K10" s="733">
        <v>2181</v>
      </c>
      <c r="L10" s="734">
        <v>3482</v>
      </c>
      <c r="M10" s="734">
        <v>721</v>
      </c>
      <c r="N10" s="735">
        <v>-2885</v>
      </c>
      <c r="O10" s="733">
        <v>-6093</v>
      </c>
      <c r="P10" s="734">
        <v>11884</v>
      </c>
      <c r="Q10" s="734">
        <v>-2296</v>
      </c>
      <c r="R10" s="735">
        <v>4553</v>
      </c>
      <c r="S10" s="1033">
        <v>3022</v>
      </c>
      <c r="T10" s="1031">
        <v>1462</v>
      </c>
      <c r="U10" s="1031">
        <v>2010</v>
      </c>
      <c r="V10" s="1034">
        <v>14220</v>
      </c>
      <c r="W10" s="1035">
        <v>1034</v>
      </c>
      <c r="X10" s="1031">
        <v>3082</v>
      </c>
      <c r="Y10" s="1031">
        <v>3440</v>
      </c>
      <c r="Z10" s="1036">
        <v>-5981</v>
      </c>
      <c r="AA10" s="1033">
        <v>1106</v>
      </c>
      <c r="AB10" s="1031">
        <v>1281</v>
      </c>
      <c r="AC10" s="1031">
        <v>825</v>
      </c>
      <c r="AD10" s="1034">
        <v>906</v>
      </c>
      <c r="AE10" s="1035">
        <v>420</v>
      </c>
      <c r="AF10" s="1031">
        <v>1345</v>
      </c>
      <c r="AG10" s="1031">
        <v>673</v>
      </c>
      <c r="AH10" s="1036">
        <v>395</v>
      </c>
      <c r="AI10" s="1036">
        <v>977</v>
      </c>
      <c r="AJ10" s="1036">
        <v>-2360</v>
      </c>
      <c r="AK10" s="1036">
        <v>534</v>
      </c>
      <c r="AL10" s="1036">
        <v>-961</v>
      </c>
      <c r="AM10" s="1036">
        <v>1095</v>
      </c>
      <c r="AN10" s="1036">
        <v>-70</v>
      </c>
      <c r="AO10" s="1036">
        <v>2324</v>
      </c>
      <c r="AP10" s="1036">
        <v>210</v>
      </c>
      <c r="AQ10" s="1036">
        <v>1434</v>
      </c>
      <c r="AR10" s="1036">
        <v>3080</v>
      </c>
      <c r="AS10" s="1036">
        <v>-1414</v>
      </c>
      <c r="AT10" s="1036">
        <v>1759</v>
      </c>
      <c r="AV10" s="87"/>
      <c r="AW10" s="1863"/>
      <c r="AY10" s="87"/>
      <c r="XFB10" s="1669">
        <v>240</v>
      </c>
    </row>
    <row r="11" spans="1:199 16382:16382" s="543" customFormat="1" ht="15" customHeight="1" thickBot="1">
      <c r="A11" s="241"/>
      <c r="B11" s="1010" t="str">
        <f>INDEX(tblTrans[[English]:[Polski]],MATCH(XFB11,tblTrans[ID],0),LangSelID)</f>
        <v>Hedge accounting</v>
      </c>
      <c r="C11" s="1037"/>
      <c r="D11" s="1038"/>
      <c r="E11" s="1039"/>
      <c r="F11" s="1040"/>
      <c r="G11" s="1038"/>
      <c r="H11" s="1038"/>
      <c r="I11" s="740"/>
      <c r="J11" s="743"/>
      <c r="K11" s="739"/>
      <c r="L11" s="740"/>
      <c r="M11" s="740"/>
      <c r="N11" s="741"/>
      <c r="O11" s="1041"/>
      <c r="P11" s="1042"/>
      <c r="Q11" s="1042"/>
      <c r="R11" s="1043"/>
      <c r="S11" s="1040"/>
      <c r="T11" s="1038"/>
      <c r="U11" s="1038"/>
      <c r="V11" s="1044"/>
      <c r="W11" s="1045"/>
      <c r="X11" s="1038">
        <v>155</v>
      </c>
      <c r="Y11" s="1038">
        <v>130</v>
      </c>
      <c r="Z11" s="1046">
        <v>-464</v>
      </c>
      <c r="AA11" s="1040">
        <v>73</v>
      </c>
      <c r="AB11" s="1038">
        <v>16</v>
      </c>
      <c r="AC11" s="1038">
        <v>22</v>
      </c>
      <c r="AD11" s="1044">
        <v>1228</v>
      </c>
      <c r="AE11" s="1045">
        <v>1655</v>
      </c>
      <c r="AF11" s="1038">
        <v>1818</v>
      </c>
      <c r="AG11" s="1038">
        <v>2205</v>
      </c>
      <c r="AH11" s="1046">
        <v>2322</v>
      </c>
      <c r="AI11" s="1046">
        <v>6234</v>
      </c>
      <c r="AJ11" s="1046">
        <v>6366</v>
      </c>
      <c r="AK11" s="1046">
        <v>8421</v>
      </c>
      <c r="AL11" s="1046">
        <v>8376</v>
      </c>
      <c r="AM11" s="1046">
        <v>14615</v>
      </c>
      <c r="AN11" s="1046">
        <v>-17720</v>
      </c>
      <c r="AO11" s="1046">
        <v>11768</v>
      </c>
      <c r="AP11" s="1046">
        <v>-853</v>
      </c>
      <c r="AQ11" s="1046">
        <v>-20</v>
      </c>
      <c r="AR11" s="1046">
        <v>-4177</v>
      </c>
      <c r="AS11" s="1046">
        <v>-3239</v>
      </c>
      <c r="AT11" s="1046">
        <v>-6993</v>
      </c>
      <c r="AV11" s="87"/>
      <c r="AW11" s="1863"/>
      <c r="AY11" s="87"/>
      <c r="XFB11" s="1682">
        <v>241</v>
      </c>
    </row>
    <row r="12" spans="1:199 16382:16382" ht="15" customHeight="1" thickBot="1">
      <c r="A12" s="106"/>
      <c r="B12" s="723" t="str">
        <f>INDEX(tblTrans[[English]:[Polski]],MATCH(XFB12,tblTrans[ID],0),LangSelID)</f>
        <v>Total net trading income</v>
      </c>
      <c r="C12" s="724">
        <v>89223</v>
      </c>
      <c r="D12" s="724">
        <v>106881</v>
      </c>
      <c r="E12" s="724">
        <v>90557</v>
      </c>
      <c r="F12" s="724">
        <v>112924</v>
      </c>
      <c r="G12" s="724">
        <v>113374</v>
      </c>
      <c r="H12" s="724">
        <v>144908</v>
      </c>
      <c r="I12" s="724">
        <v>119798</v>
      </c>
      <c r="J12" s="724">
        <v>108388</v>
      </c>
      <c r="K12" s="724">
        <v>135075</v>
      </c>
      <c r="L12" s="724">
        <v>119115</v>
      </c>
      <c r="M12" s="724">
        <v>167758</v>
      </c>
      <c r="N12" s="724">
        <v>61907</v>
      </c>
      <c r="O12" s="724">
        <v>122991</v>
      </c>
      <c r="P12" s="724">
        <v>100971</v>
      </c>
      <c r="Q12" s="724">
        <v>99551</v>
      </c>
      <c r="R12" s="724">
        <v>82861</v>
      </c>
      <c r="S12" s="724">
        <v>96171</v>
      </c>
      <c r="T12" s="724">
        <v>122058</v>
      </c>
      <c r="U12" s="724">
        <v>88169</v>
      </c>
      <c r="V12" s="724">
        <v>104274</v>
      </c>
      <c r="W12" s="724">
        <v>82497</v>
      </c>
      <c r="X12" s="724">
        <v>94158</v>
      </c>
      <c r="Y12" s="724">
        <v>93519</v>
      </c>
      <c r="Z12" s="724">
        <v>76502</v>
      </c>
      <c r="AA12" s="724">
        <v>97681</v>
      </c>
      <c r="AB12" s="724">
        <f>AB4+AB7</f>
        <v>83304</v>
      </c>
      <c r="AC12" s="724">
        <f>AC4+AC7</f>
        <v>99478</v>
      </c>
      <c r="AD12" s="724">
        <v>76079</v>
      </c>
      <c r="AE12" s="724">
        <f>AE4+AE7</f>
        <v>75798</v>
      </c>
      <c r="AF12" s="724">
        <f>AF4+AF7</f>
        <v>102460</v>
      </c>
      <c r="AG12" s="724">
        <f>AG4+AG7</f>
        <v>86282</v>
      </c>
      <c r="AH12" s="724">
        <v>78438</v>
      </c>
      <c r="AI12" s="725">
        <f>+AI4+AI7</f>
        <v>92118</v>
      </c>
      <c r="AJ12" s="1363">
        <f>+AJ4+AJ7</f>
        <v>110202</v>
      </c>
      <c r="AK12" s="1363">
        <f>+AK4+AK7</f>
        <v>96324</v>
      </c>
      <c r="AL12" s="1363">
        <f>+AL4+AL7</f>
        <v>70512</v>
      </c>
      <c r="AM12" s="1364">
        <f>+AM4+AM7</f>
        <v>102618</v>
      </c>
      <c r="AN12" s="1364">
        <v>35312</v>
      </c>
      <c r="AO12" s="1364">
        <v>84105</v>
      </c>
      <c r="AP12" s="1364">
        <v>70900</v>
      </c>
      <c r="AQ12" s="1364">
        <v>84087</v>
      </c>
      <c r="AR12" s="1364">
        <v>59513</v>
      </c>
      <c r="AS12" s="1364">
        <v>74402</v>
      </c>
      <c r="AT12" s="1364">
        <v>26629</v>
      </c>
      <c r="AU12" s="543"/>
      <c r="AV12" s="87"/>
      <c r="AW12" s="87"/>
      <c r="AX12" s="172"/>
      <c r="AY12" s="87"/>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c r="CQ12" s="172"/>
      <c r="CR12" s="172"/>
      <c r="CS12" s="172"/>
      <c r="CT12" s="172"/>
      <c r="CU12" s="172"/>
      <c r="CV12" s="172"/>
      <c r="CW12" s="172"/>
      <c r="CX12" s="172"/>
      <c r="CY12" s="172"/>
      <c r="CZ12" s="172"/>
      <c r="DA12" s="172"/>
      <c r="DB12" s="172"/>
      <c r="DC12" s="172"/>
      <c r="DD12" s="172"/>
      <c r="DE12" s="172"/>
      <c r="DF12" s="172"/>
      <c r="DG12" s="172"/>
      <c r="DH12" s="172"/>
      <c r="DI12" s="172"/>
      <c r="DJ12" s="172"/>
      <c r="DK12" s="172"/>
      <c r="DL12" s="172"/>
      <c r="DM12" s="172"/>
      <c r="DN12" s="172"/>
      <c r="DO12" s="172"/>
      <c r="DP12" s="172"/>
      <c r="DQ12" s="172"/>
      <c r="DR12" s="172"/>
      <c r="DS12" s="172"/>
      <c r="DT12" s="172"/>
      <c r="DU12" s="172"/>
      <c r="DV12" s="172"/>
      <c r="DW12" s="172"/>
      <c r="DX12" s="172"/>
      <c r="DY12" s="172"/>
      <c r="DZ12" s="172"/>
      <c r="EA12" s="172"/>
      <c r="EB12" s="172"/>
      <c r="EC12" s="172"/>
      <c r="ED12" s="172"/>
      <c r="EE12" s="172"/>
      <c r="EF12" s="172"/>
      <c r="EG12" s="172"/>
      <c r="EH12" s="172"/>
      <c r="EI12" s="172"/>
      <c r="EJ12" s="172"/>
      <c r="EK12" s="172"/>
      <c r="EL12" s="172"/>
      <c r="EM12" s="172"/>
      <c r="EN12" s="172"/>
      <c r="EO12" s="172"/>
      <c r="EP12" s="172"/>
      <c r="EQ12" s="172"/>
      <c r="ER12" s="172"/>
      <c r="ES12" s="172"/>
      <c r="ET12" s="172"/>
      <c r="EU12" s="172"/>
      <c r="EV12" s="172"/>
      <c r="EW12" s="172"/>
      <c r="EX12" s="172"/>
      <c r="EY12" s="172"/>
      <c r="EZ12" s="172"/>
      <c r="FA12" s="172"/>
      <c r="FB12" s="172"/>
      <c r="FC12" s="172"/>
      <c r="FD12" s="172"/>
      <c r="FE12" s="172"/>
      <c r="FF12" s="172"/>
      <c r="FG12" s="172"/>
      <c r="FH12" s="172"/>
      <c r="FI12" s="172"/>
      <c r="FJ12" s="172"/>
      <c r="FK12" s="172"/>
      <c r="FL12" s="172"/>
      <c r="FM12" s="172"/>
      <c r="FN12" s="172"/>
      <c r="FO12" s="172"/>
      <c r="FP12" s="172"/>
      <c r="FQ12" s="172"/>
      <c r="FR12" s="172"/>
      <c r="FS12" s="172"/>
      <c r="FT12" s="172"/>
      <c r="FU12" s="172"/>
      <c r="FV12" s="172"/>
      <c r="FW12" s="172"/>
      <c r="FX12" s="172"/>
      <c r="FY12" s="172"/>
      <c r="FZ12" s="172"/>
      <c r="GA12" s="172"/>
      <c r="GB12" s="172"/>
      <c r="GC12" s="172"/>
      <c r="GD12" s="172"/>
      <c r="GE12" s="172"/>
      <c r="GF12" s="172"/>
      <c r="GG12" s="172"/>
      <c r="GH12" s="172"/>
      <c r="GI12" s="172"/>
      <c r="GJ12" s="172"/>
      <c r="GK12" s="172"/>
      <c r="GL12" s="172"/>
      <c r="GM12" s="172"/>
      <c r="GN12" s="172"/>
      <c r="GO12" s="172"/>
      <c r="GP12" s="172"/>
      <c r="GQ12" s="172"/>
      <c r="XFB12" s="1669">
        <v>242</v>
      </c>
    </row>
    <row r="13" spans="1:199 16382:16382" thickBot="1">
      <c r="A13" s="251"/>
      <c r="B13" s="115"/>
      <c r="C13" s="116"/>
      <c r="D13" s="116"/>
      <c r="E13" s="116"/>
      <c r="F13" s="116"/>
      <c r="G13" s="116"/>
      <c r="H13" s="117"/>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18"/>
      <c r="AJ13" s="108"/>
      <c r="AK13" s="108"/>
      <c r="AL13" s="108"/>
      <c r="AM13" s="108"/>
      <c r="AN13" s="108"/>
      <c r="AO13" s="108"/>
      <c r="AP13" s="108"/>
      <c r="AQ13" s="108"/>
      <c r="AR13" s="108"/>
      <c r="AS13" s="108"/>
      <c r="AT13" s="108"/>
      <c r="AU13" s="98"/>
      <c r="AW13" s="87"/>
      <c r="XFB13" s="108"/>
    </row>
    <row r="14" spans="1:199 16382:16382" thickBot="1">
      <c r="B14" s="99"/>
      <c r="C14" s="100"/>
      <c r="D14" s="100"/>
      <c r="E14" s="100"/>
      <c r="F14" s="100"/>
      <c r="G14" s="100"/>
      <c r="H14" s="100"/>
      <c r="K14" s="114"/>
      <c r="L14" s="114"/>
      <c r="M14" s="114"/>
      <c r="AI14" s="1365"/>
      <c r="AJ14" s="1365"/>
      <c r="AK14" s="1365"/>
      <c r="AL14" s="1365"/>
      <c r="AM14" s="1365"/>
      <c r="AN14" s="1365"/>
      <c r="AO14" s="1365"/>
      <c r="AR14" s="103"/>
      <c r="AU14" s="98"/>
    </row>
    <row r="15" spans="1:199 16382:16382" thickBot="1">
      <c r="B15" s="110"/>
      <c r="C15" s="111"/>
      <c r="D15" s="111"/>
      <c r="E15" s="111"/>
      <c r="F15" s="111"/>
      <c r="G15" s="111"/>
      <c r="H15" s="111"/>
      <c r="I15" s="111"/>
      <c r="J15" s="111"/>
      <c r="K15" s="111"/>
      <c r="AU15" s="98"/>
    </row>
    <row r="16" spans="1:199 16382:16382" thickBot="1">
      <c r="B16" s="99"/>
      <c r="C16" s="100"/>
      <c r="D16" s="100"/>
      <c r="E16" s="100"/>
      <c r="F16" s="100"/>
      <c r="G16" s="100"/>
      <c r="H16" s="100"/>
      <c r="I16" s="100"/>
      <c r="J16" s="100"/>
      <c r="K16" s="100"/>
      <c r="L16" s="100"/>
      <c r="AU16" s="98"/>
    </row>
    <row r="17" spans="2:47" thickBot="1">
      <c r="B17" s="99"/>
      <c r="C17" s="100"/>
      <c r="D17" s="100"/>
      <c r="E17" s="100"/>
      <c r="F17" s="100"/>
      <c r="G17" s="100"/>
      <c r="H17" s="100"/>
      <c r="I17" s="100"/>
      <c r="AT17" s="543"/>
      <c r="AU17" s="98"/>
    </row>
    <row r="18" spans="2:47" thickBot="1">
      <c r="B18" s="99"/>
      <c r="C18" s="100"/>
      <c r="D18" s="100"/>
      <c r="E18" s="100"/>
      <c r="F18" s="100"/>
      <c r="G18" s="100"/>
      <c r="H18" s="100"/>
      <c r="AU18" s="98"/>
    </row>
    <row r="19" spans="2:47" thickBot="1">
      <c r="B19" s="99"/>
      <c r="C19" s="100"/>
      <c r="D19" s="100"/>
      <c r="E19" s="100"/>
      <c r="F19" s="100"/>
      <c r="G19" s="100"/>
      <c r="H19" s="100"/>
      <c r="I19" s="100"/>
      <c r="J19" s="100"/>
      <c r="AU19" s="98"/>
    </row>
    <row r="20" spans="2:47" thickBot="1">
      <c r="B20" s="89"/>
      <c r="C20" s="102"/>
      <c r="D20" s="102"/>
      <c r="E20" s="102"/>
      <c r="F20" s="102"/>
      <c r="G20" s="102"/>
      <c r="H20" s="102"/>
      <c r="AU20" s="98"/>
    </row>
    <row r="21" spans="2:47" thickBot="1">
      <c r="B21" s="89"/>
      <c r="C21" s="102"/>
      <c r="D21" s="102"/>
      <c r="E21" s="102"/>
      <c r="F21" s="102"/>
      <c r="G21" s="102"/>
      <c r="H21" s="102"/>
      <c r="I21" s="102"/>
      <c r="J21" s="102"/>
      <c r="AU21" s="98"/>
    </row>
    <row r="22" spans="2:47" thickBot="1">
      <c r="AU22" s="98"/>
    </row>
    <row r="23" spans="2:47" thickBot="1">
      <c r="AU23" s="98"/>
    </row>
    <row r="24" spans="2:47" thickBot="1">
      <c r="B24" s="99"/>
      <c r="C24" s="100"/>
      <c r="D24" s="100"/>
      <c r="E24" s="100"/>
      <c r="F24" s="100"/>
      <c r="G24" s="100"/>
      <c r="H24" s="100"/>
      <c r="AU24" s="98"/>
    </row>
    <row r="25" spans="2:47" thickBot="1">
      <c r="B25" s="99"/>
      <c r="C25" s="100"/>
      <c r="D25" s="100"/>
      <c r="E25" s="100"/>
      <c r="F25" s="100"/>
      <c r="G25" s="100"/>
      <c r="H25" s="100"/>
      <c r="AU25" s="98"/>
    </row>
    <row r="26" spans="2:47" thickBot="1">
      <c r="B26" s="99"/>
      <c r="C26" s="100"/>
      <c r="D26" s="100"/>
      <c r="E26" s="100"/>
      <c r="F26" s="100"/>
      <c r="G26" s="100"/>
      <c r="H26" s="100"/>
    </row>
    <row r="27" spans="2:47" thickBot="1">
      <c r="B27" s="99"/>
      <c r="C27" s="100"/>
      <c r="D27" s="100"/>
      <c r="E27" s="100"/>
      <c r="F27" s="100"/>
      <c r="G27" s="100"/>
      <c r="H27" s="100"/>
    </row>
    <row r="28" spans="2:47" thickBot="1">
      <c r="B28" s="99"/>
      <c r="C28" s="100"/>
      <c r="D28" s="100"/>
      <c r="E28" s="100"/>
      <c r="F28" s="100"/>
      <c r="G28" s="100"/>
      <c r="H28" s="100"/>
    </row>
    <row r="29" spans="2:47" thickBot="1">
      <c r="B29" s="99"/>
      <c r="C29" s="100"/>
      <c r="D29" s="100"/>
      <c r="E29" s="100"/>
      <c r="F29" s="100"/>
      <c r="G29" s="100"/>
      <c r="H29" s="100"/>
    </row>
    <row r="30" spans="2:47" thickBot="1">
      <c r="B30" s="99"/>
      <c r="C30" s="100"/>
      <c r="D30" s="100"/>
      <c r="E30" s="100"/>
      <c r="F30" s="100"/>
      <c r="G30" s="100"/>
      <c r="H30" s="100"/>
    </row>
    <row r="31" spans="2:47" thickBot="1">
      <c r="B31" s="99"/>
      <c r="C31" s="100"/>
      <c r="D31" s="100"/>
      <c r="E31" s="100"/>
      <c r="F31" s="100"/>
      <c r="G31" s="100"/>
      <c r="H31" s="100"/>
      <c r="I31" s="98"/>
    </row>
    <row r="32" spans="2:47" thickBot="1">
      <c r="B32" s="99"/>
      <c r="C32" s="100"/>
      <c r="D32" s="100"/>
      <c r="E32" s="100"/>
      <c r="F32" s="100"/>
      <c r="G32" s="100"/>
      <c r="H32" s="100"/>
    </row>
    <row r="33" spans="1:8" thickBot="1">
      <c r="B33" s="99"/>
      <c r="C33" s="100"/>
      <c r="D33" s="100"/>
      <c r="E33" s="100"/>
      <c r="F33" s="100"/>
      <c r="G33" s="100"/>
      <c r="H33" s="100"/>
    </row>
    <row r="34" spans="1:8" thickBot="1">
      <c r="B34" s="99"/>
      <c r="C34" s="100"/>
      <c r="D34" s="100"/>
      <c r="E34" s="100"/>
      <c r="F34" s="100"/>
      <c r="G34" s="100"/>
      <c r="H34" s="100"/>
    </row>
    <row r="35" spans="1:8" thickBot="1">
      <c r="B35" s="99"/>
      <c r="C35" s="100"/>
      <c r="D35" s="100"/>
      <c r="E35" s="100"/>
      <c r="F35" s="100"/>
      <c r="G35" s="100"/>
      <c r="H35" s="100"/>
    </row>
    <row r="36" spans="1:8" thickBot="1">
      <c r="B36" s="99"/>
      <c r="C36" s="100"/>
      <c r="D36" s="100"/>
      <c r="E36" s="100"/>
      <c r="F36" s="100"/>
      <c r="G36" s="100"/>
      <c r="H36" s="100"/>
    </row>
    <row r="37" spans="1:8" thickBot="1">
      <c r="B37" s="99"/>
      <c r="C37" s="100"/>
      <c r="D37" s="100"/>
      <c r="E37" s="100"/>
      <c r="F37" s="100"/>
      <c r="G37" s="100"/>
      <c r="H37" s="100"/>
    </row>
    <row r="38" spans="1:8" thickBot="1">
      <c r="B38" s="99"/>
      <c r="C38" s="100"/>
      <c r="D38" s="100"/>
      <c r="E38" s="100"/>
      <c r="F38" s="100"/>
      <c r="G38" s="100"/>
      <c r="H38" s="100"/>
    </row>
    <row r="39" spans="1:8" thickBot="1">
      <c r="B39" s="99"/>
      <c r="C39" s="100"/>
      <c r="D39" s="100"/>
      <c r="E39" s="100"/>
      <c r="F39" s="100"/>
      <c r="G39" s="100"/>
      <c r="H39" s="100"/>
    </row>
    <row r="40" spans="1:8" thickBot="1">
      <c r="B40" s="99"/>
      <c r="C40" s="100"/>
      <c r="D40" s="100"/>
      <c r="E40" s="100"/>
      <c r="F40" s="100"/>
      <c r="G40" s="100"/>
      <c r="H40" s="100"/>
    </row>
    <row r="41" spans="1:8" thickBot="1">
      <c r="B41" s="99"/>
      <c r="C41" s="100"/>
      <c r="D41" s="100"/>
      <c r="E41" s="100"/>
      <c r="F41" s="100"/>
      <c r="G41" s="100"/>
      <c r="H41" s="100"/>
    </row>
    <row r="42" spans="1:8" thickBot="1">
      <c r="B42" s="99"/>
      <c r="C42" s="100"/>
      <c r="D42" s="100"/>
      <c r="E42" s="100"/>
      <c r="F42" s="100"/>
      <c r="G42" s="100"/>
      <c r="H42" s="100"/>
    </row>
    <row r="43" spans="1:8" thickBot="1">
      <c r="B43" s="99"/>
      <c r="C43" s="100"/>
      <c r="D43" s="100"/>
      <c r="E43" s="100"/>
      <c r="F43" s="100"/>
      <c r="G43" s="100"/>
      <c r="H43" s="100"/>
    </row>
    <row r="46" spans="1:8" thickBot="1">
      <c r="A46" s="104"/>
      <c r="C46" s="100"/>
      <c r="D46" s="100"/>
      <c r="E46" s="100"/>
      <c r="F46" s="100"/>
      <c r="G46" s="100"/>
    </row>
    <row r="47" spans="1:8" thickBot="1">
      <c r="A47" s="104"/>
      <c r="C47" s="100"/>
      <c r="D47" s="100"/>
      <c r="E47" s="100"/>
      <c r="F47" s="100"/>
      <c r="G47" s="100"/>
    </row>
    <row r="48" spans="1:8" thickBot="1">
      <c r="A48" s="104"/>
      <c r="C48" s="100"/>
      <c r="D48" s="100"/>
      <c r="E48" s="100"/>
      <c r="F48" s="100"/>
      <c r="G48" s="100"/>
    </row>
    <row r="49" spans="1:7" thickBot="1">
      <c r="A49" s="104"/>
      <c r="C49" s="100"/>
      <c r="D49" s="100"/>
      <c r="E49" s="100"/>
      <c r="F49" s="100"/>
      <c r="G49" s="100"/>
    </row>
    <row r="50" spans="1:7" thickBot="1">
      <c r="A50" s="104"/>
      <c r="C50" s="100"/>
      <c r="D50" s="100"/>
      <c r="E50" s="100"/>
      <c r="F50" s="100"/>
      <c r="G50" s="100"/>
    </row>
    <row r="51" spans="1:7" thickBot="1">
      <c r="A51" s="104"/>
      <c r="C51" s="100"/>
      <c r="D51" s="100"/>
      <c r="E51" s="100"/>
      <c r="F51" s="100"/>
      <c r="G51" s="100"/>
    </row>
    <row r="52" spans="1:7" thickBot="1">
      <c r="A52" s="104"/>
      <c r="C52" s="100"/>
      <c r="D52" s="100"/>
      <c r="E52" s="100"/>
      <c r="F52" s="100"/>
      <c r="G52" s="100"/>
    </row>
    <row r="53" spans="1:7" thickBot="1">
      <c r="A53" s="104"/>
      <c r="C53" s="100"/>
      <c r="D53" s="100"/>
      <c r="E53" s="100"/>
      <c r="F53" s="100"/>
      <c r="G53" s="100"/>
    </row>
    <row r="54" spans="1:7" thickBot="1">
      <c r="A54" s="104"/>
      <c r="C54" s="100"/>
      <c r="D54" s="100"/>
      <c r="E54" s="100"/>
      <c r="F54" s="100"/>
      <c r="G54" s="100"/>
    </row>
    <row r="55" spans="1:7" thickBot="1">
      <c r="A55" s="104"/>
      <c r="C55" s="100"/>
      <c r="D55" s="100"/>
      <c r="E55" s="100"/>
      <c r="F55" s="100"/>
      <c r="G55" s="100"/>
    </row>
    <row r="56" spans="1:7" thickBot="1">
      <c r="A56" s="104"/>
      <c r="C56" s="100"/>
      <c r="D56" s="100"/>
      <c r="E56" s="100"/>
      <c r="F56" s="100"/>
      <c r="G56" s="100"/>
    </row>
    <row r="57" spans="1:7" thickBot="1">
      <c r="A57" s="104"/>
      <c r="C57" s="100"/>
      <c r="D57" s="100"/>
      <c r="E57" s="100"/>
      <c r="F57" s="100"/>
      <c r="G57" s="100"/>
    </row>
    <row r="58" spans="1:7" thickBot="1">
      <c r="A58" s="104"/>
      <c r="C58" s="100"/>
      <c r="D58" s="100"/>
      <c r="E58" s="100"/>
      <c r="F58" s="100"/>
      <c r="G58" s="100"/>
    </row>
    <row r="59" spans="1:7" thickBot="1">
      <c r="A59" s="104"/>
      <c r="C59" s="100"/>
      <c r="D59" s="100"/>
      <c r="E59" s="100"/>
      <c r="F59" s="100"/>
      <c r="G59" s="100"/>
    </row>
    <row r="60" spans="1:7" thickBot="1">
      <c r="A60" s="104"/>
      <c r="C60" s="100"/>
      <c r="D60" s="100"/>
      <c r="E60" s="100"/>
      <c r="F60" s="100"/>
      <c r="G60" s="100"/>
    </row>
    <row r="61" spans="1:7" thickBot="1">
      <c r="A61" s="104"/>
      <c r="C61" s="100"/>
      <c r="D61" s="100"/>
      <c r="E61" s="100"/>
      <c r="F61" s="100"/>
      <c r="G61" s="100"/>
    </row>
    <row r="62" spans="1:7" thickBot="1">
      <c r="A62" s="104"/>
      <c r="C62" s="100"/>
      <c r="D62" s="100"/>
      <c r="E62" s="100"/>
      <c r="F62" s="100"/>
      <c r="G62" s="100"/>
    </row>
    <row r="63" spans="1:7" thickBot="1">
      <c r="A63" s="104"/>
      <c r="C63" s="100"/>
      <c r="D63" s="100"/>
      <c r="E63" s="100"/>
      <c r="F63" s="100"/>
      <c r="G63" s="100"/>
    </row>
    <row r="64" spans="1:7" thickBot="1">
      <c r="A64" s="104"/>
      <c r="C64" s="100"/>
      <c r="D64" s="100"/>
      <c r="E64" s="100"/>
      <c r="F64" s="100"/>
      <c r="G64" s="100"/>
    </row>
    <row r="65" spans="1:7" thickBot="1">
      <c r="A65" s="104"/>
      <c r="C65" s="100"/>
      <c r="D65" s="100"/>
      <c r="E65" s="100"/>
      <c r="F65" s="100"/>
      <c r="G65" s="100"/>
    </row>
    <row r="66" spans="1:7" thickBot="1">
      <c r="A66" s="104"/>
      <c r="C66" s="100"/>
      <c r="D66" s="100"/>
      <c r="E66" s="100"/>
      <c r="F66" s="100"/>
      <c r="G66" s="100"/>
    </row>
    <row r="67" spans="1:7" thickBot="1">
      <c r="A67" s="104"/>
      <c r="C67" s="100"/>
      <c r="D67" s="100"/>
      <c r="E67" s="100"/>
      <c r="F67" s="100"/>
      <c r="G67" s="100"/>
    </row>
    <row r="68" spans="1:7" thickBot="1">
      <c r="A68" s="104"/>
      <c r="C68" s="100"/>
      <c r="D68" s="100"/>
      <c r="E68" s="100"/>
      <c r="F68" s="100"/>
      <c r="G68" s="100"/>
    </row>
    <row r="69" spans="1:7" thickBot="1">
      <c r="A69" s="104"/>
      <c r="C69" s="100"/>
      <c r="D69" s="100"/>
      <c r="E69" s="100"/>
      <c r="F69" s="100"/>
      <c r="G69" s="100"/>
    </row>
    <row r="70" spans="1:7" thickBot="1">
      <c r="A70" s="104"/>
      <c r="C70" s="100"/>
      <c r="D70" s="100"/>
      <c r="E70" s="100"/>
      <c r="F70" s="100"/>
      <c r="G70" s="100"/>
    </row>
    <row r="71" spans="1:7" thickBot="1">
      <c r="A71" s="104"/>
      <c r="C71" s="100"/>
      <c r="D71" s="100"/>
      <c r="E71" s="100"/>
      <c r="F71" s="100"/>
      <c r="G71" s="100"/>
    </row>
    <row r="72" spans="1:7" thickBot="1">
      <c r="A72" s="104"/>
      <c r="C72" s="100"/>
      <c r="D72" s="100"/>
      <c r="E72" s="100"/>
      <c r="F72" s="100"/>
      <c r="G72" s="100"/>
    </row>
    <row r="73" spans="1:7" thickBot="1">
      <c r="A73" s="104"/>
      <c r="C73" s="100"/>
      <c r="D73" s="100"/>
      <c r="E73" s="100"/>
      <c r="F73" s="100"/>
      <c r="G73" s="100"/>
    </row>
    <row r="74" spans="1:7" thickBot="1">
      <c r="A74" s="104"/>
      <c r="C74" s="100"/>
      <c r="D74" s="100"/>
      <c r="E74" s="100"/>
      <c r="F74" s="100"/>
      <c r="G74" s="100"/>
    </row>
    <row r="75" spans="1:7" thickBot="1">
      <c r="A75" s="104"/>
      <c r="C75" s="100"/>
      <c r="D75" s="100"/>
      <c r="E75" s="100"/>
      <c r="F75" s="100"/>
      <c r="G75" s="100"/>
    </row>
    <row r="76" spans="1:7" thickBot="1">
      <c r="A76" s="104"/>
      <c r="C76" s="100"/>
      <c r="D76" s="100"/>
      <c r="E76" s="100"/>
      <c r="F76" s="100"/>
      <c r="G76" s="100"/>
    </row>
    <row r="77" spans="1:7" thickBot="1">
      <c r="A77" s="104"/>
      <c r="C77" s="100"/>
      <c r="D77" s="100"/>
      <c r="E77" s="100"/>
      <c r="F77" s="100"/>
      <c r="G77" s="100"/>
    </row>
    <row r="78" spans="1:7" thickBot="1">
      <c r="A78" s="104"/>
      <c r="C78" s="100"/>
      <c r="D78" s="100"/>
      <c r="E78" s="100"/>
      <c r="F78" s="100"/>
      <c r="G78" s="100"/>
    </row>
    <row r="79" spans="1:7" thickBot="1">
      <c r="A79" s="104"/>
      <c r="C79" s="100"/>
      <c r="D79" s="100"/>
      <c r="E79" s="100"/>
      <c r="F79" s="100"/>
      <c r="G79" s="100"/>
    </row>
    <row r="80" spans="1:7" thickBot="1">
      <c r="A80" s="104"/>
      <c r="C80" s="100"/>
      <c r="D80" s="100"/>
      <c r="E80" s="100"/>
      <c r="F80" s="100"/>
      <c r="G80" s="100"/>
    </row>
    <row r="81" spans="1:7" thickBot="1">
      <c r="A81" s="104"/>
      <c r="C81" s="100"/>
      <c r="D81" s="100"/>
      <c r="E81" s="100"/>
      <c r="F81" s="100"/>
      <c r="G81" s="100"/>
    </row>
    <row r="82" spans="1:7" thickBot="1">
      <c r="A82" s="104"/>
      <c r="C82" s="100"/>
      <c r="D82" s="100"/>
      <c r="E82" s="100"/>
      <c r="F82" s="100"/>
      <c r="G82" s="100"/>
    </row>
    <row r="83" spans="1:7" thickBot="1">
      <c r="A83" s="104"/>
      <c r="C83" s="100"/>
      <c r="D83" s="100"/>
      <c r="E83" s="100"/>
      <c r="F83" s="100"/>
      <c r="G83" s="100"/>
    </row>
    <row r="84" spans="1:7" thickBot="1">
      <c r="A84" s="104"/>
      <c r="C84" s="100"/>
      <c r="D84" s="100"/>
      <c r="E84" s="100"/>
      <c r="F84" s="100"/>
      <c r="G84" s="100"/>
    </row>
    <row r="85" spans="1:7" thickBot="1">
      <c r="A85" s="104"/>
      <c r="C85" s="100"/>
      <c r="D85" s="100"/>
      <c r="E85" s="100"/>
      <c r="F85" s="100"/>
      <c r="G85" s="100"/>
    </row>
    <row r="86" spans="1:7" thickBot="1">
      <c r="A86" s="104"/>
      <c r="C86" s="100"/>
      <c r="D86" s="100"/>
      <c r="E86" s="100"/>
      <c r="F86" s="100"/>
      <c r="G86" s="100"/>
    </row>
    <row r="87" spans="1:7" thickBot="1">
      <c r="A87" s="104"/>
      <c r="C87" s="100"/>
      <c r="D87" s="100"/>
      <c r="E87" s="100"/>
      <c r="F87" s="100"/>
      <c r="G87" s="100"/>
    </row>
    <row r="88" spans="1:7" thickBot="1">
      <c r="A88" s="104"/>
      <c r="C88" s="100"/>
      <c r="D88" s="100"/>
      <c r="E88" s="100"/>
      <c r="F88" s="100"/>
      <c r="G88" s="100"/>
    </row>
    <row r="89" spans="1:7" thickBot="1">
      <c r="A89" s="104"/>
      <c r="C89" s="100"/>
      <c r="D89" s="100"/>
      <c r="E89" s="100"/>
      <c r="F89" s="100"/>
      <c r="G89" s="100"/>
    </row>
    <row r="90" spans="1:7" thickBot="1">
      <c r="A90" s="104"/>
      <c r="C90" s="100"/>
      <c r="D90" s="100"/>
      <c r="E90" s="100"/>
      <c r="F90" s="100"/>
      <c r="G90" s="100"/>
    </row>
    <row r="91" spans="1:7" thickBot="1">
      <c r="A91" s="104"/>
      <c r="C91" s="100"/>
      <c r="D91" s="100"/>
      <c r="E91" s="100"/>
      <c r="F91" s="100"/>
      <c r="G91" s="100"/>
    </row>
    <row r="92" spans="1:7" thickBot="1">
      <c r="C92" s="100"/>
      <c r="D92" s="100"/>
      <c r="E92" s="100"/>
      <c r="F92" s="100"/>
      <c r="G92" s="100"/>
    </row>
    <row r="93" spans="1:7" thickBot="1">
      <c r="C93" s="100"/>
      <c r="D93" s="100"/>
      <c r="E93" s="100"/>
      <c r="F93" s="100"/>
      <c r="G93" s="100"/>
    </row>
    <row r="94" spans="1:7" thickBot="1">
      <c r="C94" s="100"/>
      <c r="D94" s="100"/>
      <c r="E94" s="100"/>
      <c r="F94" s="100"/>
      <c r="G94" s="100"/>
    </row>
    <row r="95" spans="1:7" thickBot="1">
      <c r="C95" s="100"/>
      <c r="D95" s="100"/>
      <c r="E95" s="100"/>
      <c r="F95" s="100"/>
      <c r="G95" s="100"/>
    </row>
    <row r="96" spans="1:7" thickBot="1">
      <c r="C96" s="100"/>
      <c r="D96" s="100"/>
      <c r="E96" s="100"/>
      <c r="F96" s="100"/>
      <c r="G96" s="100"/>
    </row>
    <row r="97" spans="3:7" thickBot="1">
      <c r="C97" s="100"/>
      <c r="D97" s="100"/>
      <c r="E97" s="100"/>
      <c r="F97" s="100"/>
      <c r="G97" s="100"/>
    </row>
    <row r="98" spans="3:7" thickBot="1">
      <c r="C98" s="100"/>
      <c r="D98" s="100"/>
      <c r="E98" s="100"/>
      <c r="F98" s="100"/>
      <c r="G98" s="100"/>
    </row>
    <row r="99" spans="3:7" thickBot="1">
      <c r="C99" s="100"/>
      <c r="D99" s="100"/>
      <c r="E99" s="100"/>
      <c r="F99" s="100"/>
      <c r="G99" s="100"/>
    </row>
    <row r="100" spans="3:7" thickBot="1">
      <c r="C100" s="100"/>
      <c r="D100" s="100"/>
      <c r="E100" s="100"/>
      <c r="F100" s="100"/>
      <c r="G100" s="100"/>
    </row>
    <row r="101" spans="3:7" thickBot="1">
      <c r="C101" s="100"/>
      <c r="D101" s="100"/>
      <c r="E101" s="100"/>
      <c r="F101" s="100"/>
      <c r="G101" s="100"/>
    </row>
    <row r="102" spans="3:7" thickBot="1">
      <c r="C102" s="100"/>
      <c r="D102" s="100"/>
      <c r="E102" s="100"/>
      <c r="F102" s="100"/>
      <c r="G102" s="100"/>
    </row>
    <row r="103" spans="3:7" thickBot="1">
      <c r="C103" s="100"/>
      <c r="D103" s="100"/>
      <c r="E103" s="100"/>
      <c r="F103" s="100"/>
      <c r="G103" s="100"/>
    </row>
    <row r="104" spans="3:7" thickBot="1">
      <c r="C104" s="100"/>
      <c r="D104" s="100"/>
      <c r="E104" s="100"/>
      <c r="F104" s="100"/>
      <c r="G104" s="100"/>
    </row>
    <row r="105" spans="3:7" thickBot="1">
      <c r="C105" s="100"/>
      <c r="D105" s="100"/>
      <c r="E105" s="100"/>
      <c r="F105" s="100"/>
      <c r="G105" s="100"/>
    </row>
    <row r="106" spans="3:7" thickBot="1">
      <c r="C106" s="100"/>
      <c r="D106" s="100"/>
      <c r="E106" s="100"/>
      <c r="F106" s="100"/>
      <c r="G106" s="100"/>
    </row>
    <row r="107" spans="3:7" thickBot="1">
      <c r="C107" s="100"/>
      <c r="D107" s="100"/>
      <c r="E107" s="100"/>
      <c r="F107" s="100"/>
      <c r="G107" s="100"/>
    </row>
    <row r="108" spans="3:7" thickBot="1">
      <c r="C108" s="100"/>
      <c r="D108" s="100"/>
      <c r="E108" s="100"/>
      <c r="F108" s="100"/>
      <c r="G108" s="100"/>
    </row>
    <row r="109" spans="3:7" thickBot="1">
      <c r="C109" s="100"/>
      <c r="D109" s="100"/>
      <c r="E109" s="100"/>
      <c r="F109" s="100"/>
      <c r="G109" s="100"/>
    </row>
    <row r="110" spans="3:7" thickBot="1">
      <c r="C110" s="100"/>
      <c r="D110" s="100"/>
      <c r="E110" s="100"/>
      <c r="F110" s="100"/>
      <c r="G110" s="100"/>
    </row>
    <row r="111" spans="3:7" thickBot="1">
      <c r="C111" s="100"/>
      <c r="D111" s="100"/>
      <c r="E111" s="100"/>
      <c r="F111" s="100"/>
      <c r="G111" s="100"/>
    </row>
    <row r="112" spans="3:7" thickBot="1">
      <c r="C112" s="100"/>
      <c r="D112" s="100"/>
      <c r="E112" s="100"/>
      <c r="F112" s="100"/>
      <c r="G112" s="100"/>
    </row>
    <row r="113" spans="3:7" thickBot="1">
      <c r="C113" s="100"/>
      <c r="D113" s="100"/>
      <c r="E113" s="100"/>
      <c r="F113" s="100"/>
      <c r="G113" s="100"/>
    </row>
    <row r="114" spans="3:7" thickBot="1">
      <c r="C114" s="100"/>
      <c r="D114" s="100"/>
      <c r="E114" s="100"/>
      <c r="F114" s="100"/>
      <c r="G114" s="100"/>
    </row>
    <row r="115" spans="3:7" thickBot="1">
      <c r="C115" s="100"/>
      <c r="D115" s="100"/>
      <c r="E115" s="100"/>
      <c r="F115" s="100"/>
      <c r="G115" s="100"/>
    </row>
    <row r="116" spans="3:7" thickBot="1">
      <c r="C116" s="100"/>
      <c r="D116" s="100"/>
      <c r="E116" s="100"/>
      <c r="F116" s="100"/>
      <c r="G116" s="100"/>
    </row>
    <row r="117" spans="3:7" thickBot="1">
      <c r="C117" s="100"/>
      <c r="D117" s="100"/>
      <c r="E117" s="100"/>
      <c r="F117" s="100"/>
      <c r="G117" s="100"/>
    </row>
    <row r="118" spans="3:7" thickBot="1">
      <c r="C118" s="100"/>
      <c r="D118" s="100"/>
      <c r="E118" s="100"/>
      <c r="F118" s="100"/>
      <c r="G118" s="100"/>
    </row>
    <row r="119" spans="3:7" thickBot="1">
      <c r="C119" s="100"/>
      <c r="D119" s="100"/>
      <c r="E119" s="100"/>
      <c r="F119" s="100"/>
      <c r="G119" s="100"/>
    </row>
    <row r="120" spans="3:7" thickBot="1">
      <c r="C120" s="100"/>
      <c r="D120" s="100"/>
      <c r="E120" s="100"/>
      <c r="F120" s="100"/>
      <c r="G120" s="100"/>
    </row>
    <row r="121" spans="3:7" thickBot="1">
      <c r="C121" s="100"/>
      <c r="D121" s="100"/>
      <c r="E121" s="100"/>
      <c r="F121" s="100"/>
      <c r="G121" s="100"/>
    </row>
    <row r="122" spans="3:7" thickBot="1">
      <c r="C122" s="100"/>
      <c r="D122" s="100"/>
      <c r="E122" s="100"/>
      <c r="F122" s="100"/>
      <c r="G122" s="100"/>
    </row>
    <row r="123" spans="3:7" thickBot="1">
      <c r="C123" s="100"/>
      <c r="D123" s="100"/>
      <c r="E123" s="100"/>
      <c r="F123" s="100"/>
      <c r="G123" s="100"/>
    </row>
    <row r="124" spans="3:7" thickBot="1">
      <c r="C124" s="100"/>
      <c r="D124" s="100"/>
      <c r="E124" s="100"/>
      <c r="F124" s="100"/>
      <c r="G124" s="100"/>
    </row>
    <row r="125" spans="3:7" thickBot="1">
      <c r="C125" s="100"/>
      <c r="D125" s="100"/>
      <c r="E125" s="100"/>
      <c r="F125" s="100"/>
      <c r="G125" s="100"/>
    </row>
    <row r="126" spans="3:7" thickBot="1">
      <c r="C126" s="100"/>
      <c r="D126" s="100"/>
      <c r="E126" s="100"/>
      <c r="F126" s="100"/>
      <c r="G126" s="100"/>
    </row>
    <row r="127" spans="3:7" thickBot="1">
      <c r="C127" s="100"/>
      <c r="D127" s="100"/>
      <c r="E127" s="100"/>
      <c r="F127" s="100"/>
      <c r="G127" s="100"/>
    </row>
    <row r="128" spans="3:7" thickBot="1">
      <c r="C128" s="100"/>
      <c r="D128" s="100"/>
      <c r="E128" s="100"/>
      <c r="F128" s="100"/>
      <c r="G128" s="100"/>
    </row>
    <row r="129" spans="3:7" thickBot="1">
      <c r="C129" s="100"/>
      <c r="D129" s="100"/>
      <c r="E129" s="100"/>
      <c r="F129" s="100"/>
      <c r="G129" s="100"/>
    </row>
    <row r="130" spans="3:7" thickBot="1">
      <c r="C130" s="100"/>
      <c r="D130" s="100"/>
      <c r="E130" s="100"/>
      <c r="F130" s="100"/>
      <c r="G130" s="100"/>
    </row>
    <row r="131" spans="3:7" thickBot="1">
      <c r="C131" s="100"/>
      <c r="D131" s="100"/>
      <c r="E131" s="100"/>
      <c r="F131" s="100"/>
      <c r="G131" s="100"/>
    </row>
    <row r="132" spans="3:7" thickBot="1">
      <c r="C132" s="100"/>
      <c r="D132" s="100"/>
      <c r="E132" s="100"/>
      <c r="F132" s="100"/>
      <c r="G132" s="100"/>
    </row>
    <row r="133" spans="3:7" thickBot="1">
      <c r="C133" s="100"/>
      <c r="D133" s="100"/>
      <c r="E133" s="100"/>
      <c r="F133" s="100"/>
      <c r="G133" s="100"/>
    </row>
    <row r="134" spans="3:7" thickBot="1">
      <c r="C134" s="100"/>
      <c r="D134" s="100"/>
      <c r="E134" s="100"/>
      <c r="F134" s="100"/>
      <c r="G134" s="100"/>
    </row>
    <row r="135" spans="3:7" thickBot="1">
      <c r="C135" s="100"/>
      <c r="D135" s="100"/>
      <c r="E135" s="100"/>
      <c r="F135" s="100"/>
      <c r="G135" s="100"/>
    </row>
    <row r="136" spans="3:7" thickBot="1">
      <c r="C136" s="100"/>
      <c r="D136" s="100"/>
      <c r="E136" s="100"/>
      <c r="F136" s="100"/>
      <c r="G136" s="100"/>
    </row>
    <row r="137" spans="3:7" thickBot="1">
      <c r="C137" s="100"/>
      <c r="D137" s="100"/>
      <c r="E137" s="100"/>
      <c r="F137" s="100"/>
      <c r="G137" s="100"/>
    </row>
    <row r="138" spans="3:7" thickBot="1">
      <c r="C138" s="100"/>
      <c r="D138" s="100"/>
      <c r="E138" s="100"/>
      <c r="F138" s="100"/>
      <c r="G138" s="100"/>
    </row>
    <row r="139" spans="3:7" thickBot="1">
      <c r="C139" s="100"/>
      <c r="D139" s="100"/>
      <c r="E139" s="100"/>
      <c r="F139" s="100"/>
      <c r="G139" s="100"/>
    </row>
    <row r="140" spans="3:7" thickBot="1">
      <c r="C140" s="100"/>
      <c r="D140" s="100"/>
      <c r="E140" s="100"/>
      <c r="F140" s="100"/>
      <c r="G140" s="100"/>
    </row>
    <row r="141" spans="3:7" thickBot="1">
      <c r="C141" s="100"/>
      <c r="D141" s="100"/>
      <c r="E141" s="100"/>
      <c r="F141" s="100"/>
      <c r="G141" s="100"/>
    </row>
    <row r="142" spans="3:7" thickBot="1">
      <c r="C142" s="100"/>
      <c r="D142" s="100"/>
      <c r="E142" s="100"/>
      <c r="F142" s="100"/>
      <c r="G142" s="100"/>
    </row>
    <row r="143" spans="3:7" thickBot="1">
      <c r="C143" s="100"/>
      <c r="D143" s="100"/>
      <c r="E143" s="100"/>
      <c r="F143" s="100"/>
      <c r="G143" s="100"/>
    </row>
    <row r="144" spans="3:7" thickBot="1">
      <c r="C144" s="100"/>
      <c r="D144" s="100"/>
      <c r="E144" s="100"/>
      <c r="F144" s="100"/>
      <c r="G144" s="100"/>
    </row>
    <row r="145" spans="3:7" thickBot="1">
      <c r="C145" s="100"/>
      <c r="D145" s="100"/>
      <c r="E145" s="100"/>
      <c r="F145" s="100"/>
      <c r="G145" s="100"/>
    </row>
    <row r="146" spans="3:7" thickBot="1">
      <c r="C146" s="100"/>
      <c r="D146" s="100"/>
      <c r="E146" s="100"/>
      <c r="F146" s="100"/>
      <c r="G146" s="100"/>
    </row>
    <row r="147" spans="3:7" thickBot="1">
      <c r="C147" s="100"/>
      <c r="D147" s="100"/>
      <c r="E147" s="100"/>
      <c r="F147" s="100"/>
      <c r="G147" s="100"/>
    </row>
    <row r="148" spans="3:7" thickBot="1">
      <c r="C148" s="100"/>
      <c r="D148" s="100"/>
      <c r="E148" s="100"/>
      <c r="F148" s="100"/>
      <c r="G148" s="100"/>
    </row>
    <row r="149" spans="3:7" thickBot="1">
      <c r="C149" s="100"/>
      <c r="D149" s="100"/>
      <c r="E149" s="100"/>
      <c r="F149" s="100"/>
      <c r="G149" s="100"/>
    </row>
    <row r="150" spans="3:7" thickBot="1">
      <c r="C150" s="100"/>
      <c r="D150" s="100"/>
      <c r="E150" s="100"/>
      <c r="F150" s="100"/>
      <c r="G150" s="100"/>
    </row>
    <row r="151" spans="3:7" thickBot="1">
      <c r="C151" s="100"/>
      <c r="D151" s="100"/>
      <c r="E151" s="100"/>
      <c r="F151" s="100"/>
      <c r="G151" s="100"/>
    </row>
    <row r="152" spans="3:7" thickBot="1">
      <c r="C152" s="100"/>
      <c r="D152" s="100"/>
      <c r="E152" s="100"/>
      <c r="F152" s="100"/>
      <c r="G152" s="100"/>
    </row>
    <row r="153" spans="3:7" thickBot="1">
      <c r="C153" s="100"/>
      <c r="D153" s="100"/>
      <c r="E153" s="100"/>
      <c r="F153" s="100"/>
      <c r="G153" s="100"/>
    </row>
    <row r="154" spans="3:7" thickBot="1">
      <c r="C154" s="100"/>
      <c r="D154" s="100"/>
      <c r="E154" s="100"/>
      <c r="F154" s="100"/>
      <c r="G154" s="100"/>
    </row>
    <row r="155" spans="3:7" thickBot="1">
      <c r="C155" s="100"/>
      <c r="D155" s="100"/>
      <c r="E155" s="100"/>
      <c r="F155" s="100"/>
      <c r="G155" s="100"/>
    </row>
    <row r="156" spans="3:7" thickBot="1">
      <c r="C156" s="100"/>
      <c r="D156" s="100"/>
      <c r="E156" s="100"/>
      <c r="F156" s="100"/>
      <c r="G156" s="100"/>
    </row>
    <row r="157" spans="3:7" thickBot="1">
      <c r="C157" s="100"/>
      <c r="D157" s="100"/>
      <c r="E157" s="100"/>
      <c r="F157" s="100"/>
      <c r="G157" s="100"/>
    </row>
    <row r="158" spans="3:7" thickBot="1">
      <c r="C158" s="100"/>
      <c r="D158" s="100"/>
      <c r="E158" s="100"/>
      <c r="F158" s="100"/>
      <c r="G158" s="100"/>
    </row>
    <row r="159" spans="3:7" thickBot="1">
      <c r="C159" s="100"/>
      <c r="D159" s="100"/>
      <c r="E159" s="100"/>
      <c r="F159" s="100"/>
      <c r="G159" s="100"/>
    </row>
    <row r="160" spans="3:7" thickBot="1">
      <c r="C160" s="100"/>
      <c r="D160" s="100"/>
      <c r="E160" s="100"/>
      <c r="F160" s="100"/>
      <c r="G160" s="100"/>
    </row>
    <row r="161" spans="3:7" thickBot="1">
      <c r="C161" s="100"/>
      <c r="D161" s="100"/>
      <c r="E161" s="100"/>
      <c r="F161" s="100"/>
      <c r="G161" s="100"/>
    </row>
    <row r="162" spans="3:7" thickBot="1">
      <c r="C162" s="100"/>
      <c r="D162" s="100"/>
      <c r="E162" s="100"/>
      <c r="F162" s="100"/>
      <c r="G162" s="100"/>
    </row>
    <row r="163" spans="3:7" thickBot="1">
      <c r="C163" s="100"/>
      <c r="D163" s="100"/>
      <c r="E163" s="100"/>
      <c r="F163" s="100"/>
      <c r="G163" s="100"/>
    </row>
    <row r="164" spans="3:7" thickBot="1">
      <c r="C164" s="100"/>
      <c r="D164" s="100"/>
      <c r="E164" s="100"/>
      <c r="F164" s="100"/>
      <c r="G164" s="100"/>
    </row>
    <row r="165" spans="3:7" thickBot="1">
      <c r="C165" s="100"/>
      <c r="D165" s="100"/>
      <c r="E165" s="100"/>
      <c r="F165" s="100"/>
      <c r="G165" s="100"/>
    </row>
    <row r="166" spans="3:7" thickBot="1">
      <c r="C166" s="100"/>
      <c r="D166" s="100"/>
      <c r="E166" s="100"/>
      <c r="F166" s="100"/>
      <c r="G166" s="100"/>
    </row>
    <row r="167" spans="3:7" thickBot="1">
      <c r="C167" s="100"/>
      <c r="D167" s="100"/>
      <c r="E167" s="100"/>
      <c r="F167" s="100"/>
      <c r="G167" s="100"/>
    </row>
    <row r="168" spans="3:7" thickBot="1">
      <c r="C168" s="100"/>
      <c r="D168" s="100"/>
      <c r="E168" s="100"/>
      <c r="F168" s="100"/>
      <c r="G168" s="100"/>
    </row>
    <row r="169" spans="3:7" thickBot="1">
      <c r="C169" s="100"/>
      <c r="D169" s="100"/>
      <c r="E169" s="100"/>
      <c r="F169" s="100"/>
      <c r="G169" s="100"/>
    </row>
    <row r="170" spans="3:7" thickBot="1">
      <c r="C170" s="100"/>
      <c r="D170" s="100"/>
      <c r="E170" s="100"/>
      <c r="F170" s="100"/>
      <c r="G170" s="100"/>
    </row>
    <row r="171" spans="3:7" thickBot="1">
      <c r="C171" s="100"/>
      <c r="D171" s="100"/>
      <c r="E171" s="100"/>
      <c r="F171" s="100"/>
      <c r="G171" s="100"/>
    </row>
    <row r="172" spans="3:7" thickBot="1">
      <c r="C172" s="100"/>
      <c r="D172" s="100"/>
      <c r="E172" s="100"/>
      <c r="F172" s="100"/>
      <c r="G172" s="100"/>
    </row>
    <row r="173" spans="3:7" thickBot="1">
      <c r="C173" s="100"/>
      <c r="D173" s="100"/>
      <c r="E173" s="100"/>
      <c r="F173" s="100"/>
      <c r="G173" s="100"/>
    </row>
    <row r="174" spans="3:7" thickBot="1">
      <c r="C174" s="100"/>
      <c r="D174" s="100"/>
      <c r="E174" s="100"/>
      <c r="F174" s="100"/>
      <c r="G174" s="100"/>
    </row>
    <row r="175" spans="3:7" thickBot="1">
      <c r="C175" s="100"/>
      <c r="D175" s="100"/>
      <c r="E175" s="100"/>
      <c r="F175" s="100"/>
      <c r="G175" s="100"/>
    </row>
    <row r="176" spans="3:7" thickBot="1">
      <c r="C176" s="100"/>
      <c r="D176" s="100"/>
      <c r="E176" s="100"/>
      <c r="F176" s="100"/>
      <c r="G176" s="100"/>
    </row>
    <row r="177" spans="3:7" thickBot="1">
      <c r="C177" s="100"/>
      <c r="D177" s="100"/>
      <c r="E177" s="100"/>
      <c r="F177" s="100"/>
      <c r="G177" s="100"/>
    </row>
    <row r="178" spans="3:7" thickBot="1">
      <c r="C178" s="100"/>
      <c r="D178" s="100"/>
      <c r="E178" s="100"/>
      <c r="F178" s="100"/>
      <c r="G178" s="100"/>
    </row>
    <row r="179" spans="3:7" thickBot="1">
      <c r="C179" s="100"/>
      <c r="D179" s="100"/>
      <c r="E179" s="100"/>
      <c r="F179" s="100"/>
      <c r="G179" s="100"/>
    </row>
    <row r="180" spans="3:7" thickBot="1">
      <c r="C180" s="100"/>
      <c r="D180" s="100"/>
      <c r="E180" s="100"/>
      <c r="F180" s="100"/>
      <c r="G180" s="100"/>
    </row>
    <row r="181" spans="3:7" thickBot="1">
      <c r="C181" s="100"/>
      <c r="D181" s="100"/>
      <c r="E181" s="100"/>
      <c r="F181" s="100"/>
      <c r="G181" s="100"/>
    </row>
    <row r="182" spans="3:7" thickBot="1">
      <c r="C182" s="100"/>
      <c r="D182" s="100"/>
      <c r="E182" s="100"/>
      <c r="F182" s="100"/>
      <c r="G182" s="100"/>
    </row>
    <row r="183" spans="3:7" thickBot="1">
      <c r="C183" s="100"/>
      <c r="D183" s="100"/>
      <c r="E183" s="100"/>
      <c r="F183" s="100"/>
      <c r="G183" s="100"/>
    </row>
    <row r="184" spans="3:7" thickBot="1">
      <c r="C184" s="100"/>
      <c r="D184" s="100"/>
      <c r="E184" s="100"/>
      <c r="F184" s="100"/>
      <c r="G184" s="100"/>
    </row>
    <row r="185" spans="3:7" thickBot="1">
      <c r="C185" s="100"/>
      <c r="D185" s="100"/>
      <c r="E185" s="100"/>
      <c r="F185" s="100"/>
      <c r="G185" s="100"/>
    </row>
    <row r="186" spans="3:7" thickBot="1">
      <c r="C186" s="100"/>
      <c r="D186" s="100"/>
      <c r="E186" s="100"/>
      <c r="F186" s="100"/>
      <c r="G186" s="100"/>
    </row>
    <row r="187" spans="3:7" thickBot="1">
      <c r="C187" s="100"/>
      <c r="D187" s="100"/>
      <c r="E187" s="100"/>
      <c r="F187" s="100"/>
      <c r="G187" s="100"/>
    </row>
    <row r="188" spans="3:7" thickBot="1">
      <c r="C188" s="100"/>
      <c r="D188" s="100"/>
      <c r="E188" s="100"/>
      <c r="F188" s="100"/>
      <c r="G188" s="100"/>
    </row>
    <row r="189" spans="3:7" thickBot="1">
      <c r="C189" s="100"/>
      <c r="D189" s="100"/>
      <c r="E189" s="100"/>
      <c r="F189" s="100"/>
      <c r="G189" s="100"/>
    </row>
    <row r="190" spans="3:7" thickBot="1">
      <c r="C190" s="100"/>
      <c r="D190" s="100"/>
      <c r="E190" s="100"/>
      <c r="F190" s="100"/>
      <c r="G190" s="100"/>
    </row>
    <row r="191" spans="3:7" thickBot="1">
      <c r="C191" s="100"/>
      <c r="D191" s="100"/>
      <c r="E191" s="100"/>
      <c r="F191" s="100"/>
      <c r="G191" s="100"/>
    </row>
    <row r="192" spans="3:7" thickBot="1">
      <c r="C192" s="100"/>
      <c r="D192" s="100"/>
      <c r="E192" s="100"/>
      <c r="F192" s="100"/>
      <c r="G192" s="100"/>
    </row>
    <row r="193" spans="3:7" thickBot="1">
      <c r="C193" s="100"/>
      <c r="D193" s="100"/>
      <c r="E193" s="100"/>
      <c r="F193" s="100"/>
      <c r="G193" s="100"/>
    </row>
    <row r="194" spans="3:7" thickBot="1">
      <c r="C194" s="100"/>
      <c r="D194" s="100"/>
      <c r="E194" s="100"/>
      <c r="F194" s="100"/>
      <c r="G194" s="100"/>
    </row>
    <row r="195" spans="3:7" thickBot="1">
      <c r="C195" s="100"/>
      <c r="D195" s="100"/>
      <c r="E195" s="100"/>
      <c r="F195" s="100"/>
      <c r="G195" s="100"/>
    </row>
    <row r="196" spans="3:7" thickBot="1">
      <c r="C196" s="100"/>
      <c r="D196" s="100"/>
      <c r="E196" s="100"/>
      <c r="F196" s="100"/>
      <c r="G196" s="100"/>
    </row>
    <row r="197" spans="3:7" thickBot="1">
      <c r="C197" s="100"/>
      <c r="D197" s="100"/>
      <c r="E197" s="100"/>
      <c r="F197" s="100"/>
      <c r="G197" s="100"/>
    </row>
    <row r="198" spans="3:7" thickBot="1">
      <c r="C198" s="100"/>
      <c r="D198" s="100"/>
      <c r="E198" s="100"/>
      <c r="F198" s="100"/>
      <c r="G198" s="100"/>
    </row>
    <row r="199" spans="3:7" thickBot="1">
      <c r="C199" s="100"/>
      <c r="D199" s="100"/>
      <c r="E199" s="100"/>
      <c r="F199" s="100"/>
      <c r="G199" s="100"/>
    </row>
    <row r="200" spans="3:7" thickBot="1">
      <c r="C200" s="100"/>
      <c r="D200" s="100"/>
      <c r="E200" s="100"/>
      <c r="F200" s="100"/>
      <c r="G200" s="100"/>
    </row>
    <row r="201" spans="3:7" thickBot="1">
      <c r="C201" s="100"/>
      <c r="D201" s="100"/>
      <c r="E201" s="100"/>
      <c r="F201" s="100"/>
      <c r="G201" s="100"/>
    </row>
    <row r="202" spans="3:7" thickBot="1">
      <c r="C202" s="100"/>
      <c r="D202" s="100"/>
      <c r="E202" s="100"/>
      <c r="F202" s="100"/>
      <c r="G202" s="100"/>
    </row>
    <row r="203" spans="3:7" thickBot="1">
      <c r="C203" s="100"/>
      <c r="D203" s="100"/>
      <c r="E203" s="100"/>
      <c r="F203" s="100"/>
      <c r="G203" s="100"/>
    </row>
    <row r="204" spans="3:7" thickBot="1">
      <c r="C204" s="100"/>
      <c r="D204" s="100"/>
      <c r="E204" s="100"/>
      <c r="F204" s="100"/>
      <c r="G204" s="100"/>
    </row>
    <row r="205" spans="3:7" thickBot="1">
      <c r="C205" s="100"/>
      <c r="D205" s="100"/>
      <c r="E205" s="100"/>
      <c r="F205" s="100"/>
      <c r="G205" s="100"/>
    </row>
    <row r="206" spans="3:7" thickBot="1">
      <c r="C206" s="100"/>
      <c r="D206" s="100"/>
      <c r="E206" s="100"/>
      <c r="F206" s="100"/>
      <c r="G206" s="100"/>
    </row>
    <row r="207" spans="3:7" thickBot="1">
      <c r="C207" s="100"/>
      <c r="D207" s="100"/>
      <c r="E207" s="100"/>
      <c r="F207" s="100"/>
      <c r="G207" s="100"/>
    </row>
    <row r="208" spans="3:7" thickBot="1">
      <c r="C208" s="100"/>
      <c r="D208" s="100"/>
      <c r="E208" s="100"/>
      <c r="F208" s="100"/>
      <c r="G208" s="100"/>
    </row>
    <row r="209" spans="3:7" thickBot="1">
      <c r="C209" s="100"/>
      <c r="D209" s="100"/>
      <c r="E209" s="100"/>
      <c r="F209" s="100"/>
      <c r="G209" s="100"/>
    </row>
    <row r="210" spans="3:7" thickBot="1">
      <c r="C210" s="100"/>
      <c r="D210" s="100"/>
      <c r="E210" s="100"/>
      <c r="F210" s="100"/>
      <c r="G210" s="100"/>
    </row>
    <row r="211" spans="3:7" thickBot="1">
      <c r="C211" s="100"/>
      <c r="D211" s="100"/>
      <c r="E211" s="100"/>
      <c r="F211" s="100"/>
      <c r="G211" s="100"/>
    </row>
    <row r="212" spans="3:7" thickBot="1">
      <c r="C212" s="100"/>
      <c r="D212" s="100"/>
      <c r="E212" s="100"/>
      <c r="F212" s="100"/>
      <c r="G212" s="100"/>
    </row>
    <row r="213" spans="3:7" thickBot="1">
      <c r="C213" s="100"/>
      <c r="D213" s="100"/>
      <c r="E213" s="100"/>
      <c r="F213" s="100"/>
      <c r="G213" s="100"/>
    </row>
    <row r="214" spans="3:7" thickBot="1">
      <c r="C214" s="100"/>
      <c r="D214" s="100"/>
      <c r="E214" s="100"/>
      <c r="F214" s="100"/>
      <c r="G214" s="100"/>
    </row>
    <row r="215" spans="3:7" thickBot="1">
      <c r="C215" s="100"/>
      <c r="D215" s="100"/>
      <c r="E215" s="100"/>
      <c r="F215" s="100"/>
      <c r="G215" s="100"/>
    </row>
    <row r="216" spans="3:7" thickBot="1">
      <c r="C216" s="100"/>
      <c r="D216" s="100"/>
      <c r="E216" s="100"/>
      <c r="F216" s="100"/>
      <c r="G216" s="100"/>
    </row>
    <row r="217" spans="3:7" thickBot="1">
      <c r="C217" s="100"/>
      <c r="D217" s="100"/>
      <c r="E217" s="100"/>
      <c r="F217" s="100"/>
      <c r="G217" s="100"/>
    </row>
    <row r="218" spans="3:7" thickBot="1">
      <c r="C218" s="100"/>
      <c r="D218" s="100"/>
      <c r="E218" s="100"/>
      <c r="F218" s="100"/>
      <c r="G218" s="100"/>
    </row>
    <row r="219" spans="3:7" thickBot="1">
      <c r="C219" s="100"/>
      <c r="D219" s="100"/>
      <c r="E219" s="100"/>
      <c r="F219" s="100"/>
      <c r="G219" s="100"/>
    </row>
    <row r="220" spans="3:7" thickBot="1">
      <c r="C220" s="100"/>
      <c r="D220" s="100"/>
      <c r="E220" s="100"/>
      <c r="F220" s="100"/>
      <c r="G220" s="100"/>
    </row>
    <row r="221" spans="3:7" thickBot="1">
      <c r="C221" s="100"/>
      <c r="D221" s="100"/>
      <c r="E221" s="100"/>
      <c r="F221" s="100"/>
      <c r="G221" s="100"/>
    </row>
    <row r="222" spans="3:7" thickBot="1">
      <c r="C222" s="100"/>
      <c r="D222" s="100"/>
      <c r="E222" s="100"/>
      <c r="F222" s="100"/>
      <c r="G222" s="100"/>
    </row>
    <row r="223" spans="3:7" thickBot="1">
      <c r="C223" s="100"/>
      <c r="D223" s="100"/>
      <c r="E223" s="100"/>
      <c r="F223" s="100"/>
      <c r="G223" s="100"/>
    </row>
    <row r="224" spans="3:7" thickBot="1">
      <c r="C224" s="100"/>
      <c r="D224" s="100"/>
      <c r="E224" s="100"/>
      <c r="F224" s="100"/>
      <c r="G224" s="100"/>
    </row>
    <row r="225" spans="3:7" thickBot="1">
      <c r="C225" s="100"/>
      <c r="D225" s="100"/>
      <c r="E225" s="100"/>
      <c r="F225" s="100"/>
      <c r="G225" s="100"/>
    </row>
    <row r="226" spans="3:7" thickBot="1">
      <c r="C226" s="100"/>
      <c r="D226" s="100"/>
      <c r="E226" s="100"/>
      <c r="F226" s="100"/>
      <c r="G226" s="100"/>
    </row>
    <row r="227" spans="3:7" thickBot="1">
      <c r="C227" s="100"/>
      <c r="D227" s="100"/>
      <c r="E227" s="100"/>
      <c r="F227" s="100"/>
      <c r="G227" s="100"/>
    </row>
    <row r="228" spans="3:7" thickBot="1">
      <c r="C228" s="100"/>
      <c r="D228" s="100"/>
      <c r="E228" s="100"/>
      <c r="F228" s="100"/>
      <c r="G228" s="100"/>
    </row>
    <row r="229" spans="3:7" thickBot="1">
      <c r="C229" s="100"/>
      <c r="D229" s="100"/>
      <c r="E229" s="100"/>
      <c r="F229" s="100"/>
      <c r="G229" s="100"/>
    </row>
    <row r="230" spans="3:7" thickBot="1">
      <c r="C230" s="100"/>
      <c r="D230" s="100"/>
      <c r="E230" s="100"/>
      <c r="F230" s="100"/>
      <c r="G230" s="100"/>
    </row>
    <row r="231" spans="3:7" thickBot="1">
      <c r="C231" s="100"/>
      <c r="D231" s="100"/>
      <c r="E231" s="100"/>
      <c r="F231" s="100"/>
      <c r="G231" s="100"/>
    </row>
    <row r="232" spans="3:7" thickBot="1">
      <c r="C232" s="100"/>
      <c r="D232" s="100"/>
      <c r="E232" s="100"/>
      <c r="F232" s="100"/>
      <c r="G232" s="100"/>
    </row>
    <row r="233" spans="3:7" thickBot="1">
      <c r="C233" s="100"/>
      <c r="D233" s="100"/>
      <c r="E233" s="100"/>
      <c r="F233" s="100"/>
      <c r="G233" s="100"/>
    </row>
    <row r="234" spans="3:7" thickBot="1">
      <c r="C234" s="100"/>
      <c r="D234" s="100"/>
      <c r="E234" s="100"/>
      <c r="F234" s="100"/>
      <c r="G234" s="100"/>
    </row>
    <row r="235" spans="3:7" thickBot="1">
      <c r="C235" s="100"/>
      <c r="D235" s="100"/>
      <c r="E235" s="100"/>
      <c r="F235" s="100"/>
      <c r="G235" s="100"/>
    </row>
    <row r="236" spans="3:7" thickBot="1">
      <c r="C236" s="100"/>
      <c r="D236" s="100"/>
      <c r="E236" s="100"/>
      <c r="F236" s="100"/>
      <c r="G236" s="100"/>
    </row>
    <row r="237" spans="3:7" thickBot="1">
      <c r="C237" s="100"/>
      <c r="D237" s="100"/>
      <c r="E237" s="100"/>
      <c r="F237" s="100"/>
      <c r="G237" s="100"/>
    </row>
    <row r="238" spans="3:7" thickBot="1">
      <c r="C238" s="100"/>
      <c r="D238" s="100"/>
      <c r="E238" s="100"/>
      <c r="F238" s="100"/>
      <c r="G238" s="100"/>
    </row>
    <row r="239" spans="3:7" thickBot="1">
      <c r="C239" s="100"/>
      <c r="D239" s="100"/>
      <c r="E239" s="100"/>
      <c r="F239" s="100"/>
      <c r="G239" s="100"/>
    </row>
    <row r="240" spans="3:7" thickBot="1">
      <c r="C240" s="100"/>
      <c r="D240" s="100"/>
      <c r="E240" s="100"/>
      <c r="F240" s="100"/>
      <c r="G240" s="100"/>
    </row>
    <row r="241" spans="3:7" thickBot="1">
      <c r="C241" s="100"/>
      <c r="D241" s="100"/>
      <c r="E241" s="100"/>
      <c r="F241" s="100"/>
      <c r="G241" s="100"/>
    </row>
    <row r="242" spans="3:7" thickBot="1">
      <c r="C242" s="100"/>
      <c r="D242" s="100"/>
      <c r="E242" s="100"/>
      <c r="F242" s="100"/>
      <c r="G242" s="100"/>
    </row>
    <row r="243" spans="3:7" thickBot="1">
      <c r="C243" s="100"/>
      <c r="D243" s="100"/>
      <c r="E243" s="100"/>
      <c r="F243" s="100"/>
      <c r="G243" s="100"/>
    </row>
    <row r="244" spans="3:7" thickBot="1">
      <c r="C244" s="100"/>
      <c r="D244" s="100"/>
      <c r="E244" s="100"/>
      <c r="F244" s="100"/>
      <c r="G244" s="100"/>
    </row>
    <row r="245" spans="3:7" thickBot="1">
      <c r="C245" s="100"/>
      <c r="D245" s="100"/>
      <c r="E245" s="100"/>
      <c r="F245" s="100"/>
      <c r="G245" s="100"/>
    </row>
    <row r="246" spans="3:7" thickBot="1">
      <c r="C246" s="100"/>
      <c r="D246" s="100"/>
      <c r="E246" s="100"/>
      <c r="F246" s="100"/>
      <c r="G246" s="100"/>
    </row>
    <row r="247" spans="3:7" thickBot="1">
      <c r="C247" s="100"/>
      <c r="D247" s="100"/>
      <c r="E247" s="100"/>
      <c r="F247" s="100"/>
      <c r="G247" s="100"/>
    </row>
    <row r="248" spans="3:7" thickBot="1">
      <c r="C248" s="100"/>
      <c r="D248" s="100"/>
      <c r="E248" s="100"/>
      <c r="F248" s="100"/>
      <c r="G248" s="100"/>
    </row>
    <row r="249" spans="3:7" thickBot="1">
      <c r="C249" s="100"/>
      <c r="D249" s="100"/>
      <c r="E249" s="100"/>
      <c r="F249" s="100"/>
      <c r="G249" s="100"/>
    </row>
    <row r="250" spans="3:7" thickBot="1">
      <c r="C250" s="100"/>
      <c r="D250" s="100"/>
      <c r="E250" s="100"/>
      <c r="F250" s="100"/>
      <c r="G250" s="100"/>
    </row>
    <row r="251" spans="3:7" thickBot="1">
      <c r="C251" s="100"/>
      <c r="D251" s="100"/>
      <c r="E251" s="100"/>
      <c r="F251" s="100"/>
      <c r="G251" s="100"/>
    </row>
    <row r="252" spans="3:7" thickBot="1">
      <c r="C252" s="100"/>
      <c r="D252" s="100"/>
      <c r="E252" s="100"/>
      <c r="F252" s="100"/>
      <c r="G252" s="100"/>
    </row>
    <row r="253" spans="3:7" thickBot="1">
      <c r="C253" s="100"/>
      <c r="D253" s="100"/>
      <c r="E253" s="100"/>
      <c r="F253" s="100"/>
      <c r="G253" s="100"/>
    </row>
    <row r="254" spans="3:7" thickBot="1">
      <c r="C254" s="100"/>
      <c r="D254" s="100"/>
      <c r="E254" s="100"/>
      <c r="F254" s="100"/>
      <c r="G254" s="100"/>
    </row>
    <row r="255" spans="3:7" thickBot="1">
      <c r="C255" s="100"/>
      <c r="D255" s="100"/>
      <c r="E255" s="100"/>
      <c r="F255" s="100"/>
      <c r="G255" s="100"/>
    </row>
    <row r="256" spans="3:7" thickBot="1">
      <c r="C256" s="100"/>
      <c r="D256" s="100"/>
      <c r="E256" s="100"/>
      <c r="F256" s="100"/>
      <c r="G256" s="100"/>
    </row>
    <row r="257" spans="3:7" thickBot="1">
      <c r="C257" s="100"/>
      <c r="D257" s="100"/>
      <c r="E257" s="100"/>
      <c r="F257" s="100"/>
      <c r="G257" s="100"/>
    </row>
    <row r="258" spans="3:7" thickBot="1">
      <c r="C258" s="100"/>
      <c r="D258" s="100"/>
      <c r="E258" s="100"/>
      <c r="F258" s="100"/>
      <c r="G258" s="100"/>
    </row>
    <row r="259" spans="3:7" thickBot="1">
      <c r="C259" s="100"/>
      <c r="D259" s="100"/>
      <c r="E259" s="100"/>
      <c r="F259" s="100"/>
      <c r="G259" s="100"/>
    </row>
    <row r="260" spans="3:7" thickBot="1">
      <c r="C260" s="100"/>
      <c r="D260" s="100"/>
      <c r="E260" s="100"/>
      <c r="F260" s="100"/>
      <c r="G260" s="100"/>
    </row>
    <row r="261" spans="3:7" thickBot="1">
      <c r="C261" s="100"/>
      <c r="D261" s="100"/>
      <c r="E261" s="100"/>
      <c r="F261" s="100"/>
      <c r="G261" s="100"/>
    </row>
    <row r="262" spans="3:7" thickBot="1">
      <c r="C262" s="100"/>
      <c r="D262" s="100"/>
      <c r="E262" s="100"/>
      <c r="F262" s="100"/>
      <c r="G262" s="100"/>
    </row>
    <row r="263" spans="3:7" thickBot="1">
      <c r="C263" s="100"/>
      <c r="D263" s="100"/>
      <c r="E263" s="100"/>
      <c r="F263" s="100"/>
      <c r="G263" s="100"/>
    </row>
    <row r="264" spans="3:7" thickBot="1">
      <c r="C264" s="100"/>
      <c r="D264" s="100"/>
      <c r="E264" s="100"/>
      <c r="F264" s="100"/>
      <c r="G264" s="100"/>
    </row>
    <row r="265" spans="3:7" thickBot="1">
      <c r="C265" s="100"/>
      <c r="D265" s="100"/>
      <c r="E265" s="100"/>
      <c r="F265" s="100"/>
      <c r="G265" s="100"/>
    </row>
    <row r="266" spans="3:7" thickBot="1">
      <c r="C266" s="100"/>
      <c r="D266" s="100"/>
      <c r="E266" s="100"/>
      <c r="F266" s="100"/>
      <c r="G266" s="100"/>
    </row>
    <row r="267" spans="3:7" thickBot="1">
      <c r="C267" s="100"/>
      <c r="D267" s="100"/>
      <c r="E267" s="100"/>
      <c r="F267" s="100"/>
      <c r="G267" s="100"/>
    </row>
    <row r="268" spans="3:7" thickBot="1">
      <c r="C268" s="100"/>
      <c r="D268" s="100"/>
      <c r="E268" s="100"/>
      <c r="F268" s="100"/>
      <c r="G268" s="100"/>
    </row>
    <row r="269" spans="3:7" thickBot="1">
      <c r="C269" s="100"/>
      <c r="D269" s="100"/>
      <c r="E269" s="100"/>
      <c r="F269" s="100"/>
      <c r="G269" s="100"/>
    </row>
    <row r="270" spans="3:7" thickBot="1">
      <c r="C270" s="100"/>
      <c r="D270" s="100"/>
      <c r="E270" s="100"/>
      <c r="F270" s="100"/>
      <c r="G270" s="100"/>
    </row>
    <row r="271" spans="3:7" thickBot="1">
      <c r="C271" s="100"/>
      <c r="D271" s="100"/>
      <c r="E271" s="100"/>
      <c r="F271" s="100"/>
      <c r="G271" s="100"/>
    </row>
    <row r="272" spans="3:7" thickBot="1">
      <c r="C272" s="100"/>
      <c r="D272" s="100"/>
      <c r="E272" s="100"/>
      <c r="F272" s="100"/>
      <c r="G272" s="100"/>
    </row>
    <row r="273" spans="3:7" thickBot="1">
      <c r="C273" s="100"/>
      <c r="D273" s="100"/>
      <c r="E273" s="100"/>
      <c r="F273" s="100"/>
      <c r="G273" s="100"/>
    </row>
    <row r="274" spans="3:7" thickBot="1">
      <c r="C274" s="100"/>
      <c r="D274" s="100"/>
      <c r="E274" s="100"/>
      <c r="F274" s="100"/>
      <c r="G274" s="100"/>
    </row>
    <row r="275" spans="3:7" thickBot="1">
      <c r="C275" s="100"/>
      <c r="D275" s="100"/>
      <c r="E275" s="100"/>
      <c r="F275" s="100"/>
      <c r="G275" s="100"/>
    </row>
    <row r="276" spans="3:7" thickBot="1">
      <c r="C276" s="100"/>
      <c r="D276" s="100"/>
      <c r="E276" s="100"/>
      <c r="F276" s="100"/>
      <c r="G276" s="100"/>
    </row>
    <row r="277" spans="3:7" thickBot="1">
      <c r="C277" s="100"/>
      <c r="D277" s="100"/>
      <c r="E277" s="100"/>
      <c r="F277" s="100"/>
      <c r="G277" s="100"/>
    </row>
    <row r="278" spans="3:7" thickBot="1">
      <c r="C278" s="100"/>
      <c r="D278" s="100"/>
      <c r="E278" s="100"/>
      <c r="F278" s="100"/>
      <c r="G278" s="100"/>
    </row>
    <row r="279" spans="3:7" thickBot="1">
      <c r="C279" s="100"/>
      <c r="D279" s="100"/>
      <c r="E279" s="100"/>
      <c r="F279" s="100"/>
      <c r="G279" s="100"/>
    </row>
    <row r="280" spans="3:7" thickBot="1">
      <c r="C280" s="100"/>
      <c r="D280" s="100"/>
      <c r="E280" s="100"/>
      <c r="F280" s="100"/>
      <c r="G280" s="100"/>
    </row>
    <row r="281" spans="3:7" thickBot="1">
      <c r="C281" s="100"/>
      <c r="D281" s="100"/>
      <c r="E281" s="100"/>
      <c r="F281" s="100"/>
      <c r="G281" s="100"/>
    </row>
    <row r="282" spans="3:7" thickBot="1">
      <c r="C282" s="100"/>
      <c r="D282" s="100"/>
      <c r="E282" s="100"/>
      <c r="F282" s="100"/>
      <c r="G282" s="100"/>
    </row>
    <row r="283" spans="3:7" thickBot="1">
      <c r="C283" s="100"/>
      <c r="D283" s="100"/>
      <c r="E283" s="100"/>
      <c r="F283" s="100"/>
      <c r="G283" s="100"/>
    </row>
    <row r="284" spans="3:7" thickBot="1">
      <c r="C284" s="100"/>
      <c r="D284" s="100"/>
      <c r="E284" s="100"/>
      <c r="F284" s="100"/>
      <c r="G284" s="100"/>
    </row>
    <row r="285" spans="3:7" thickBot="1">
      <c r="C285" s="100"/>
      <c r="D285" s="100"/>
      <c r="E285" s="100"/>
      <c r="F285" s="100"/>
      <c r="G285" s="100"/>
    </row>
    <row r="286" spans="3:7" thickBot="1">
      <c r="C286" s="100"/>
      <c r="D286" s="100"/>
      <c r="E286" s="100"/>
      <c r="F286" s="100"/>
      <c r="G286" s="100"/>
    </row>
    <row r="287" spans="3:7" thickBot="1">
      <c r="C287" s="100"/>
      <c r="D287" s="100"/>
      <c r="E287" s="100"/>
      <c r="F287" s="100"/>
      <c r="G287" s="100"/>
    </row>
    <row r="288" spans="3:7" thickBot="1">
      <c r="C288" s="100"/>
      <c r="D288" s="100"/>
      <c r="E288" s="100"/>
      <c r="F288" s="100"/>
      <c r="G288" s="100"/>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930" spans="3:7" thickBot="1">
      <c r="C930" s="105"/>
      <c r="D930" s="105"/>
      <c r="E930" s="105"/>
      <c r="F930" s="105"/>
      <c r="G930" s="105"/>
    </row>
    <row r="931" spans="3:7" thickBot="1">
      <c r="C931" s="105"/>
      <c r="D931" s="105"/>
      <c r="E931" s="105"/>
      <c r="F931" s="105"/>
      <c r="G931" s="105"/>
    </row>
    <row r="932" spans="3:7" thickBot="1">
      <c r="C932" s="105"/>
      <c r="D932" s="105"/>
      <c r="E932" s="105"/>
      <c r="F932" s="105"/>
      <c r="G932" s="105"/>
    </row>
    <row r="933" spans="3:7" thickBot="1">
      <c r="C933" s="105"/>
      <c r="D933" s="105"/>
      <c r="E933" s="105"/>
      <c r="F933" s="105"/>
      <c r="G933" s="105"/>
    </row>
    <row r="934" spans="3:7" thickBot="1">
      <c r="C934" s="105"/>
      <c r="D934" s="105"/>
      <c r="E934" s="105"/>
      <c r="F934" s="105"/>
      <c r="G934" s="105"/>
    </row>
    <row r="935" spans="3:7" thickBot="1">
      <c r="C935" s="105"/>
      <c r="D935" s="105"/>
      <c r="E935" s="105"/>
      <c r="F935" s="105"/>
      <c r="G935" s="105"/>
    </row>
    <row r="936" spans="3:7" thickBot="1">
      <c r="C936" s="105"/>
      <c r="D936" s="105"/>
      <c r="E936" s="105"/>
      <c r="F936" s="105"/>
      <c r="G936" s="105"/>
    </row>
    <row r="937" spans="3:7" thickBot="1">
      <c r="C937" s="105"/>
      <c r="D937" s="105"/>
      <c r="E937" s="105"/>
      <c r="F937" s="105"/>
      <c r="G937" s="105"/>
    </row>
    <row r="938" spans="3:7" thickBot="1">
      <c r="C938" s="105"/>
      <c r="D938" s="105"/>
      <c r="E938" s="105"/>
      <c r="F938" s="105"/>
      <c r="G938" s="105"/>
    </row>
    <row r="939" spans="3:7" thickBot="1">
      <c r="C939" s="105"/>
      <c r="D939" s="105"/>
      <c r="E939" s="105"/>
      <c r="F939" s="105"/>
      <c r="G939" s="105"/>
    </row>
    <row r="940" spans="3:7" thickBot="1">
      <c r="C940" s="105"/>
      <c r="D940" s="105"/>
      <c r="E940" s="105"/>
      <c r="F940" s="105"/>
      <c r="G940" s="105"/>
    </row>
    <row r="941" spans="3:7" thickBot="1">
      <c r="C941" s="105"/>
      <c r="D941" s="105"/>
      <c r="E941" s="105"/>
      <c r="F941" s="105"/>
      <c r="G941" s="105"/>
    </row>
    <row r="942" spans="3:7" thickBot="1">
      <c r="C942" s="105"/>
      <c r="D942" s="105"/>
      <c r="E942" s="105"/>
      <c r="F942" s="105"/>
      <c r="G942" s="105"/>
    </row>
    <row r="943" spans="3:7" thickBot="1">
      <c r="C943" s="105"/>
      <c r="D943" s="105"/>
      <c r="E943" s="105"/>
      <c r="F943" s="105"/>
      <c r="G943" s="105"/>
    </row>
    <row r="944" spans="3:7" thickBot="1">
      <c r="C944" s="105"/>
      <c r="D944" s="105"/>
      <c r="E944" s="105"/>
      <c r="F944" s="105"/>
      <c r="G944" s="105"/>
    </row>
    <row r="945" spans="3:7" thickBot="1">
      <c r="C945" s="105"/>
      <c r="D945" s="105"/>
      <c r="E945" s="105"/>
      <c r="F945" s="105"/>
      <c r="G945" s="105"/>
    </row>
    <row r="946" spans="3:7" thickBot="1">
      <c r="C946" s="105"/>
      <c r="D946" s="105"/>
      <c r="E946" s="105"/>
      <c r="F946" s="105"/>
      <c r="G946" s="105"/>
    </row>
    <row r="947" spans="3:7" thickBot="1">
      <c r="C947" s="105"/>
      <c r="D947" s="105"/>
      <c r="E947" s="105"/>
      <c r="F947" s="105"/>
      <c r="G947" s="105"/>
    </row>
    <row r="948" spans="3:7" thickBot="1">
      <c r="C948" s="105"/>
      <c r="D948" s="105"/>
      <c r="E948" s="105"/>
      <c r="F948" s="105"/>
      <c r="G948" s="105"/>
    </row>
    <row r="949" spans="3:7" thickBot="1">
      <c r="C949" s="105"/>
      <c r="D949" s="105"/>
      <c r="E949" s="105"/>
      <c r="F949" s="105"/>
      <c r="G949" s="105"/>
    </row>
    <row r="950" spans="3:7" thickBot="1">
      <c r="C950" s="105"/>
      <c r="D950" s="105"/>
      <c r="E950" s="105"/>
      <c r="F950" s="105"/>
      <c r="G950" s="105"/>
    </row>
    <row r="951" spans="3:7" thickBot="1">
      <c r="C951" s="105"/>
      <c r="D951" s="105"/>
      <c r="E951" s="105"/>
      <c r="F951" s="105"/>
      <c r="G951" s="105"/>
    </row>
    <row r="952" spans="3:7" thickBot="1">
      <c r="C952" s="105"/>
      <c r="D952" s="105"/>
      <c r="E952" s="105"/>
      <c r="F952" s="105"/>
      <c r="G952" s="105"/>
    </row>
    <row r="953" spans="3:7" thickBot="1">
      <c r="C953" s="105"/>
      <c r="D953" s="105"/>
      <c r="E953" s="105"/>
      <c r="F953" s="105"/>
      <c r="G953" s="105"/>
    </row>
    <row r="954" spans="3:7" thickBot="1">
      <c r="C954" s="105"/>
      <c r="D954" s="105"/>
      <c r="E954" s="105"/>
      <c r="F954" s="105"/>
      <c r="G954" s="105"/>
    </row>
    <row r="955" spans="3:7" thickBot="1">
      <c r="C955" s="105"/>
      <c r="D955" s="105"/>
      <c r="E955" s="105"/>
      <c r="F955" s="105"/>
      <c r="G955" s="105"/>
    </row>
    <row r="956" spans="3:7" thickBot="1">
      <c r="C956" s="105"/>
      <c r="D956" s="105"/>
      <c r="E956" s="105"/>
      <c r="F956" s="105"/>
      <c r="G956" s="105"/>
    </row>
    <row r="957" spans="3:7" thickBot="1">
      <c r="C957" s="105"/>
      <c r="D957" s="105"/>
      <c r="E957" s="105"/>
      <c r="F957" s="105"/>
      <c r="G957" s="105"/>
    </row>
    <row r="958" spans="3:7" thickBot="1">
      <c r="C958" s="105"/>
      <c r="D958" s="105"/>
      <c r="E958" s="105"/>
      <c r="F958" s="105"/>
      <c r="G958" s="105"/>
    </row>
    <row r="959" spans="3:7" thickBot="1">
      <c r="C959" s="105"/>
      <c r="D959" s="105"/>
      <c r="E959" s="105"/>
      <c r="F959" s="105"/>
      <c r="G959" s="105"/>
    </row>
    <row r="960" spans="3:7" thickBot="1">
      <c r="C960" s="105"/>
      <c r="D960" s="105"/>
      <c r="E960" s="105"/>
      <c r="F960" s="105"/>
      <c r="G960" s="105"/>
    </row>
    <row r="961" spans="3:7" thickBot="1">
      <c r="C961" s="105"/>
      <c r="D961" s="105"/>
      <c r="E961" s="105"/>
      <c r="F961" s="105"/>
      <c r="G961" s="105"/>
    </row>
    <row r="962" spans="3:7" thickBot="1">
      <c r="C962" s="105"/>
      <c r="D962" s="105"/>
      <c r="E962" s="105"/>
      <c r="F962" s="105"/>
      <c r="G962" s="105"/>
    </row>
    <row r="963" spans="3:7" thickBot="1">
      <c r="C963" s="105"/>
      <c r="D963" s="105"/>
      <c r="E963" s="105"/>
      <c r="F963" s="105"/>
      <c r="G963" s="105"/>
    </row>
    <row r="964" spans="3:7" thickBot="1">
      <c r="C964" s="105"/>
      <c r="D964" s="105"/>
      <c r="E964" s="105"/>
      <c r="F964" s="105"/>
      <c r="G964" s="105"/>
    </row>
    <row r="965" spans="3:7" thickBot="1">
      <c r="C965" s="105"/>
      <c r="D965" s="105"/>
      <c r="E965" s="105"/>
      <c r="F965" s="105"/>
      <c r="G965" s="105"/>
    </row>
    <row r="966" spans="3:7" thickBot="1">
      <c r="C966" s="105"/>
      <c r="D966" s="105"/>
      <c r="E966" s="105"/>
      <c r="F966" s="105"/>
      <c r="G966" s="105"/>
    </row>
    <row r="967" spans="3:7" thickBot="1">
      <c r="C967" s="105"/>
      <c r="D967" s="105"/>
      <c r="E967" s="105"/>
      <c r="F967" s="105"/>
      <c r="G967" s="105"/>
    </row>
    <row r="968" spans="3:7" thickBot="1">
      <c r="C968" s="105"/>
      <c r="D968" s="105"/>
      <c r="E968" s="105"/>
      <c r="F968" s="105"/>
      <c r="G968" s="105"/>
    </row>
    <row r="969" spans="3:7" thickBot="1">
      <c r="C969" s="105"/>
      <c r="D969" s="105"/>
      <c r="E969" s="105"/>
      <c r="F969" s="105"/>
      <c r="G969" s="105"/>
    </row>
    <row r="970" spans="3:7" thickBot="1">
      <c r="C970" s="105"/>
      <c r="D970" s="105"/>
      <c r="E970" s="105"/>
      <c r="F970" s="105"/>
      <c r="G970" s="105"/>
    </row>
    <row r="971" spans="3:7" thickBot="1">
      <c r="C971" s="105"/>
      <c r="D971" s="105"/>
      <c r="E971" s="105"/>
      <c r="F971" s="105"/>
      <c r="G971" s="105"/>
    </row>
    <row r="972" spans="3:7" thickBot="1">
      <c r="C972" s="105"/>
      <c r="D972" s="105"/>
      <c r="E972" s="105"/>
      <c r="F972" s="105"/>
      <c r="G972" s="105"/>
    </row>
    <row r="973" spans="3:7" thickBot="1">
      <c r="C973" s="105"/>
      <c r="D973" s="105"/>
      <c r="E973" s="105"/>
      <c r="F973" s="105"/>
      <c r="G973" s="105"/>
    </row>
    <row r="974" spans="3:7" thickBot="1">
      <c r="C974" s="105"/>
      <c r="D974" s="105"/>
      <c r="E974" s="105"/>
      <c r="F974" s="105"/>
      <c r="G974" s="105"/>
    </row>
    <row r="975" spans="3:7" thickBot="1">
      <c r="C975" s="105"/>
      <c r="D975" s="105"/>
      <c r="E975" s="105"/>
      <c r="F975" s="105"/>
      <c r="G975" s="105"/>
    </row>
    <row r="976" spans="3:7" thickBot="1">
      <c r="C976" s="105"/>
      <c r="D976" s="105"/>
      <c r="E976" s="105"/>
      <c r="F976" s="105"/>
      <c r="G976" s="105"/>
    </row>
    <row r="977" spans="3:7" thickBot="1">
      <c r="C977" s="105"/>
      <c r="D977" s="105"/>
      <c r="E977" s="105"/>
      <c r="F977" s="105"/>
      <c r="G977" s="105"/>
    </row>
    <row r="978" spans="3:7" thickBot="1">
      <c r="C978" s="105"/>
      <c r="D978" s="105"/>
      <c r="E978" s="105"/>
      <c r="F978" s="105"/>
      <c r="G978" s="105"/>
    </row>
    <row r="979" spans="3:7" thickBot="1">
      <c r="C979" s="105"/>
      <c r="D979" s="105"/>
      <c r="E979" s="105"/>
      <c r="F979" s="105"/>
      <c r="G979" s="105"/>
    </row>
    <row r="980" spans="3:7" thickBot="1">
      <c r="C980" s="105"/>
      <c r="D980" s="105"/>
      <c r="E980" s="105"/>
      <c r="F980" s="105"/>
      <c r="G980" s="105"/>
    </row>
    <row r="981" spans="3:7" thickBot="1">
      <c r="C981" s="105"/>
      <c r="D981" s="105"/>
      <c r="E981" s="105"/>
      <c r="F981" s="105"/>
      <c r="G981" s="105"/>
    </row>
    <row r="982" spans="3:7" thickBot="1">
      <c r="C982" s="105"/>
      <c r="D982" s="105"/>
      <c r="E982" s="105"/>
      <c r="F982" s="105"/>
      <c r="G982" s="105"/>
    </row>
    <row r="983" spans="3:7" thickBot="1">
      <c r="C983" s="105"/>
      <c r="D983" s="105"/>
      <c r="E983" s="105"/>
      <c r="F983" s="105"/>
      <c r="G983" s="105"/>
    </row>
    <row r="984" spans="3:7" thickBot="1">
      <c r="C984" s="105"/>
      <c r="D984" s="105"/>
      <c r="E984" s="105"/>
      <c r="F984" s="105"/>
      <c r="G984" s="105"/>
    </row>
    <row r="985" spans="3:7" thickBot="1">
      <c r="C985" s="105"/>
      <c r="D985" s="105"/>
      <c r="E985" s="105"/>
      <c r="F985" s="105"/>
      <c r="G985" s="105"/>
    </row>
    <row r="986" spans="3:7" thickBot="1">
      <c r="C986" s="105"/>
      <c r="D986" s="105"/>
      <c r="E986" s="105"/>
      <c r="F986" s="105"/>
      <c r="G986" s="105"/>
    </row>
    <row r="987" spans="3:7" thickBot="1">
      <c r="C987" s="105"/>
      <c r="D987" s="105"/>
      <c r="E987" s="105"/>
      <c r="F987" s="105"/>
      <c r="G987" s="105"/>
    </row>
    <row r="988" spans="3:7" thickBot="1">
      <c r="C988" s="105"/>
      <c r="D988" s="105"/>
      <c r="E988" s="105"/>
      <c r="F988" s="105"/>
      <c r="G988" s="105"/>
    </row>
    <row r="989" spans="3:7" thickBot="1">
      <c r="C989" s="105"/>
      <c r="D989" s="105"/>
      <c r="E989" s="105"/>
      <c r="F989" s="105"/>
      <c r="G989" s="105"/>
    </row>
    <row r="990" spans="3:7" thickBot="1">
      <c r="C990" s="105"/>
      <c r="D990" s="105"/>
      <c r="E990" s="105"/>
      <c r="F990" s="105"/>
      <c r="G990" s="105"/>
    </row>
    <row r="991" spans="3:7" thickBot="1">
      <c r="C991" s="105"/>
      <c r="D991" s="105"/>
      <c r="E991" s="105"/>
      <c r="F991" s="105"/>
      <c r="G991" s="105"/>
    </row>
    <row r="992" spans="3:7" thickBot="1">
      <c r="C992" s="105"/>
      <c r="D992" s="105"/>
      <c r="E992" s="105"/>
      <c r="F992" s="105"/>
      <c r="G992" s="105"/>
    </row>
    <row r="993" spans="3:7" thickBot="1">
      <c r="C993" s="105"/>
      <c r="D993" s="105"/>
      <c r="E993" s="105"/>
      <c r="F993" s="105"/>
      <c r="G993" s="105"/>
    </row>
    <row r="994" spans="3:7" thickBot="1">
      <c r="C994" s="105"/>
      <c r="D994" s="105"/>
      <c r="E994" s="105"/>
      <c r="F994" s="105"/>
      <c r="G994" s="105"/>
    </row>
    <row r="995" spans="3:7" thickBot="1">
      <c r="C995" s="105"/>
      <c r="D995" s="105"/>
      <c r="E995" s="105"/>
      <c r="F995" s="105"/>
      <c r="G995" s="105"/>
    </row>
    <row r="996" spans="3:7" thickBot="1">
      <c r="C996" s="105"/>
      <c r="D996" s="105"/>
      <c r="E996" s="105"/>
      <c r="F996" s="105"/>
      <c r="G996" s="105"/>
    </row>
    <row r="997" spans="3:7" thickBot="1">
      <c r="C997" s="105"/>
      <c r="D997" s="105"/>
      <c r="E997" s="105"/>
      <c r="F997" s="105"/>
      <c r="G997" s="105"/>
    </row>
    <row r="998" spans="3:7" thickBot="1">
      <c r="C998" s="105"/>
      <c r="D998" s="105"/>
      <c r="E998" s="105"/>
      <c r="F998" s="105"/>
      <c r="G998" s="105"/>
    </row>
    <row r="999" spans="3:7" thickBot="1">
      <c r="C999" s="105"/>
      <c r="D999" s="105"/>
      <c r="E999" s="105"/>
      <c r="F999" s="105"/>
      <c r="G999" s="105"/>
    </row>
    <row r="1000" spans="3:7" thickBot="1">
      <c r="C1000" s="105"/>
      <c r="D1000" s="105"/>
      <c r="E1000" s="105"/>
      <c r="F1000" s="105"/>
      <c r="G1000" s="105"/>
    </row>
    <row r="1001" spans="3:7" thickBot="1">
      <c r="C1001" s="105"/>
      <c r="D1001" s="105"/>
      <c r="E1001" s="105"/>
      <c r="F1001" s="105"/>
      <c r="G1001" s="105"/>
    </row>
    <row r="1002" spans="3:7" thickBot="1">
      <c r="C1002" s="105"/>
      <c r="D1002" s="105"/>
      <c r="E1002" s="105"/>
      <c r="F1002" s="105"/>
      <c r="G1002" s="105"/>
    </row>
    <row r="1003" spans="3:7" thickBot="1">
      <c r="C1003" s="105"/>
      <c r="D1003" s="105"/>
      <c r="E1003" s="105"/>
      <c r="F1003" s="105"/>
      <c r="G1003" s="105"/>
    </row>
    <row r="1004" spans="3:7" thickBot="1">
      <c r="C1004" s="105"/>
      <c r="D1004" s="105"/>
      <c r="E1004" s="105"/>
      <c r="F1004" s="105"/>
      <c r="G1004" s="105"/>
    </row>
    <row r="1005" spans="3:7" thickBot="1">
      <c r="C1005" s="105"/>
      <c r="D1005" s="105"/>
      <c r="E1005" s="105"/>
      <c r="F1005" s="105"/>
      <c r="G1005" s="105"/>
    </row>
    <row r="1006" spans="3:7" thickBot="1">
      <c r="C1006" s="105"/>
      <c r="D1006" s="105"/>
      <c r="E1006" s="105"/>
      <c r="F1006" s="105"/>
      <c r="G1006" s="105"/>
    </row>
    <row r="1007" spans="3:7" thickBot="1">
      <c r="C1007" s="105"/>
      <c r="D1007" s="105"/>
      <c r="E1007" s="105"/>
      <c r="F1007" s="105"/>
      <c r="G1007" s="105"/>
    </row>
    <row r="1008" spans="3:7" thickBot="1">
      <c r="C1008" s="105"/>
      <c r="D1008" s="105"/>
      <c r="E1008" s="105"/>
      <c r="F1008" s="105"/>
      <c r="G1008" s="105"/>
    </row>
    <row r="1009" spans="3:7" thickBot="1">
      <c r="C1009" s="105"/>
      <c r="D1009" s="105"/>
      <c r="E1009" s="105"/>
      <c r="F1009" s="105"/>
      <c r="G1009" s="105"/>
    </row>
    <row r="1010" spans="3:7" thickBot="1">
      <c r="C1010" s="105"/>
      <c r="D1010" s="105"/>
      <c r="E1010" s="105"/>
      <c r="F1010" s="105"/>
      <c r="G1010" s="105"/>
    </row>
    <row r="1011" spans="3:7" thickBot="1">
      <c r="C1011" s="105"/>
      <c r="D1011" s="105"/>
      <c r="E1011" s="105"/>
      <c r="F1011" s="105"/>
      <c r="G1011" s="105"/>
    </row>
    <row r="1012" spans="3:7" thickBot="1">
      <c r="C1012" s="105"/>
      <c r="D1012" s="105"/>
      <c r="E1012" s="105"/>
      <c r="F1012" s="105"/>
      <c r="G1012" s="105"/>
    </row>
    <row r="1013" spans="3:7" thickBot="1">
      <c r="C1013" s="105"/>
      <c r="D1013" s="105"/>
      <c r="E1013" s="105"/>
      <c r="F1013" s="105"/>
      <c r="G1013" s="105"/>
    </row>
    <row r="1014" spans="3:7" thickBot="1">
      <c r="C1014" s="105"/>
      <c r="D1014" s="105"/>
      <c r="E1014" s="105"/>
      <c r="F1014" s="105"/>
      <c r="G1014" s="105"/>
    </row>
    <row r="1015" spans="3:7" thickBot="1">
      <c r="C1015" s="105"/>
      <c r="D1015" s="105"/>
      <c r="E1015" s="105"/>
      <c r="F1015" s="105"/>
      <c r="G1015" s="105"/>
    </row>
    <row r="1016" spans="3:7" thickBot="1">
      <c r="C1016" s="105"/>
      <c r="D1016" s="105"/>
      <c r="E1016" s="105"/>
      <c r="F1016" s="105"/>
      <c r="G1016" s="105"/>
    </row>
    <row r="1017" spans="3:7" thickBot="1">
      <c r="C1017" s="105"/>
      <c r="D1017" s="105"/>
      <c r="E1017" s="105"/>
      <c r="F1017" s="105"/>
      <c r="G1017" s="105"/>
    </row>
    <row r="1018" spans="3:7" thickBot="1">
      <c r="C1018" s="105"/>
      <c r="D1018" s="105"/>
      <c r="E1018" s="105"/>
      <c r="F1018" s="105"/>
      <c r="G1018" s="105"/>
    </row>
    <row r="1019" spans="3:7" thickBot="1">
      <c r="C1019" s="105"/>
      <c r="D1019" s="105"/>
      <c r="E1019" s="105"/>
      <c r="F1019" s="105"/>
      <c r="G1019" s="105"/>
    </row>
    <row r="1020" spans="3:7" thickBot="1">
      <c r="C1020" s="105"/>
      <c r="D1020" s="105"/>
      <c r="E1020" s="105"/>
      <c r="F1020" s="105"/>
      <c r="G1020" s="105"/>
    </row>
    <row r="1021" spans="3:7" thickBot="1">
      <c r="C1021" s="105"/>
      <c r="D1021" s="105"/>
      <c r="E1021" s="105"/>
      <c r="F1021" s="105"/>
      <c r="G1021" s="105"/>
    </row>
    <row r="1022" spans="3:7" thickBot="1">
      <c r="C1022" s="105"/>
      <c r="D1022" s="105"/>
      <c r="E1022" s="105"/>
      <c r="F1022" s="105"/>
      <c r="G1022" s="105"/>
    </row>
    <row r="1023" spans="3:7" thickBot="1">
      <c r="C1023" s="105"/>
      <c r="D1023" s="105"/>
      <c r="E1023" s="105"/>
      <c r="F1023" s="105"/>
      <c r="G1023" s="105"/>
    </row>
    <row r="1024" spans="3:7" thickBot="1">
      <c r="C1024" s="105"/>
      <c r="D1024" s="105"/>
      <c r="E1024" s="105"/>
      <c r="F1024" s="105"/>
      <c r="G1024" s="105"/>
    </row>
    <row r="1025" spans="3:7" thickBot="1">
      <c r="C1025" s="105"/>
      <c r="D1025" s="105"/>
      <c r="E1025" s="105"/>
      <c r="F1025" s="105"/>
      <c r="G1025" s="105"/>
    </row>
    <row r="1026" spans="3:7" thickBot="1">
      <c r="C1026" s="105"/>
      <c r="D1026" s="105"/>
      <c r="E1026" s="105"/>
      <c r="F1026" s="105"/>
      <c r="G1026" s="105"/>
    </row>
    <row r="1027" spans="3:7" thickBot="1">
      <c r="C1027" s="105"/>
      <c r="D1027" s="105"/>
      <c r="E1027" s="105"/>
      <c r="F1027" s="105"/>
      <c r="G1027" s="105"/>
    </row>
    <row r="1028" spans="3:7" thickBot="1">
      <c r="C1028" s="105"/>
      <c r="D1028" s="105"/>
      <c r="E1028" s="105"/>
      <c r="F1028" s="105"/>
      <c r="G1028" s="105"/>
    </row>
    <row r="1029" spans="3:7" thickBot="1">
      <c r="C1029" s="105"/>
      <c r="D1029" s="105"/>
      <c r="E1029" s="105"/>
      <c r="F1029" s="105"/>
      <c r="G1029" s="105"/>
    </row>
    <row r="1030" spans="3:7" thickBot="1">
      <c r="C1030" s="105"/>
      <c r="D1030" s="105"/>
      <c r="E1030" s="105"/>
      <c r="F1030" s="105"/>
      <c r="G1030" s="105"/>
    </row>
    <row r="1031" spans="3:7" thickBot="1">
      <c r="C1031" s="105"/>
      <c r="D1031" s="105"/>
      <c r="E1031" s="105"/>
      <c r="F1031" s="105"/>
      <c r="G1031" s="105"/>
    </row>
    <row r="1032" spans="3:7" thickBot="1">
      <c r="C1032" s="105"/>
      <c r="D1032" s="105"/>
      <c r="E1032" s="105"/>
      <c r="F1032" s="105"/>
      <c r="G1032" s="105"/>
    </row>
    <row r="1033" spans="3:7" thickBot="1">
      <c r="C1033" s="105"/>
      <c r="D1033" s="105"/>
      <c r="E1033" s="105"/>
      <c r="F1033" s="105"/>
      <c r="G1033" s="105"/>
    </row>
    <row r="1034" spans="3:7" thickBot="1">
      <c r="C1034" s="105"/>
      <c r="D1034" s="105"/>
      <c r="E1034" s="105"/>
      <c r="F1034" s="105"/>
      <c r="G1034" s="105"/>
    </row>
    <row r="1035" spans="3:7" thickBot="1">
      <c r="C1035" s="105"/>
      <c r="D1035" s="105"/>
      <c r="E1035" s="105"/>
      <c r="F1035" s="105"/>
      <c r="G1035" s="105"/>
    </row>
    <row r="1036" spans="3:7" thickBot="1">
      <c r="C1036" s="105"/>
      <c r="D1036" s="105"/>
      <c r="E1036" s="105"/>
      <c r="F1036" s="105"/>
      <c r="G1036" s="105"/>
    </row>
    <row r="1037" spans="3:7" thickBot="1">
      <c r="C1037" s="105"/>
      <c r="D1037" s="105"/>
      <c r="E1037" s="105"/>
      <c r="F1037" s="105"/>
      <c r="G1037" s="105"/>
    </row>
    <row r="1038" spans="3:7" thickBot="1">
      <c r="C1038" s="105"/>
      <c r="D1038" s="105"/>
      <c r="E1038" s="105"/>
      <c r="F1038" s="105"/>
      <c r="G1038" s="105"/>
    </row>
    <row r="1039" spans="3:7" thickBot="1">
      <c r="C1039" s="105"/>
      <c r="D1039" s="105"/>
      <c r="E1039" s="105"/>
      <c r="F1039" s="105"/>
      <c r="G1039" s="105"/>
    </row>
    <row r="1040" spans="3:7" thickBot="1">
      <c r="C1040" s="105"/>
      <c r="D1040" s="105"/>
      <c r="E1040" s="105"/>
      <c r="F1040" s="105"/>
      <c r="G1040" s="105"/>
    </row>
    <row r="1041" spans="3:7" thickBot="1">
      <c r="C1041" s="105"/>
      <c r="D1041" s="105"/>
      <c r="E1041" s="105"/>
      <c r="F1041" s="105"/>
      <c r="G1041" s="105"/>
    </row>
    <row r="1042" spans="3:7" thickBot="1">
      <c r="C1042" s="105"/>
      <c r="D1042" s="105"/>
      <c r="E1042" s="105"/>
      <c r="F1042" s="105"/>
      <c r="G1042" s="105"/>
    </row>
    <row r="1043" spans="3:7" thickBot="1">
      <c r="C1043" s="105"/>
      <c r="D1043" s="105"/>
      <c r="E1043" s="105"/>
      <c r="F1043" s="105"/>
      <c r="G1043" s="105"/>
    </row>
    <row r="1044" spans="3:7" thickBot="1">
      <c r="C1044" s="105"/>
      <c r="D1044" s="105"/>
      <c r="E1044" s="105"/>
      <c r="F1044" s="105"/>
      <c r="G1044" s="105"/>
    </row>
    <row r="1045" spans="3:7" thickBot="1">
      <c r="C1045" s="105"/>
      <c r="D1045" s="105"/>
      <c r="E1045" s="105"/>
      <c r="F1045" s="105"/>
      <c r="G1045" s="105"/>
    </row>
    <row r="1046" spans="3:7" thickBot="1">
      <c r="C1046" s="105"/>
      <c r="D1046" s="105"/>
      <c r="E1046" s="105"/>
      <c r="F1046" s="105"/>
      <c r="G1046" s="105"/>
    </row>
    <row r="1047" spans="3:7" thickBot="1">
      <c r="C1047" s="105"/>
      <c r="D1047" s="105"/>
      <c r="E1047" s="105"/>
      <c r="F1047" s="105"/>
      <c r="G1047" s="105"/>
    </row>
    <row r="1048" spans="3:7" thickBot="1">
      <c r="C1048" s="105"/>
      <c r="D1048" s="105"/>
      <c r="E1048" s="105"/>
      <c r="F1048" s="105"/>
      <c r="G1048" s="105"/>
    </row>
    <row r="1049" spans="3:7" thickBot="1">
      <c r="C1049" s="105"/>
      <c r="D1049" s="105"/>
      <c r="E1049" s="105"/>
      <c r="F1049" s="105"/>
      <c r="G1049" s="105"/>
    </row>
    <row r="1050" spans="3:7" thickBot="1">
      <c r="C1050" s="105"/>
      <c r="D1050" s="105"/>
      <c r="E1050" s="105"/>
      <c r="F1050" s="105"/>
      <c r="G1050" s="105"/>
    </row>
    <row r="1051" spans="3:7" thickBot="1">
      <c r="C1051" s="105"/>
      <c r="D1051" s="105"/>
      <c r="E1051" s="105"/>
      <c r="F1051" s="105"/>
      <c r="G1051" s="105"/>
    </row>
    <row r="1052" spans="3:7" thickBot="1">
      <c r="C1052" s="105"/>
      <c r="D1052" s="105"/>
      <c r="E1052" s="105"/>
      <c r="F1052" s="105"/>
      <c r="G1052" s="105"/>
    </row>
    <row r="1053" spans="3:7" thickBot="1">
      <c r="C1053" s="105"/>
      <c r="D1053" s="105"/>
      <c r="E1053" s="105"/>
      <c r="F1053" s="105"/>
      <c r="G1053" s="105"/>
    </row>
    <row r="1054" spans="3:7" thickBot="1">
      <c r="C1054" s="105"/>
      <c r="D1054" s="105"/>
      <c r="E1054" s="105"/>
      <c r="F1054" s="105"/>
      <c r="G1054" s="105"/>
    </row>
    <row r="1055" spans="3:7" thickBot="1">
      <c r="C1055" s="105"/>
      <c r="D1055" s="105"/>
      <c r="E1055" s="105"/>
      <c r="F1055" s="105"/>
      <c r="G1055" s="105"/>
    </row>
    <row r="1056" spans="3:7" thickBot="1">
      <c r="C1056" s="105"/>
      <c r="D1056" s="105"/>
      <c r="E1056" s="105"/>
      <c r="F1056" s="105"/>
      <c r="G1056" s="105"/>
    </row>
    <row r="1057" spans="3:7" thickBot="1">
      <c r="C1057" s="105"/>
      <c r="D1057" s="105"/>
      <c r="E1057" s="105"/>
      <c r="F1057" s="105"/>
      <c r="G1057" s="105"/>
    </row>
    <row r="1058" spans="3:7" thickBot="1">
      <c r="C1058" s="105"/>
      <c r="D1058" s="105"/>
      <c r="E1058" s="105"/>
      <c r="F1058" s="105"/>
      <c r="G1058" s="105"/>
    </row>
    <row r="1059" spans="3:7" thickBot="1">
      <c r="C1059" s="105"/>
      <c r="D1059" s="105"/>
      <c r="E1059" s="105"/>
      <c r="F1059" s="105"/>
      <c r="G1059" s="105"/>
    </row>
    <row r="1060" spans="3:7" thickBot="1">
      <c r="C1060" s="105"/>
      <c r="D1060" s="105"/>
      <c r="E1060" s="105"/>
      <c r="F1060" s="105"/>
      <c r="G1060" s="105"/>
    </row>
    <row r="1061" spans="3:7" thickBot="1">
      <c r="C1061" s="105"/>
      <c r="D1061" s="105"/>
      <c r="E1061" s="105"/>
      <c r="F1061" s="105"/>
      <c r="G1061" s="105"/>
    </row>
    <row r="1062" spans="3:7" thickBot="1">
      <c r="C1062" s="105"/>
      <c r="D1062" s="105"/>
      <c r="E1062" s="105"/>
      <c r="F1062" s="105"/>
      <c r="G1062" s="105"/>
    </row>
    <row r="1063" spans="3:7" thickBot="1">
      <c r="C1063" s="105"/>
      <c r="D1063" s="105"/>
      <c r="E1063" s="105"/>
      <c r="F1063" s="105"/>
      <c r="G1063" s="105"/>
    </row>
    <row r="1064" spans="3:7" thickBot="1">
      <c r="C1064" s="105"/>
      <c r="D1064" s="105"/>
      <c r="E1064" s="105"/>
      <c r="F1064" s="105"/>
      <c r="G1064" s="105"/>
    </row>
    <row r="1065" spans="3:7" thickBot="1">
      <c r="C1065" s="105"/>
      <c r="D1065" s="105"/>
      <c r="E1065" s="105"/>
      <c r="F1065" s="105"/>
      <c r="G1065" s="105"/>
    </row>
    <row r="1066" spans="3:7" thickBot="1">
      <c r="C1066" s="105"/>
      <c r="D1066" s="105"/>
      <c r="E1066" s="105"/>
      <c r="F1066" s="105"/>
      <c r="G1066" s="105"/>
    </row>
    <row r="1067" spans="3:7" thickBot="1">
      <c r="C1067" s="105"/>
      <c r="D1067" s="105"/>
      <c r="E1067" s="105"/>
      <c r="F1067" s="105"/>
      <c r="G1067" s="105"/>
    </row>
    <row r="1068" spans="3:7" thickBot="1">
      <c r="C1068" s="105"/>
      <c r="D1068" s="105"/>
      <c r="E1068" s="105"/>
      <c r="F1068" s="105"/>
      <c r="G1068" s="105"/>
    </row>
    <row r="1069" spans="3:7" thickBot="1">
      <c r="C1069" s="105"/>
      <c r="D1069" s="105"/>
      <c r="E1069" s="105"/>
      <c r="F1069" s="105"/>
      <c r="G1069" s="105"/>
    </row>
    <row r="1070" spans="3:7" thickBot="1">
      <c r="C1070" s="105"/>
      <c r="D1070" s="105"/>
      <c r="E1070" s="105"/>
      <c r="F1070" s="105"/>
      <c r="G1070" s="105"/>
    </row>
    <row r="1071" spans="3:7" thickBot="1">
      <c r="C1071" s="105"/>
      <c r="D1071" s="105"/>
      <c r="E1071" s="105"/>
      <c r="F1071" s="105"/>
      <c r="G1071" s="105"/>
    </row>
    <row r="1072" spans="3:7" thickBot="1">
      <c r="C1072" s="105"/>
      <c r="D1072" s="105"/>
      <c r="E1072" s="105"/>
      <c r="F1072" s="105"/>
      <c r="G1072" s="105"/>
    </row>
    <row r="1073" spans="3:7" thickBot="1">
      <c r="C1073" s="105"/>
      <c r="D1073" s="105"/>
      <c r="E1073" s="105"/>
      <c r="F1073" s="105"/>
      <c r="G1073" s="105"/>
    </row>
    <row r="1074" spans="3:7" thickBot="1">
      <c r="C1074" s="105"/>
      <c r="D1074" s="105"/>
      <c r="E1074" s="105"/>
      <c r="F1074" s="105"/>
      <c r="G1074" s="105"/>
    </row>
    <row r="1075" spans="3:7" thickBot="1">
      <c r="C1075" s="105"/>
      <c r="D1075" s="105"/>
      <c r="E1075" s="105"/>
      <c r="F1075" s="105"/>
      <c r="G1075" s="105"/>
    </row>
    <row r="1076" spans="3:7" thickBot="1">
      <c r="C1076" s="105"/>
      <c r="D1076" s="105"/>
      <c r="E1076" s="105"/>
      <c r="F1076" s="105"/>
      <c r="G1076" s="105"/>
    </row>
    <row r="1077" spans="3:7" thickBot="1">
      <c r="C1077" s="105"/>
      <c r="D1077" s="105"/>
      <c r="E1077" s="105"/>
      <c r="F1077" s="105"/>
      <c r="G1077" s="105"/>
    </row>
    <row r="1078" spans="3:7" thickBot="1">
      <c r="C1078" s="105"/>
      <c r="D1078" s="105"/>
      <c r="E1078" s="105"/>
      <c r="F1078" s="105"/>
      <c r="G1078" s="105"/>
    </row>
    <row r="1079" spans="3:7" thickBot="1">
      <c r="C1079" s="105"/>
      <c r="D1079" s="105"/>
      <c r="E1079" s="105"/>
      <c r="F1079" s="105"/>
      <c r="G1079" s="105"/>
    </row>
    <row r="1080" spans="3:7" thickBot="1">
      <c r="C1080" s="105"/>
      <c r="D1080" s="105"/>
      <c r="E1080" s="105"/>
      <c r="F1080" s="105"/>
      <c r="G1080" s="105"/>
    </row>
    <row r="1081" spans="3:7" thickBot="1">
      <c r="C1081" s="105"/>
      <c r="D1081" s="105"/>
      <c r="E1081" s="105"/>
      <c r="F1081" s="105"/>
      <c r="G1081" s="105"/>
    </row>
    <row r="1082" spans="3:7" thickBot="1">
      <c r="C1082" s="105"/>
      <c r="D1082" s="105"/>
      <c r="E1082" s="105"/>
      <c r="F1082" s="105"/>
      <c r="G1082" s="105"/>
    </row>
    <row r="1083" spans="3:7" thickBot="1">
      <c r="C1083" s="105"/>
      <c r="D1083" s="105"/>
      <c r="E1083" s="105"/>
      <c r="F1083" s="105"/>
      <c r="G1083" s="105"/>
    </row>
    <row r="1084" spans="3:7" thickBot="1">
      <c r="C1084" s="105"/>
      <c r="D1084" s="105"/>
      <c r="E1084" s="105"/>
      <c r="F1084" s="105"/>
      <c r="G1084" s="105"/>
    </row>
    <row r="1085" spans="3:7" thickBot="1">
      <c r="C1085" s="105"/>
      <c r="D1085" s="105"/>
      <c r="E1085" s="105"/>
      <c r="F1085" s="105"/>
      <c r="G1085" s="105"/>
    </row>
    <row r="1086" spans="3:7" thickBot="1">
      <c r="C1086" s="105"/>
      <c r="D1086" s="105"/>
      <c r="E1086" s="105"/>
      <c r="F1086" s="105"/>
      <c r="G1086" s="105"/>
    </row>
    <row r="1087" spans="3:7" thickBot="1">
      <c r="C1087" s="105"/>
      <c r="D1087" s="105"/>
      <c r="E1087" s="105"/>
      <c r="F1087" s="105"/>
      <c r="G1087" s="105"/>
    </row>
    <row r="1088" spans="3:7" thickBot="1">
      <c r="C1088" s="105"/>
      <c r="D1088" s="105"/>
      <c r="E1088" s="105"/>
      <c r="F1088" s="105"/>
      <c r="G1088" s="105"/>
    </row>
    <row r="1089" spans="3:7" thickBot="1">
      <c r="C1089" s="105"/>
      <c r="D1089" s="105"/>
      <c r="E1089" s="105"/>
      <c r="F1089" s="105"/>
      <c r="G1089" s="105"/>
    </row>
    <row r="1090" spans="3:7" thickBot="1">
      <c r="C1090" s="105"/>
      <c r="D1090" s="105"/>
      <c r="E1090" s="105"/>
      <c r="F1090" s="105"/>
      <c r="G1090" s="105"/>
    </row>
    <row r="1091" spans="3:7" thickBot="1">
      <c r="C1091" s="105"/>
      <c r="D1091" s="105"/>
      <c r="E1091" s="105"/>
      <c r="F1091" s="105"/>
      <c r="G1091" s="105"/>
    </row>
    <row r="1092" spans="3:7" thickBot="1">
      <c r="C1092" s="105"/>
      <c r="D1092" s="105"/>
      <c r="E1092" s="105"/>
      <c r="F1092" s="105"/>
      <c r="G1092" s="105"/>
    </row>
    <row r="1093" spans="3:7" thickBot="1">
      <c r="C1093" s="105"/>
      <c r="D1093" s="105"/>
      <c r="E1093" s="105"/>
      <c r="F1093" s="105"/>
      <c r="G1093" s="105"/>
    </row>
    <row r="1094" spans="3:7" thickBot="1">
      <c r="C1094" s="105"/>
      <c r="D1094" s="105"/>
      <c r="E1094" s="105"/>
      <c r="F1094" s="105"/>
      <c r="G1094" s="105"/>
    </row>
    <row r="1095" spans="3:7" thickBot="1">
      <c r="C1095" s="105"/>
      <c r="D1095" s="105"/>
      <c r="E1095" s="105"/>
      <c r="F1095" s="105"/>
      <c r="G1095" s="105"/>
    </row>
    <row r="1096" spans="3:7" thickBot="1">
      <c r="C1096" s="105"/>
      <c r="D1096" s="105"/>
      <c r="E1096" s="105"/>
      <c r="F1096" s="105"/>
      <c r="G1096" s="105"/>
    </row>
    <row r="1097" spans="3:7" thickBot="1">
      <c r="C1097" s="105"/>
      <c r="D1097" s="105"/>
      <c r="E1097" s="105"/>
      <c r="F1097" s="105"/>
      <c r="G1097" s="105"/>
    </row>
    <row r="1098" spans="3:7" thickBot="1">
      <c r="C1098" s="105"/>
      <c r="D1098" s="105"/>
      <c r="E1098" s="105"/>
      <c r="F1098" s="105"/>
      <c r="G1098" s="105"/>
    </row>
    <row r="1099" spans="3:7" thickBot="1">
      <c r="C1099" s="105"/>
      <c r="D1099" s="105"/>
      <c r="E1099" s="105"/>
      <c r="F1099" s="105"/>
      <c r="G1099" s="105"/>
    </row>
    <row r="1100" spans="3:7" thickBot="1">
      <c r="C1100" s="105"/>
      <c r="D1100" s="105"/>
      <c r="E1100" s="105"/>
      <c r="F1100" s="105"/>
      <c r="G1100" s="105"/>
    </row>
    <row r="1101" spans="3:7" thickBot="1">
      <c r="C1101" s="105"/>
      <c r="D1101" s="105"/>
      <c r="E1101" s="105"/>
      <c r="F1101" s="105"/>
      <c r="G1101" s="105"/>
    </row>
    <row r="1102" spans="3:7" thickBot="1">
      <c r="C1102" s="105"/>
      <c r="D1102" s="105"/>
      <c r="E1102" s="105"/>
      <c r="F1102" s="105"/>
      <c r="G1102" s="105"/>
    </row>
    <row r="1103" spans="3:7" thickBot="1">
      <c r="C1103" s="105"/>
      <c r="D1103" s="105"/>
      <c r="E1103" s="105"/>
      <c r="F1103" s="105"/>
      <c r="G1103" s="105"/>
    </row>
    <row r="1104" spans="3:7" thickBot="1">
      <c r="C1104" s="105"/>
      <c r="D1104" s="105"/>
      <c r="E1104" s="105"/>
      <c r="F1104" s="105"/>
      <c r="G1104" s="105"/>
    </row>
    <row r="1105" spans="3:7" thickBot="1">
      <c r="C1105" s="105"/>
      <c r="D1105" s="105"/>
      <c r="E1105" s="105"/>
      <c r="F1105" s="105"/>
      <c r="G1105" s="105"/>
    </row>
    <row r="1106" spans="3:7" thickBot="1">
      <c r="C1106" s="105"/>
      <c r="D1106" s="105"/>
      <c r="E1106" s="105"/>
      <c r="F1106" s="105"/>
      <c r="G1106" s="105"/>
    </row>
    <row r="1107" spans="3:7" thickBot="1">
      <c r="C1107" s="105"/>
      <c r="D1107" s="105"/>
      <c r="E1107" s="105"/>
      <c r="F1107" s="105"/>
      <c r="G1107" s="105"/>
    </row>
    <row r="1108" spans="3:7" thickBot="1">
      <c r="C1108" s="105"/>
      <c r="D1108" s="105"/>
      <c r="E1108" s="105"/>
      <c r="F1108" s="105"/>
      <c r="G1108" s="105"/>
    </row>
    <row r="1109" spans="3:7" thickBot="1">
      <c r="C1109" s="105"/>
      <c r="D1109" s="105"/>
      <c r="E1109" s="105"/>
      <c r="F1109" s="105"/>
      <c r="G1109" s="105"/>
    </row>
    <row r="1110" spans="3:7" thickBot="1">
      <c r="C1110" s="105"/>
      <c r="D1110" s="105"/>
      <c r="E1110" s="105"/>
      <c r="F1110" s="105"/>
      <c r="G1110" s="105"/>
    </row>
    <row r="1111" spans="3:7" thickBot="1">
      <c r="C1111" s="105"/>
      <c r="D1111" s="105"/>
      <c r="E1111" s="105"/>
      <c r="F1111" s="105"/>
      <c r="G1111" s="105"/>
    </row>
    <row r="1112" spans="3:7" thickBot="1">
      <c r="C1112" s="105"/>
      <c r="D1112" s="105"/>
      <c r="E1112" s="105"/>
      <c r="F1112" s="105"/>
      <c r="G1112" s="105"/>
    </row>
    <row r="1113" spans="3:7" thickBot="1">
      <c r="C1113" s="105"/>
      <c r="D1113" s="105"/>
      <c r="E1113" s="105"/>
      <c r="F1113" s="105"/>
      <c r="G1113" s="105"/>
    </row>
    <row r="1114" spans="3:7" thickBot="1">
      <c r="C1114" s="105"/>
      <c r="D1114" s="105"/>
      <c r="E1114" s="105"/>
      <c r="F1114" s="105"/>
      <c r="G1114" s="105"/>
    </row>
    <row r="1115" spans="3:7" thickBot="1">
      <c r="C1115" s="105"/>
      <c r="D1115" s="105"/>
      <c r="E1115" s="105"/>
      <c r="F1115" s="105"/>
      <c r="G1115" s="105"/>
    </row>
    <row r="1116" spans="3:7" thickBot="1">
      <c r="C1116" s="105"/>
      <c r="D1116" s="105"/>
      <c r="E1116" s="105"/>
      <c r="F1116" s="105"/>
      <c r="G1116" s="105"/>
    </row>
    <row r="1117" spans="3:7" thickBot="1">
      <c r="C1117" s="105"/>
      <c r="D1117" s="105"/>
      <c r="E1117" s="105"/>
      <c r="F1117" s="105"/>
      <c r="G1117" s="105"/>
    </row>
    <row r="1118" spans="3:7" thickBot="1">
      <c r="C1118" s="105"/>
      <c r="D1118" s="105"/>
      <c r="E1118" s="105"/>
      <c r="F1118" s="105"/>
      <c r="G1118" s="105"/>
    </row>
    <row r="1119" spans="3:7" thickBot="1">
      <c r="C1119" s="105"/>
      <c r="D1119" s="105"/>
      <c r="E1119" s="105"/>
      <c r="F1119" s="105"/>
      <c r="G1119" s="105"/>
    </row>
    <row r="1120" spans="3:7" thickBot="1">
      <c r="C1120" s="105"/>
      <c r="D1120" s="105"/>
      <c r="E1120" s="105"/>
      <c r="F1120" s="105"/>
      <c r="G1120" s="105"/>
    </row>
    <row r="1121" spans="3:7" thickBot="1">
      <c r="C1121" s="105"/>
      <c r="D1121" s="105"/>
      <c r="E1121" s="105"/>
      <c r="F1121" s="105"/>
      <c r="G1121" s="105"/>
    </row>
    <row r="1122" spans="3:7" thickBot="1">
      <c r="C1122" s="105"/>
      <c r="D1122" s="105"/>
      <c r="E1122" s="105"/>
      <c r="F1122" s="105"/>
      <c r="G1122" s="105"/>
    </row>
    <row r="1123" spans="3:7" thickBot="1">
      <c r="C1123" s="105"/>
      <c r="D1123" s="105"/>
      <c r="E1123" s="105"/>
      <c r="F1123" s="105"/>
      <c r="G1123" s="105"/>
    </row>
    <row r="1124" spans="3:7" thickBot="1">
      <c r="C1124" s="105"/>
      <c r="D1124" s="105"/>
      <c r="E1124" s="105"/>
      <c r="F1124" s="105"/>
      <c r="G1124" s="105"/>
    </row>
    <row r="1125" spans="3:7" thickBot="1">
      <c r="C1125" s="105"/>
      <c r="D1125" s="105"/>
      <c r="E1125" s="105"/>
      <c r="F1125" s="105"/>
      <c r="G1125" s="105"/>
    </row>
    <row r="1126" spans="3:7" thickBot="1">
      <c r="C1126" s="105"/>
      <c r="D1126" s="105"/>
      <c r="E1126" s="105"/>
      <c r="F1126" s="105"/>
      <c r="G1126" s="105"/>
    </row>
    <row r="1127" spans="3:7" thickBot="1">
      <c r="C1127" s="105"/>
      <c r="D1127" s="105"/>
      <c r="E1127" s="105"/>
      <c r="F1127" s="105"/>
      <c r="G1127" s="105"/>
    </row>
    <row r="1128" spans="3:7" thickBot="1">
      <c r="C1128" s="105"/>
      <c r="D1128" s="105"/>
      <c r="E1128" s="105"/>
      <c r="F1128" s="105"/>
      <c r="G1128" s="105"/>
    </row>
    <row r="1129" spans="3:7" thickBot="1">
      <c r="C1129" s="105"/>
      <c r="D1129" s="105"/>
      <c r="E1129" s="105"/>
      <c r="F1129" s="105"/>
      <c r="G1129" s="105"/>
    </row>
    <row r="1130" spans="3:7" thickBot="1">
      <c r="C1130" s="105"/>
      <c r="D1130" s="105"/>
      <c r="E1130" s="105"/>
      <c r="F1130" s="105"/>
      <c r="G1130" s="105"/>
    </row>
    <row r="1131" spans="3:7" thickBot="1">
      <c r="C1131" s="105"/>
      <c r="D1131" s="105"/>
      <c r="E1131" s="105"/>
      <c r="F1131" s="105"/>
      <c r="G1131" s="105"/>
    </row>
    <row r="1132" spans="3:7" thickBot="1">
      <c r="C1132" s="105"/>
      <c r="D1132" s="105"/>
      <c r="E1132" s="105"/>
      <c r="F1132" s="105"/>
      <c r="G1132" s="105"/>
    </row>
    <row r="1133" spans="3:7" thickBot="1">
      <c r="C1133" s="105"/>
      <c r="D1133" s="105"/>
      <c r="E1133" s="105"/>
      <c r="F1133" s="105"/>
      <c r="G1133" s="105"/>
    </row>
    <row r="1134" spans="3:7" thickBot="1">
      <c r="C1134" s="105"/>
      <c r="D1134" s="105"/>
      <c r="E1134" s="105"/>
      <c r="F1134" s="105"/>
      <c r="G1134" s="105"/>
    </row>
    <row r="1135" spans="3:7" thickBot="1">
      <c r="C1135" s="105"/>
      <c r="D1135" s="105"/>
      <c r="E1135" s="105"/>
      <c r="F1135" s="105"/>
      <c r="G1135" s="105"/>
    </row>
    <row r="1136" spans="3:7" thickBot="1">
      <c r="C1136" s="105"/>
      <c r="D1136" s="105"/>
      <c r="E1136" s="105"/>
      <c r="F1136" s="105"/>
      <c r="G1136" s="105"/>
    </row>
    <row r="1137" spans="3:7" thickBot="1">
      <c r="C1137" s="105"/>
      <c r="D1137" s="105"/>
      <c r="E1137" s="105"/>
      <c r="F1137" s="105"/>
      <c r="G1137" s="105"/>
    </row>
    <row r="1138" spans="3:7" thickBot="1">
      <c r="C1138" s="105"/>
      <c r="D1138" s="105"/>
      <c r="E1138" s="105"/>
      <c r="F1138" s="105"/>
      <c r="G1138" s="105"/>
    </row>
    <row r="1139" spans="3:7" thickBot="1">
      <c r="C1139" s="105"/>
      <c r="D1139" s="105"/>
      <c r="E1139" s="105"/>
      <c r="F1139" s="105"/>
      <c r="G1139" s="105"/>
    </row>
    <row r="1140" spans="3:7" thickBot="1">
      <c r="C1140" s="105"/>
      <c r="D1140" s="105"/>
      <c r="E1140" s="105"/>
      <c r="F1140" s="105"/>
      <c r="G1140" s="105"/>
    </row>
    <row r="1141" spans="3:7" thickBot="1">
      <c r="C1141" s="105"/>
      <c r="D1141" s="105"/>
      <c r="E1141" s="105"/>
      <c r="F1141" s="105"/>
      <c r="G1141" s="105"/>
    </row>
    <row r="1142" spans="3:7" thickBot="1">
      <c r="C1142" s="105"/>
      <c r="D1142" s="105"/>
      <c r="E1142" s="105"/>
      <c r="F1142" s="105"/>
      <c r="G1142" s="105"/>
    </row>
    <row r="1143" spans="3:7" thickBot="1">
      <c r="C1143" s="105"/>
      <c r="D1143" s="105"/>
      <c r="E1143" s="105"/>
      <c r="F1143" s="105"/>
      <c r="G1143" s="105"/>
    </row>
    <row r="1144" spans="3:7" thickBot="1">
      <c r="C1144" s="105"/>
      <c r="D1144" s="105"/>
      <c r="E1144" s="105"/>
      <c r="F1144" s="105"/>
      <c r="G1144" s="105"/>
    </row>
    <row r="1145" spans="3:7" thickBot="1">
      <c r="C1145" s="105"/>
      <c r="D1145" s="105"/>
      <c r="E1145" s="105"/>
      <c r="F1145" s="105"/>
      <c r="G1145" s="105"/>
    </row>
    <row r="1146" spans="3:7" thickBot="1">
      <c r="C1146" s="105"/>
      <c r="D1146" s="105"/>
      <c r="E1146" s="105"/>
      <c r="F1146" s="105"/>
      <c r="G1146" s="105"/>
    </row>
    <row r="1147" spans="3:7" thickBot="1">
      <c r="C1147" s="105"/>
      <c r="D1147" s="105"/>
      <c r="E1147" s="105"/>
      <c r="F1147" s="105"/>
      <c r="G1147" s="105"/>
    </row>
    <row r="1148" spans="3:7" thickBot="1">
      <c r="C1148" s="105"/>
      <c r="D1148" s="105"/>
      <c r="E1148" s="105"/>
      <c r="F1148" s="105"/>
      <c r="G1148" s="105"/>
    </row>
    <row r="1149" spans="3:7" thickBot="1">
      <c r="C1149" s="105"/>
      <c r="D1149" s="105"/>
      <c r="E1149" s="105"/>
      <c r="F1149" s="105"/>
      <c r="G1149" s="105"/>
    </row>
    <row r="1150" spans="3:7" thickBot="1">
      <c r="C1150" s="105"/>
      <c r="D1150" s="105"/>
      <c r="E1150" s="105"/>
      <c r="F1150" s="105"/>
      <c r="G1150" s="105"/>
    </row>
    <row r="1151" spans="3:7" thickBot="1">
      <c r="C1151" s="105"/>
      <c r="D1151" s="105"/>
      <c r="E1151" s="105"/>
      <c r="F1151" s="105"/>
      <c r="G1151" s="105"/>
    </row>
    <row r="1152" spans="3:7" thickBot="1">
      <c r="C1152" s="105"/>
      <c r="D1152" s="105"/>
      <c r="E1152" s="105"/>
      <c r="F1152" s="105"/>
      <c r="G1152" s="105"/>
    </row>
    <row r="1153" spans="3:7" thickBot="1">
      <c r="C1153" s="105"/>
      <c r="D1153" s="105"/>
      <c r="E1153" s="105"/>
      <c r="F1153" s="105"/>
      <c r="G1153" s="105"/>
    </row>
    <row r="1154" spans="3:7" thickBot="1">
      <c r="C1154" s="105"/>
      <c r="D1154" s="105"/>
      <c r="E1154" s="105"/>
      <c r="F1154" s="105"/>
      <c r="G1154" s="105"/>
    </row>
    <row r="1155" spans="3:7" thickBot="1">
      <c r="C1155" s="105"/>
      <c r="D1155" s="105"/>
      <c r="E1155" s="105"/>
      <c r="F1155" s="105"/>
      <c r="G1155" s="105"/>
    </row>
    <row r="1156" spans="3:7" thickBot="1">
      <c r="C1156" s="105"/>
      <c r="D1156" s="105"/>
      <c r="E1156" s="105"/>
      <c r="F1156" s="105"/>
      <c r="G1156" s="105"/>
    </row>
    <row r="1157" spans="3:7" thickBot="1">
      <c r="C1157" s="105"/>
      <c r="D1157" s="105"/>
      <c r="E1157" s="105"/>
      <c r="F1157" s="105"/>
      <c r="G1157" s="105"/>
    </row>
    <row r="1158" spans="3:7" thickBot="1">
      <c r="C1158" s="105"/>
      <c r="D1158" s="105"/>
      <c r="E1158" s="105"/>
      <c r="F1158" s="105"/>
      <c r="G1158" s="105"/>
    </row>
    <row r="1159" spans="3:7" thickBot="1">
      <c r="C1159" s="105"/>
      <c r="D1159" s="105"/>
      <c r="E1159" s="105"/>
      <c r="F1159" s="105"/>
      <c r="G1159" s="105"/>
    </row>
    <row r="1160" spans="3:7" thickBot="1">
      <c r="C1160" s="105"/>
      <c r="D1160" s="105"/>
      <c r="E1160" s="105"/>
      <c r="F1160" s="105"/>
      <c r="G1160" s="105"/>
    </row>
    <row r="1161" spans="3:7" thickBot="1">
      <c r="C1161" s="105"/>
      <c r="D1161" s="105"/>
      <c r="E1161" s="105"/>
      <c r="F1161" s="105"/>
      <c r="G1161" s="105"/>
    </row>
    <row r="1162" spans="3:7" thickBot="1">
      <c r="C1162" s="105"/>
      <c r="D1162" s="105"/>
      <c r="E1162" s="105"/>
      <c r="F1162" s="105"/>
      <c r="G1162" s="105"/>
    </row>
    <row r="1163" spans="3:7" thickBot="1">
      <c r="C1163" s="105"/>
      <c r="D1163" s="105"/>
      <c r="E1163" s="105"/>
      <c r="F1163" s="105"/>
      <c r="G1163" s="105"/>
    </row>
    <row r="1164" spans="3:7" thickBot="1">
      <c r="C1164" s="105"/>
      <c r="D1164" s="105"/>
      <c r="E1164" s="105"/>
      <c r="F1164" s="105"/>
      <c r="G1164" s="105"/>
    </row>
    <row r="1165" spans="3:7" thickBot="1">
      <c r="C1165" s="105"/>
      <c r="D1165" s="105"/>
      <c r="E1165" s="105"/>
      <c r="F1165" s="105"/>
      <c r="G1165" s="105"/>
    </row>
    <row r="1166" spans="3:7" thickBot="1">
      <c r="C1166" s="105"/>
      <c r="D1166" s="105"/>
      <c r="E1166" s="105"/>
      <c r="F1166" s="105"/>
      <c r="G1166" s="105"/>
    </row>
    <row r="1167" spans="3:7" thickBot="1">
      <c r="C1167" s="105"/>
      <c r="D1167" s="105"/>
      <c r="E1167" s="105"/>
      <c r="F1167" s="105"/>
      <c r="G1167" s="105"/>
    </row>
    <row r="1168" spans="3:7" thickBot="1">
      <c r="C1168" s="105"/>
      <c r="D1168" s="105"/>
      <c r="E1168" s="105"/>
      <c r="F1168" s="105"/>
      <c r="G1168" s="105"/>
    </row>
    <row r="1169" spans="3:7" thickBot="1">
      <c r="C1169" s="105"/>
      <c r="D1169" s="105"/>
      <c r="E1169" s="105"/>
      <c r="F1169" s="105"/>
      <c r="G1169" s="105"/>
    </row>
    <row r="1170" spans="3:7" thickBot="1">
      <c r="C1170" s="105"/>
      <c r="D1170" s="105"/>
      <c r="E1170" s="105"/>
      <c r="F1170" s="105"/>
      <c r="G1170" s="105"/>
    </row>
    <row r="1171" spans="3:7" thickBot="1">
      <c r="C1171" s="105"/>
      <c r="D1171" s="105"/>
      <c r="E1171" s="105"/>
      <c r="F1171" s="105"/>
      <c r="G1171" s="105"/>
    </row>
    <row r="1172" spans="3:7" thickBot="1">
      <c r="C1172" s="105"/>
      <c r="D1172" s="105"/>
      <c r="E1172" s="105"/>
      <c r="F1172" s="105"/>
      <c r="G1172" s="105"/>
    </row>
    <row r="1173" spans="3:7" thickBot="1">
      <c r="C1173" s="105"/>
      <c r="D1173" s="105"/>
      <c r="E1173" s="105"/>
      <c r="F1173" s="105"/>
      <c r="G1173" s="105"/>
    </row>
    <row r="1174" spans="3:7" thickBot="1">
      <c r="C1174" s="105"/>
      <c r="D1174" s="105"/>
      <c r="E1174" s="105"/>
      <c r="F1174" s="105"/>
      <c r="G1174" s="105"/>
    </row>
    <row r="1175" spans="3:7" thickBot="1">
      <c r="C1175" s="105"/>
      <c r="D1175" s="105"/>
      <c r="E1175" s="105"/>
      <c r="F1175" s="105"/>
      <c r="G1175" s="105"/>
    </row>
    <row r="1176" spans="3:7" thickBot="1">
      <c r="C1176" s="105"/>
      <c r="D1176" s="105"/>
      <c r="E1176" s="105"/>
      <c r="F1176" s="105"/>
      <c r="G1176" s="105"/>
    </row>
    <row r="1177" spans="3:7" thickBot="1">
      <c r="C1177" s="105"/>
      <c r="D1177" s="105"/>
      <c r="E1177" s="105"/>
      <c r="F1177" s="105"/>
      <c r="G1177" s="105"/>
    </row>
    <row r="1178" spans="3:7" thickBot="1">
      <c r="C1178" s="105"/>
      <c r="D1178" s="105"/>
      <c r="E1178" s="105"/>
      <c r="F1178" s="105"/>
      <c r="G1178" s="105"/>
    </row>
    <row r="1179" spans="3:7" thickBot="1">
      <c r="C1179" s="105"/>
      <c r="D1179" s="105"/>
      <c r="E1179" s="105"/>
      <c r="F1179" s="105"/>
      <c r="G1179" s="105"/>
    </row>
    <row r="1180" spans="3:7" thickBot="1">
      <c r="C1180" s="105"/>
      <c r="D1180" s="105"/>
      <c r="E1180" s="105"/>
      <c r="F1180" s="105"/>
      <c r="G1180" s="105"/>
    </row>
    <row r="1181" spans="3:7" thickBot="1">
      <c r="C1181" s="105"/>
      <c r="D1181" s="105"/>
      <c r="E1181" s="105"/>
      <c r="F1181" s="105"/>
      <c r="G1181" s="105"/>
    </row>
    <row r="1182" spans="3:7" thickBot="1">
      <c r="C1182" s="105"/>
      <c r="D1182" s="105"/>
      <c r="E1182" s="105"/>
      <c r="F1182" s="105"/>
      <c r="G1182" s="105"/>
    </row>
    <row r="1183" spans="3:7" thickBot="1">
      <c r="C1183" s="105"/>
      <c r="D1183" s="105"/>
      <c r="E1183" s="105"/>
      <c r="F1183" s="105"/>
      <c r="G1183" s="105"/>
    </row>
    <row r="1184" spans="3:7" thickBot="1">
      <c r="C1184" s="105"/>
      <c r="D1184" s="105"/>
      <c r="E1184" s="105"/>
      <c r="F1184" s="105"/>
      <c r="G1184" s="105"/>
    </row>
    <row r="1185" spans="3:7" thickBot="1">
      <c r="C1185" s="105"/>
      <c r="D1185" s="105"/>
      <c r="E1185" s="105"/>
      <c r="F1185" s="105"/>
      <c r="G1185" s="105"/>
    </row>
    <row r="1186" spans="3:7" thickBot="1">
      <c r="C1186" s="105"/>
      <c r="D1186" s="105"/>
      <c r="E1186" s="105"/>
      <c r="F1186" s="105"/>
      <c r="G1186" s="105"/>
    </row>
    <row r="1187" spans="3:7" thickBot="1">
      <c r="C1187" s="105"/>
      <c r="D1187" s="105"/>
      <c r="E1187" s="105"/>
      <c r="F1187" s="105"/>
      <c r="G1187" s="105"/>
    </row>
    <row r="1188" spans="3:7" thickBot="1">
      <c r="C1188" s="105"/>
      <c r="D1188" s="105"/>
      <c r="E1188" s="105"/>
      <c r="F1188" s="105"/>
      <c r="G1188" s="105"/>
    </row>
    <row r="1189" spans="3:7" thickBot="1">
      <c r="C1189" s="105"/>
      <c r="D1189" s="105"/>
      <c r="E1189" s="105"/>
      <c r="F1189" s="105"/>
      <c r="G1189" s="105"/>
    </row>
    <row r="1190" spans="3:7" thickBot="1">
      <c r="C1190" s="105"/>
      <c r="D1190" s="105"/>
      <c r="E1190" s="105"/>
      <c r="F1190" s="105"/>
      <c r="G1190" s="105"/>
    </row>
    <row r="1191" spans="3:7" thickBot="1">
      <c r="C1191" s="105"/>
      <c r="D1191" s="105"/>
      <c r="E1191" s="105"/>
      <c r="F1191" s="105"/>
      <c r="G1191" s="105"/>
    </row>
    <row r="1192" spans="3:7" thickBot="1">
      <c r="C1192" s="105"/>
      <c r="D1192" s="105"/>
      <c r="E1192" s="105"/>
      <c r="F1192" s="105"/>
      <c r="G1192" s="105"/>
    </row>
    <row r="1193" spans="3:7" thickBot="1">
      <c r="C1193" s="105"/>
      <c r="D1193" s="105"/>
      <c r="E1193" s="105"/>
      <c r="F1193" s="105"/>
      <c r="G1193" s="105"/>
    </row>
    <row r="1194" spans="3:7" thickBot="1">
      <c r="C1194" s="105"/>
      <c r="D1194" s="105"/>
      <c r="E1194" s="105"/>
      <c r="F1194" s="105"/>
      <c r="G1194" s="105"/>
    </row>
    <row r="1195" spans="3:7" thickBot="1">
      <c r="C1195" s="105"/>
      <c r="D1195" s="105"/>
      <c r="E1195" s="105"/>
      <c r="F1195" s="105"/>
      <c r="G1195" s="105"/>
    </row>
    <row r="1196" spans="3:7" thickBot="1">
      <c r="C1196" s="105"/>
      <c r="D1196" s="105"/>
      <c r="E1196" s="105"/>
      <c r="F1196" s="105"/>
      <c r="G1196" s="105"/>
    </row>
    <row r="1197" spans="3:7" thickBot="1">
      <c r="C1197" s="105"/>
      <c r="D1197" s="105"/>
      <c r="E1197" s="105"/>
      <c r="F1197" s="105"/>
      <c r="G1197" s="105"/>
    </row>
    <row r="1198" spans="3:7" thickBot="1">
      <c r="C1198" s="105"/>
      <c r="D1198" s="105"/>
      <c r="E1198" s="105"/>
      <c r="F1198" s="105"/>
      <c r="G1198" s="105"/>
    </row>
    <row r="1199" spans="3:7" thickBot="1">
      <c r="C1199" s="105"/>
      <c r="D1199" s="105"/>
      <c r="E1199" s="105"/>
      <c r="F1199" s="105"/>
      <c r="G1199" s="105"/>
    </row>
    <row r="1200" spans="3:7" thickBot="1">
      <c r="C1200" s="105"/>
      <c r="D1200" s="105"/>
      <c r="E1200" s="105"/>
      <c r="F1200" s="105"/>
      <c r="G1200" s="105"/>
    </row>
    <row r="1201" spans="3:7" thickBot="1">
      <c r="C1201" s="105"/>
      <c r="D1201" s="105"/>
      <c r="E1201" s="105"/>
      <c r="F1201" s="105"/>
      <c r="G1201" s="105"/>
    </row>
    <row r="1202" spans="3:7" thickBot="1">
      <c r="C1202" s="105"/>
      <c r="D1202" s="105"/>
      <c r="E1202" s="105"/>
      <c r="F1202" s="105"/>
      <c r="G1202" s="105"/>
    </row>
    <row r="1203" spans="3:7" thickBot="1">
      <c r="C1203" s="105"/>
      <c r="D1203" s="105"/>
      <c r="E1203" s="105"/>
      <c r="F1203" s="105"/>
      <c r="G1203" s="105"/>
    </row>
    <row r="1204" spans="3:7" thickBot="1">
      <c r="C1204" s="105"/>
      <c r="D1204" s="105"/>
      <c r="E1204" s="105"/>
      <c r="F1204" s="105"/>
      <c r="G1204" s="105"/>
    </row>
    <row r="1205" spans="3:7" thickBot="1">
      <c r="C1205" s="105"/>
      <c r="D1205" s="105"/>
      <c r="E1205" s="105"/>
      <c r="F1205" s="105"/>
      <c r="G1205" s="105"/>
    </row>
    <row r="1206" spans="3:7" thickBot="1">
      <c r="C1206" s="105"/>
      <c r="D1206" s="105"/>
      <c r="E1206" s="105"/>
      <c r="F1206" s="105"/>
      <c r="G1206" s="105"/>
    </row>
    <row r="1207" spans="3:7" thickBot="1">
      <c r="C1207" s="105"/>
      <c r="D1207" s="105"/>
      <c r="E1207" s="105"/>
      <c r="F1207" s="105"/>
      <c r="G1207" s="105"/>
    </row>
    <row r="1208" spans="3:7" thickBot="1">
      <c r="C1208" s="105"/>
      <c r="D1208" s="105"/>
      <c r="E1208" s="105"/>
      <c r="F1208" s="105"/>
      <c r="G1208" s="105"/>
    </row>
    <row r="1209" spans="3:7" thickBot="1">
      <c r="C1209" s="105"/>
      <c r="D1209" s="105"/>
      <c r="E1209" s="105"/>
      <c r="F1209" s="105"/>
      <c r="G1209" s="105"/>
    </row>
    <row r="1210" spans="3:7" thickBot="1">
      <c r="C1210" s="105"/>
      <c r="D1210" s="105"/>
      <c r="E1210" s="105"/>
      <c r="F1210" s="105"/>
      <c r="G1210" s="105"/>
    </row>
    <row r="1211" spans="3:7" thickBot="1">
      <c r="C1211" s="105"/>
      <c r="D1211" s="105"/>
      <c r="E1211" s="105"/>
      <c r="F1211" s="105"/>
      <c r="G1211" s="105"/>
    </row>
    <row r="1212" spans="3:7" thickBot="1">
      <c r="C1212" s="105"/>
      <c r="D1212" s="105"/>
      <c r="E1212" s="105"/>
      <c r="F1212" s="105"/>
      <c r="G1212" s="105"/>
    </row>
    <row r="1213" spans="3:7" thickBot="1">
      <c r="C1213" s="105"/>
      <c r="D1213" s="105"/>
      <c r="E1213" s="105"/>
      <c r="F1213" s="105"/>
      <c r="G1213" s="105"/>
    </row>
    <row r="1214" spans="3:7" thickBot="1">
      <c r="C1214" s="105"/>
      <c r="D1214" s="105"/>
      <c r="E1214" s="105"/>
      <c r="F1214" s="105"/>
      <c r="G1214" s="105"/>
    </row>
    <row r="1215" spans="3:7" thickBot="1">
      <c r="C1215" s="105"/>
      <c r="D1215" s="105"/>
      <c r="E1215" s="105"/>
      <c r="F1215" s="105"/>
      <c r="G1215" s="105"/>
    </row>
    <row r="1216" spans="3:7" thickBot="1">
      <c r="C1216" s="105"/>
      <c r="D1216" s="105"/>
      <c r="E1216" s="105"/>
      <c r="F1216" s="105"/>
      <c r="G1216" s="105"/>
    </row>
    <row r="1217" spans="3:7" thickBot="1">
      <c r="C1217" s="105"/>
      <c r="D1217" s="105"/>
      <c r="E1217" s="105"/>
      <c r="F1217" s="105"/>
      <c r="G1217" s="105"/>
    </row>
    <row r="1218" spans="3:7" thickBot="1">
      <c r="C1218" s="105"/>
      <c r="D1218" s="105"/>
      <c r="E1218" s="105"/>
      <c r="F1218" s="105"/>
      <c r="G1218" s="105"/>
    </row>
    <row r="1219" spans="3:7" thickBot="1">
      <c r="C1219" s="105"/>
      <c r="D1219" s="105"/>
      <c r="E1219" s="105"/>
      <c r="F1219" s="105"/>
      <c r="G1219" s="105"/>
    </row>
    <row r="1220" spans="3:7" thickBot="1">
      <c r="C1220" s="105"/>
      <c r="D1220" s="105"/>
      <c r="E1220" s="105"/>
      <c r="F1220" s="105"/>
      <c r="G1220" s="105"/>
    </row>
    <row r="1221" spans="3:7" thickBot="1">
      <c r="C1221" s="105"/>
      <c r="D1221" s="105"/>
      <c r="E1221" s="105"/>
      <c r="F1221" s="105"/>
      <c r="G1221" s="105"/>
    </row>
    <row r="1222" spans="3:7" thickBot="1">
      <c r="C1222" s="105"/>
      <c r="D1222" s="105"/>
      <c r="E1222" s="105"/>
      <c r="F1222" s="105"/>
      <c r="G1222" s="105"/>
    </row>
    <row r="1223" spans="3:7" thickBot="1">
      <c r="C1223" s="105"/>
      <c r="D1223" s="105"/>
      <c r="E1223" s="105"/>
      <c r="F1223" s="105"/>
      <c r="G1223" s="105"/>
    </row>
    <row r="1224" spans="3:7" thickBot="1">
      <c r="C1224" s="105"/>
      <c r="D1224" s="105"/>
      <c r="E1224" s="105"/>
      <c r="F1224" s="105"/>
      <c r="G1224" s="105"/>
    </row>
    <row r="1225" spans="3:7" thickBot="1">
      <c r="C1225" s="105"/>
      <c r="D1225" s="105"/>
      <c r="E1225" s="105"/>
      <c r="F1225" s="105"/>
      <c r="G1225" s="105"/>
    </row>
    <row r="1226" spans="3:7" thickBot="1">
      <c r="C1226" s="105"/>
      <c r="D1226" s="105"/>
      <c r="E1226" s="105"/>
      <c r="F1226" s="105"/>
      <c r="G1226" s="105"/>
    </row>
    <row r="1227" spans="3:7" thickBot="1">
      <c r="C1227" s="105"/>
      <c r="D1227" s="105"/>
      <c r="E1227" s="105"/>
      <c r="F1227" s="105"/>
      <c r="G1227" s="105"/>
    </row>
    <row r="1228" spans="3:7" thickBot="1">
      <c r="C1228" s="105"/>
      <c r="D1228" s="105"/>
      <c r="E1228" s="105"/>
      <c r="F1228" s="105"/>
      <c r="G1228" s="105"/>
    </row>
    <row r="1229" spans="3:7" thickBot="1">
      <c r="C1229" s="105"/>
      <c r="D1229" s="105"/>
      <c r="E1229" s="105"/>
      <c r="F1229" s="105"/>
      <c r="G1229" s="105"/>
    </row>
    <row r="1230" spans="3:7" thickBot="1">
      <c r="C1230" s="105"/>
      <c r="D1230" s="105"/>
      <c r="E1230" s="105"/>
      <c r="F1230" s="105"/>
      <c r="G1230" s="105"/>
    </row>
    <row r="1231" spans="3:7" thickBot="1">
      <c r="C1231" s="105"/>
      <c r="D1231" s="105"/>
      <c r="E1231" s="105"/>
      <c r="F1231" s="105"/>
      <c r="G1231" s="105"/>
    </row>
    <row r="1232" spans="3:7" thickBot="1">
      <c r="C1232" s="105"/>
      <c r="D1232" s="105"/>
      <c r="E1232" s="105"/>
      <c r="F1232" s="105"/>
      <c r="G1232" s="105"/>
    </row>
    <row r="1233" spans="3:7" thickBot="1">
      <c r="C1233" s="105"/>
      <c r="D1233" s="105"/>
      <c r="E1233" s="105"/>
      <c r="F1233" s="105"/>
      <c r="G1233" s="105"/>
    </row>
    <row r="1234" spans="3:7" thickBot="1">
      <c r="C1234" s="105"/>
      <c r="D1234" s="105"/>
      <c r="E1234" s="105"/>
      <c r="F1234" s="105"/>
      <c r="G1234" s="105"/>
    </row>
    <row r="1235" spans="3:7" thickBot="1">
      <c r="C1235" s="105"/>
      <c r="D1235" s="105"/>
      <c r="E1235" s="105"/>
      <c r="F1235" s="105"/>
      <c r="G1235" s="105"/>
    </row>
    <row r="1236" spans="3:7" thickBot="1">
      <c r="C1236" s="105"/>
      <c r="D1236" s="105"/>
      <c r="E1236" s="105"/>
      <c r="F1236" s="105"/>
      <c r="G1236" s="105"/>
    </row>
    <row r="1237" spans="3:7" thickBot="1">
      <c r="C1237" s="105"/>
      <c r="D1237" s="105"/>
      <c r="E1237" s="105"/>
      <c r="F1237" s="105"/>
      <c r="G1237" s="105"/>
    </row>
    <row r="1238" spans="3:7" thickBot="1">
      <c r="C1238" s="105"/>
      <c r="D1238" s="105"/>
      <c r="E1238" s="105"/>
      <c r="F1238" s="105"/>
      <c r="G1238" s="105"/>
    </row>
    <row r="1239" spans="3:7" thickBot="1">
      <c r="C1239" s="105"/>
      <c r="D1239" s="105"/>
      <c r="E1239" s="105"/>
      <c r="F1239" s="105"/>
      <c r="G1239" s="105"/>
    </row>
    <row r="1240" spans="3:7" thickBot="1">
      <c r="C1240" s="105"/>
      <c r="D1240" s="105"/>
      <c r="E1240" s="105"/>
      <c r="F1240" s="105"/>
      <c r="G1240" s="105"/>
    </row>
    <row r="1241" spans="3:7" thickBot="1">
      <c r="C1241" s="105"/>
      <c r="D1241" s="105"/>
      <c r="E1241" s="105"/>
      <c r="F1241" s="105"/>
      <c r="G1241" s="105"/>
    </row>
    <row r="1242" spans="3:7" thickBot="1">
      <c r="C1242" s="105"/>
      <c r="D1242" s="105"/>
      <c r="E1242" s="105"/>
      <c r="F1242" s="105"/>
      <c r="G1242" s="105"/>
    </row>
    <row r="1243" spans="3:7" thickBot="1">
      <c r="C1243" s="105"/>
      <c r="D1243" s="105"/>
      <c r="E1243" s="105"/>
      <c r="F1243" s="105"/>
      <c r="G1243" s="105"/>
    </row>
    <row r="1244" spans="3:7" thickBot="1">
      <c r="C1244" s="105"/>
      <c r="D1244" s="105"/>
      <c r="E1244" s="105"/>
      <c r="F1244" s="105"/>
      <c r="G1244" s="105"/>
    </row>
    <row r="1245" spans="3:7" thickBot="1">
      <c r="C1245" s="105"/>
      <c r="D1245" s="105"/>
      <c r="E1245" s="105"/>
      <c r="F1245" s="105"/>
      <c r="G1245" s="105"/>
    </row>
    <row r="1246" spans="3:7" thickBot="1">
      <c r="C1246" s="105"/>
      <c r="D1246" s="105"/>
      <c r="E1246" s="105"/>
      <c r="F1246" s="105"/>
      <c r="G1246" s="105"/>
    </row>
    <row r="1247" spans="3:7" thickBot="1">
      <c r="C1247" s="105"/>
      <c r="D1247" s="105"/>
      <c r="E1247" s="105"/>
      <c r="F1247" s="105"/>
      <c r="G1247" s="105"/>
    </row>
    <row r="1248" spans="3:7" thickBot="1">
      <c r="C1248" s="105"/>
      <c r="D1248" s="105"/>
      <c r="E1248" s="105"/>
      <c r="F1248" s="105"/>
      <c r="G1248" s="105"/>
    </row>
    <row r="1249" spans="3:7" thickBot="1">
      <c r="C1249" s="105"/>
      <c r="D1249" s="105"/>
      <c r="E1249" s="105"/>
      <c r="F1249" s="105"/>
      <c r="G1249" s="105"/>
    </row>
    <row r="1250" spans="3:7" thickBot="1">
      <c r="C1250" s="105"/>
      <c r="D1250" s="105"/>
      <c r="E1250" s="105"/>
      <c r="F1250" s="105"/>
      <c r="G1250" s="105"/>
    </row>
    <row r="1251" spans="3:7" thickBot="1">
      <c r="C1251" s="105"/>
      <c r="D1251" s="105"/>
      <c r="E1251" s="105"/>
      <c r="F1251" s="105"/>
      <c r="G1251" s="105"/>
    </row>
    <row r="1252" spans="3:7" thickBot="1">
      <c r="C1252" s="105"/>
      <c r="D1252" s="105"/>
      <c r="E1252" s="105"/>
      <c r="F1252" s="105"/>
      <c r="G1252" s="105"/>
    </row>
    <row r="1253" spans="3:7" thickBot="1">
      <c r="C1253" s="105"/>
      <c r="D1253" s="105"/>
      <c r="E1253" s="105"/>
      <c r="F1253" s="105"/>
      <c r="G1253" s="105"/>
    </row>
    <row r="1254" spans="3:7" thickBot="1">
      <c r="C1254" s="105"/>
      <c r="D1254" s="105"/>
      <c r="E1254" s="105"/>
      <c r="F1254" s="105"/>
      <c r="G1254" s="105"/>
    </row>
    <row r="1255" spans="3:7" thickBot="1">
      <c r="C1255" s="105"/>
      <c r="D1255" s="105"/>
      <c r="E1255" s="105"/>
      <c r="F1255" s="105"/>
      <c r="G1255" s="105"/>
    </row>
    <row r="1256" spans="3:7" thickBot="1">
      <c r="C1256" s="105"/>
      <c r="D1256" s="105"/>
      <c r="E1256" s="105"/>
      <c r="F1256" s="105"/>
      <c r="G1256" s="105"/>
    </row>
    <row r="1257" spans="3:7" thickBot="1">
      <c r="C1257" s="105"/>
      <c r="D1257" s="105"/>
      <c r="E1257" s="105"/>
      <c r="F1257" s="105"/>
      <c r="G1257" s="105"/>
    </row>
    <row r="1258" spans="3:7" thickBot="1">
      <c r="C1258" s="105"/>
      <c r="D1258" s="105"/>
      <c r="E1258" s="105"/>
      <c r="F1258" s="105"/>
      <c r="G1258" s="105"/>
    </row>
    <row r="1259" spans="3:7" thickBot="1">
      <c r="C1259" s="105"/>
      <c r="D1259" s="105"/>
      <c r="E1259" s="105"/>
      <c r="F1259" s="105"/>
      <c r="G1259" s="105"/>
    </row>
    <row r="1260" spans="3:7" thickBot="1">
      <c r="C1260" s="105"/>
      <c r="D1260" s="105"/>
      <c r="E1260" s="105"/>
      <c r="F1260" s="105"/>
      <c r="G1260" s="105"/>
    </row>
    <row r="1261" spans="3:7" thickBot="1">
      <c r="C1261" s="105"/>
      <c r="D1261" s="105"/>
      <c r="E1261" s="105"/>
      <c r="F1261" s="105"/>
      <c r="G1261" s="105"/>
    </row>
    <row r="1262" spans="3:7" thickBot="1">
      <c r="C1262" s="105"/>
      <c r="D1262" s="105"/>
      <c r="E1262" s="105"/>
      <c r="F1262" s="105"/>
      <c r="G1262" s="105"/>
    </row>
    <row r="1263" spans="3:7" thickBot="1">
      <c r="C1263" s="105"/>
      <c r="D1263" s="105"/>
      <c r="E1263" s="105"/>
      <c r="F1263" s="105"/>
      <c r="G1263" s="105"/>
    </row>
    <row r="1264" spans="3:7" thickBot="1">
      <c r="C1264" s="105"/>
      <c r="D1264" s="105"/>
      <c r="E1264" s="105"/>
      <c r="F1264" s="105"/>
      <c r="G1264" s="105"/>
    </row>
    <row r="1265" spans="3:7" thickBot="1">
      <c r="C1265" s="105"/>
      <c r="D1265" s="105"/>
      <c r="E1265" s="105"/>
      <c r="F1265" s="105"/>
      <c r="G1265" s="105"/>
    </row>
    <row r="1266" spans="3:7" thickBot="1">
      <c r="C1266" s="105"/>
      <c r="D1266" s="105"/>
      <c r="E1266" s="105"/>
      <c r="F1266" s="105"/>
      <c r="G1266" s="105"/>
    </row>
    <row r="1267" spans="3:7" thickBot="1">
      <c r="C1267" s="105"/>
      <c r="D1267" s="105"/>
      <c r="E1267" s="105"/>
      <c r="F1267" s="105"/>
      <c r="G1267" s="105"/>
    </row>
    <row r="1268" spans="3:7" thickBot="1">
      <c r="C1268" s="105"/>
      <c r="D1268" s="105"/>
      <c r="E1268" s="105"/>
      <c r="F1268" s="105"/>
      <c r="G1268" s="105"/>
    </row>
    <row r="1269" spans="3:7" thickBot="1">
      <c r="C1269" s="105"/>
      <c r="D1269" s="105"/>
      <c r="E1269" s="105"/>
      <c r="F1269" s="105"/>
      <c r="G1269" s="105"/>
    </row>
    <row r="1270" spans="3:7" thickBot="1">
      <c r="C1270" s="105"/>
      <c r="D1270" s="105"/>
      <c r="E1270" s="105"/>
      <c r="F1270" s="105"/>
      <c r="G1270" s="105"/>
    </row>
    <row r="1271" spans="3:7" thickBot="1">
      <c r="C1271" s="105"/>
      <c r="D1271" s="105"/>
      <c r="E1271" s="105"/>
      <c r="F1271" s="105"/>
      <c r="G1271" s="105"/>
    </row>
    <row r="1272" spans="3:7" thickBot="1">
      <c r="C1272" s="105"/>
      <c r="D1272" s="105"/>
      <c r="E1272" s="105"/>
      <c r="F1272" s="105"/>
      <c r="G1272" s="105"/>
    </row>
    <row r="1273" spans="3:7" thickBot="1">
      <c r="C1273" s="105"/>
      <c r="D1273" s="105"/>
      <c r="E1273" s="105"/>
      <c r="F1273" s="105"/>
      <c r="G1273" s="105"/>
    </row>
    <row r="1274" spans="3:7" thickBot="1">
      <c r="C1274" s="105"/>
      <c r="D1274" s="105"/>
      <c r="E1274" s="105"/>
      <c r="F1274" s="105"/>
      <c r="G1274" s="105"/>
    </row>
    <row r="1275" spans="3:7" thickBot="1">
      <c r="C1275" s="105"/>
      <c r="D1275" s="105"/>
      <c r="E1275" s="105"/>
      <c r="F1275" s="105"/>
      <c r="G1275" s="105"/>
    </row>
    <row r="1276" spans="3:7" thickBot="1">
      <c r="C1276" s="105"/>
      <c r="D1276" s="105"/>
      <c r="E1276" s="105"/>
      <c r="F1276" s="105"/>
      <c r="G1276" s="105"/>
    </row>
    <row r="1277" spans="3:7" thickBot="1">
      <c r="C1277" s="105"/>
      <c r="D1277" s="105"/>
      <c r="E1277" s="105"/>
      <c r="F1277" s="105"/>
      <c r="G1277" s="105"/>
    </row>
    <row r="1278" spans="3:7" thickBot="1">
      <c r="C1278" s="105"/>
      <c r="D1278" s="105"/>
      <c r="E1278" s="105"/>
      <c r="F1278" s="105"/>
      <c r="G1278" s="105"/>
    </row>
    <row r="1279" spans="3:7" thickBot="1">
      <c r="C1279" s="105"/>
      <c r="D1279" s="105"/>
      <c r="E1279" s="105"/>
      <c r="F1279" s="105"/>
      <c r="G1279" s="105"/>
    </row>
    <row r="1280" spans="3:7" thickBot="1">
      <c r="C1280" s="105"/>
      <c r="D1280" s="105"/>
      <c r="E1280" s="105"/>
      <c r="F1280" s="105"/>
      <c r="G1280" s="105"/>
    </row>
    <row r="1281" spans="3:7" thickBot="1">
      <c r="C1281" s="105"/>
      <c r="D1281" s="105"/>
      <c r="E1281" s="105"/>
      <c r="F1281" s="105"/>
      <c r="G1281" s="105"/>
    </row>
    <row r="1282" spans="3:7" thickBot="1">
      <c r="C1282" s="105"/>
      <c r="D1282" s="105"/>
      <c r="E1282" s="105"/>
      <c r="F1282" s="105"/>
      <c r="G1282" s="105"/>
    </row>
    <row r="1283" spans="3:7" thickBot="1">
      <c r="C1283" s="105"/>
      <c r="D1283" s="105"/>
      <c r="E1283" s="105"/>
      <c r="F1283" s="105"/>
      <c r="G1283" s="105"/>
    </row>
    <row r="1284" spans="3:7" thickBot="1">
      <c r="C1284" s="105"/>
      <c r="D1284" s="105"/>
      <c r="E1284" s="105"/>
      <c r="F1284" s="105"/>
      <c r="G1284" s="105"/>
    </row>
    <row r="1285" spans="3:7" thickBot="1">
      <c r="C1285" s="105"/>
      <c r="D1285" s="105"/>
      <c r="E1285" s="105"/>
      <c r="F1285" s="105"/>
      <c r="G1285" s="105"/>
    </row>
    <row r="1286" spans="3:7" thickBot="1">
      <c r="C1286" s="105"/>
      <c r="D1286" s="105"/>
      <c r="E1286" s="105"/>
      <c r="F1286" s="105"/>
      <c r="G1286" s="105"/>
    </row>
    <row r="1287" spans="3:7" thickBot="1">
      <c r="C1287" s="105"/>
      <c r="D1287" s="105"/>
      <c r="E1287" s="105"/>
      <c r="F1287" s="105"/>
      <c r="G1287" s="105"/>
    </row>
    <row r="1288" spans="3:7" thickBot="1">
      <c r="C1288" s="105"/>
      <c r="D1288" s="105"/>
      <c r="E1288" s="105"/>
      <c r="F1288" s="105"/>
      <c r="G1288" s="105"/>
    </row>
    <row r="1289" spans="3:7" thickBot="1">
      <c r="C1289" s="105"/>
      <c r="D1289" s="105"/>
      <c r="E1289" s="105"/>
      <c r="F1289" s="105"/>
      <c r="G1289" s="105"/>
    </row>
    <row r="1290" spans="3:7" thickBot="1">
      <c r="C1290" s="105"/>
      <c r="D1290" s="105"/>
      <c r="E1290" s="105"/>
      <c r="F1290" s="105"/>
      <c r="G1290" s="105"/>
    </row>
    <row r="1291" spans="3:7" thickBot="1">
      <c r="C1291" s="105"/>
      <c r="D1291" s="105"/>
      <c r="E1291" s="105"/>
      <c r="F1291" s="105"/>
      <c r="G1291" s="105"/>
    </row>
    <row r="1292" spans="3:7" thickBot="1">
      <c r="C1292" s="105"/>
      <c r="D1292" s="105"/>
      <c r="E1292" s="105"/>
      <c r="F1292" s="105"/>
      <c r="G1292" s="105"/>
    </row>
    <row r="1293" spans="3:7" thickBot="1">
      <c r="C1293" s="105"/>
      <c r="D1293" s="105"/>
      <c r="E1293" s="105"/>
      <c r="F1293" s="105"/>
      <c r="G1293" s="105"/>
    </row>
    <row r="1294" spans="3:7" thickBot="1">
      <c r="C1294" s="105"/>
      <c r="D1294" s="105"/>
      <c r="E1294" s="105"/>
      <c r="F1294" s="105"/>
      <c r="G1294" s="105"/>
    </row>
    <row r="1295" spans="3:7" thickBot="1">
      <c r="C1295" s="105"/>
      <c r="D1295" s="105"/>
      <c r="E1295" s="105"/>
      <c r="F1295" s="105"/>
      <c r="G1295" s="105"/>
    </row>
    <row r="1296" spans="3:7" thickBot="1">
      <c r="C1296" s="105"/>
      <c r="D1296" s="105"/>
      <c r="E1296" s="105"/>
      <c r="F1296" s="105"/>
      <c r="G1296" s="105"/>
    </row>
    <row r="1297" spans="3:7" thickBot="1">
      <c r="C1297" s="105"/>
      <c r="D1297" s="105"/>
      <c r="E1297" s="105"/>
      <c r="F1297" s="105"/>
      <c r="G1297" s="105"/>
    </row>
    <row r="1298" spans="3:7" thickBot="1">
      <c r="C1298" s="105"/>
      <c r="D1298" s="105"/>
      <c r="E1298" s="105"/>
      <c r="F1298" s="105"/>
      <c r="G1298" s="105"/>
    </row>
    <row r="1299" spans="3:7" thickBot="1">
      <c r="C1299" s="105"/>
      <c r="D1299" s="105"/>
      <c r="E1299" s="105"/>
      <c r="F1299" s="105"/>
      <c r="G1299" s="105"/>
    </row>
    <row r="1300" spans="3:7" thickBot="1">
      <c r="C1300" s="105"/>
      <c r="D1300" s="105"/>
      <c r="E1300" s="105"/>
      <c r="F1300" s="105"/>
      <c r="G1300" s="105"/>
    </row>
    <row r="1301" spans="3:7" thickBot="1">
      <c r="C1301" s="105"/>
      <c r="D1301" s="105"/>
      <c r="E1301" s="105"/>
      <c r="F1301" s="105"/>
      <c r="G1301" s="105"/>
    </row>
    <row r="1302" spans="3:7" thickBot="1">
      <c r="C1302" s="105"/>
      <c r="D1302" s="105"/>
      <c r="E1302" s="105"/>
      <c r="F1302" s="105"/>
      <c r="G1302" s="105"/>
    </row>
    <row r="1303" spans="3:7" thickBot="1">
      <c r="C1303" s="105"/>
      <c r="D1303" s="105"/>
      <c r="E1303" s="105"/>
      <c r="F1303" s="105"/>
      <c r="G1303" s="105"/>
    </row>
    <row r="1304" spans="3:7" thickBot="1">
      <c r="C1304" s="105"/>
      <c r="D1304" s="105"/>
      <c r="E1304" s="105"/>
      <c r="F1304" s="105"/>
      <c r="G1304" s="105"/>
    </row>
    <row r="1305" spans="3:7" thickBot="1">
      <c r="C1305" s="105"/>
      <c r="D1305" s="105"/>
      <c r="E1305" s="105"/>
      <c r="F1305" s="105"/>
      <c r="G1305" s="105"/>
    </row>
    <row r="1306" spans="3:7" thickBot="1">
      <c r="C1306" s="105"/>
      <c r="D1306" s="105"/>
      <c r="E1306" s="105"/>
      <c r="F1306" s="105"/>
      <c r="G1306" s="105"/>
    </row>
    <row r="1307" spans="3:7" thickBot="1">
      <c r="C1307" s="105"/>
      <c r="D1307" s="105"/>
      <c r="E1307" s="105"/>
      <c r="F1307" s="105"/>
      <c r="G1307" s="105"/>
    </row>
    <row r="1308" spans="3:7" thickBot="1">
      <c r="C1308" s="105"/>
      <c r="D1308" s="105"/>
      <c r="E1308" s="105"/>
      <c r="F1308" s="105"/>
      <c r="G1308" s="105"/>
    </row>
    <row r="1309" spans="3:7" thickBot="1">
      <c r="C1309" s="105"/>
      <c r="D1309" s="105"/>
      <c r="E1309" s="105"/>
      <c r="F1309" s="105"/>
      <c r="G1309" s="105"/>
    </row>
    <row r="1310" spans="3:7" thickBot="1">
      <c r="C1310" s="105"/>
      <c r="D1310" s="105"/>
      <c r="E1310" s="105"/>
      <c r="F1310" s="105"/>
      <c r="G1310" s="105"/>
    </row>
    <row r="1311" spans="3:7" thickBot="1">
      <c r="C1311" s="105"/>
      <c r="D1311" s="105"/>
      <c r="E1311" s="105"/>
      <c r="F1311" s="105"/>
      <c r="G1311" s="105"/>
    </row>
    <row r="1312" spans="3:7" thickBot="1">
      <c r="C1312" s="105"/>
      <c r="D1312" s="105"/>
      <c r="E1312" s="105"/>
      <c r="F1312" s="105"/>
      <c r="G1312" s="105"/>
    </row>
    <row r="1313" spans="3:7" thickBot="1">
      <c r="C1313" s="105"/>
      <c r="D1313" s="105"/>
      <c r="E1313" s="105"/>
      <c r="F1313" s="105"/>
      <c r="G1313" s="105"/>
    </row>
    <row r="1314" spans="3:7" thickBot="1">
      <c r="C1314" s="105"/>
      <c r="D1314" s="105"/>
      <c r="E1314" s="105"/>
      <c r="F1314" s="105"/>
      <c r="G1314" s="105"/>
    </row>
    <row r="1315" spans="3:7" thickBot="1">
      <c r="C1315" s="105"/>
      <c r="D1315" s="105"/>
      <c r="E1315" s="105"/>
      <c r="F1315" s="105"/>
      <c r="G1315" s="105"/>
    </row>
    <row r="1316" spans="3:7" thickBot="1">
      <c r="C1316" s="105"/>
      <c r="D1316" s="105"/>
      <c r="E1316" s="105"/>
      <c r="F1316" s="105"/>
      <c r="G1316" s="105"/>
    </row>
    <row r="1317" spans="3:7" thickBot="1">
      <c r="C1317" s="105"/>
      <c r="D1317" s="105"/>
      <c r="E1317" s="105"/>
      <c r="F1317" s="105"/>
      <c r="G1317" s="105"/>
    </row>
    <row r="1318" spans="3:7" thickBot="1">
      <c r="C1318" s="105"/>
      <c r="D1318" s="105"/>
      <c r="E1318" s="105"/>
      <c r="F1318" s="105"/>
      <c r="G1318" s="105"/>
    </row>
    <row r="1319" spans="3:7" thickBot="1">
      <c r="C1319" s="105"/>
      <c r="D1319" s="105"/>
      <c r="E1319" s="105"/>
      <c r="F1319" s="105"/>
      <c r="G1319" s="105"/>
    </row>
    <row r="1320" spans="3:7" thickBot="1">
      <c r="C1320" s="105"/>
      <c r="D1320" s="105"/>
      <c r="E1320" s="105"/>
      <c r="F1320" s="105"/>
      <c r="G1320" s="105"/>
    </row>
    <row r="1321" spans="3:7" thickBot="1">
      <c r="C1321" s="105"/>
      <c r="D1321" s="105"/>
      <c r="E1321" s="105"/>
      <c r="F1321" s="105"/>
      <c r="G1321" s="105"/>
    </row>
    <row r="1322" spans="3:7" thickBot="1">
      <c r="C1322" s="105"/>
      <c r="D1322" s="105"/>
      <c r="E1322" s="105"/>
      <c r="F1322" s="105"/>
      <c r="G1322" s="105"/>
    </row>
    <row r="1323" spans="3:7" thickBot="1">
      <c r="C1323" s="105"/>
      <c r="D1323" s="105"/>
      <c r="E1323" s="105"/>
      <c r="F1323" s="105"/>
      <c r="G1323" s="105"/>
    </row>
    <row r="1324" spans="3:7" thickBot="1">
      <c r="C1324" s="105"/>
      <c r="D1324" s="105"/>
      <c r="E1324" s="105"/>
      <c r="F1324" s="105"/>
      <c r="G1324" s="105"/>
    </row>
    <row r="1325" spans="3:7" thickBot="1">
      <c r="C1325" s="105"/>
      <c r="D1325" s="105"/>
      <c r="E1325" s="105"/>
      <c r="F1325" s="105"/>
      <c r="G1325" s="105"/>
    </row>
    <row r="1326" spans="3:7" thickBot="1">
      <c r="C1326" s="105"/>
      <c r="D1326" s="105"/>
      <c r="E1326" s="105"/>
      <c r="F1326" s="105"/>
      <c r="G1326" s="105"/>
    </row>
    <row r="1327" spans="3:7" thickBot="1">
      <c r="C1327" s="105"/>
      <c r="D1327" s="105"/>
      <c r="E1327" s="105"/>
      <c r="F1327" s="105"/>
      <c r="G1327" s="105"/>
    </row>
    <row r="1328" spans="3:7" thickBot="1">
      <c r="C1328" s="105"/>
      <c r="D1328" s="105"/>
      <c r="E1328" s="105"/>
      <c r="F1328" s="105"/>
      <c r="G1328" s="105"/>
    </row>
    <row r="1329" spans="3:7" thickBot="1">
      <c r="C1329" s="105"/>
      <c r="D1329" s="105"/>
      <c r="E1329" s="105"/>
      <c r="F1329" s="105"/>
      <c r="G1329" s="105"/>
    </row>
    <row r="1330" spans="3:7" thickBot="1">
      <c r="C1330" s="105"/>
      <c r="D1330" s="105"/>
      <c r="E1330" s="105"/>
      <c r="F1330" s="105"/>
      <c r="G1330" s="105"/>
    </row>
    <row r="1331" spans="3:7" thickBot="1">
      <c r="C1331" s="105"/>
      <c r="D1331" s="105"/>
      <c r="E1331" s="105"/>
      <c r="F1331" s="105"/>
      <c r="G1331" s="105"/>
    </row>
    <row r="1332" spans="3:7" thickBot="1">
      <c r="C1332" s="105"/>
      <c r="D1332" s="105"/>
      <c r="E1332" s="105"/>
      <c r="F1332" s="105"/>
      <c r="G1332" s="105"/>
    </row>
    <row r="1333" spans="3:7" thickBot="1">
      <c r="C1333" s="105"/>
      <c r="D1333" s="105"/>
      <c r="E1333" s="105"/>
      <c r="F1333" s="105"/>
      <c r="G1333" s="105"/>
    </row>
    <row r="1334" spans="3:7" thickBot="1">
      <c r="C1334" s="105"/>
      <c r="D1334" s="105"/>
      <c r="E1334" s="105"/>
      <c r="F1334" s="105"/>
      <c r="G1334" s="105"/>
    </row>
    <row r="1335" spans="3:7" thickBot="1">
      <c r="C1335" s="105"/>
      <c r="D1335" s="105"/>
      <c r="E1335" s="105"/>
      <c r="F1335" s="105"/>
      <c r="G1335" s="105"/>
    </row>
    <row r="1336" spans="3:7" thickBot="1">
      <c r="C1336" s="105"/>
      <c r="D1336" s="105"/>
      <c r="E1336" s="105"/>
      <c r="F1336" s="105"/>
      <c r="G1336" s="105"/>
    </row>
    <row r="1337" spans="3:7" thickBot="1">
      <c r="C1337" s="105"/>
      <c r="D1337" s="105"/>
      <c r="E1337" s="105"/>
      <c r="F1337" s="105"/>
      <c r="G1337" s="105"/>
    </row>
    <row r="1338" spans="3:7" thickBot="1">
      <c r="C1338" s="105"/>
      <c r="D1338" s="105"/>
      <c r="E1338" s="105"/>
      <c r="F1338" s="105"/>
      <c r="G1338" s="105"/>
    </row>
    <row r="1339" spans="3:7" thickBot="1">
      <c r="C1339" s="105"/>
      <c r="D1339" s="105"/>
      <c r="E1339" s="105"/>
      <c r="F1339" s="105"/>
      <c r="G1339" s="105"/>
    </row>
    <row r="1340" spans="3:7" thickBot="1">
      <c r="C1340" s="105"/>
      <c r="D1340" s="105"/>
      <c r="E1340" s="105"/>
      <c r="F1340" s="105"/>
      <c r="G1340" s="105"/>
    </row>
    <row r="1341" spans="3:7" thickBot="1">
      <c r="C1341" s="105"/>
      <c r="D1341" s="105"/>
      <c r="E1341" s="105"/>
      <c r="F1341" s="105"/>
      <c r="G1341" s="105"/>
    </row>
    <row r="1342" spans="3:7" thickBot="1">
      <c r="C1342" s="105"/>
      <c r="D1342" s="105"/>
      <c r="E1342" s="105"/>
      <c r="F1342" s="105"/>
      <c r="G1342" s="105"/>
    </row>
    <row r="1343" spans="3:7" thickBot="1">
      <c r="C1343" s="105"/>
      <c r="D1343" s="105"/>
      <c r="E1343" s="105"/>
      <c r="F1343" s="105"/>
      <c r="G1343" s="105"/>
    </row>
    <row r="1344" spans="3:7" thickBot="1">
      <c r="C1344" s="105"/>
      <c r="D1344" s="105"/>
      <c r="E1344" s="105"/>
      <c r="F1344" s="105"/>
      <c r="G1344" s="105"/>
    </row>
    <row r="1345" spans="3:7" thickBot="1">
      <c r="C1345" s="105"/>
      <c r="D1345" s="105"/>
      <c r="E1345" s="105"/>
      <c r="F1345" s="105"/>
      <c r="G1345" s="105"/>
    </row>
    <row r="1346" spans="3:7" thickBot="1">
      <c r="C1346" s="105"/>
      <c r="D1346" s="105"/>
      <c r="E1346" s="105"/>
      <c r="F1346" s="105"/>
      <c r="G1346" s="105"/>
    </row>
    <row r="1347" spans="3:7" thickBot="1">
      <c r="C1347" s="105"/>
      <c r="D1347" s="105"/>
      <c r="E1347" s="105"/>
      <c r="F1347" s="105"/>
      <c r="G1347" s="105"/>
    </row>
    <row r="1348" spans="3:7" thickBot="1">
      <c r="C1348" s="105"/>
      <c r="D1348" s="105"/>
      <c r="E1348" s="105"/>
      <c r="F1348" s="105"/>
      <c r="G1348" s="105"/>
    </row>
    <row r="1349" spans="3:7" thickBot="1">
      <c r="C1349" s="105"/>
      <c r="D1349" s="105"/>
      <c r="E1349" s="105"/>
      <c r="F1349" s="105"/>
      <c r="G1349" s="105"/>
    </row>
    <row r="1350" spans="3:7" thickBot="1">
      <c r="C1350" s="105"/>
      <c r="D1350" s="105"/>
      <c r="E1350" s="105"/>
      <c r="F1350" s="105"/>
      <c r="G1350" s="105"/>
    </row>
    <row r="1351" spans="3:7" thickBot="1">
      <c r="C1351" s="105"/>
      <c r="D1351" s="105"/>
      <c r="E1351" s="105"/>
      <c r="F1351" s="105"/>
      <c r="G1351" s="105"/>
    </row>
    <row r="1352" spans="3:7" thickBot="1">
      <c r="C1352" s="105"/>
      <c r="D1352" s="105"/>
      <c r="E1352" s="105"/>
      <c r="F1352" s="105"/>
      <c r="G1352" s="105"/>
    </row>
    <row r="1353" spans="3:7" thickBot="1">
      <c r="C1353" s="105"/>
      <c r="D1353" s="105"/>
      <c r="E1353" s="105"/>
      <c r="F1353" s="105"/>
      <c r="G1353" s="105"/>
    </row>
    <row r="1354" spans="3:7" thickBot="1">
      <c r="C1354" s="105"/>
      <c r="D1354" s="105"/>
      <c r="E1354" s="105"/>
      <c r="F1354" s="105"/>
      <c r="G1354" s="105"/>
    </row>
    <row r="1355" spans="3:7" thickBot="1">
      <c r="C1355" s="105"/>
      <c r="D1355" s="105"/>
      <c r="E1355" s="105"/>
      <c r="F1355" s="105"/>
      <c r="G1355" s="105"/>
    </row>
    <row r="1356" spans="3:7" thickBot="1">
      <c r="C1356" s="105"/>
      <c r="D1356" s="105"/>
      <c r="E1356" s="105"/>
      <c r="F1356" s="105"/>
      <c r="G1356" s="105"/>
    </row>
    <row r="1357" spans="3:7" thickBot="1">
      <c r="C1357" s="105"/>
      <c r="D1357" s="105"/>
      <c r="E1357" s="105"/>
      <c r="F1357" s="105"/>
      <c r="G1357" s="105"/>
    </row>
    <row r="1358" spans="3:7" thickBot="1">
      <c r="C1358" s="105"/>
      <c r="D1358" s="105"/>
      <c r="E1358" s="105"/>
      <c r="F1358" s="105"/>
      <c r="G1358" s="105"/>
    </row>
    <row r="1359" spans="3:7" thickBot="1">
      <c r="C1359" s="105"/>
      <c r="D1359" s="105"/>
      <c r="E1359" s="105"/>
      <c r="F1359" s="105"/>
      <c r="G1359" s="105"/>
    </row>
    <row r="1360" spans="3:7" thickBot="1">
      <c r="C1360" s="105"/>
      <c r="D1360" s="105"/>
      <c r="E1360" s="105"/>
      <c r="F1360" s="105"/>
      <c r="G1360" s="105"/>
    </row>
    <row r="1361" spans="3:7" thickBot="1">
      <c r="C1361" s="105"/>
      <c r="D1361" s="105"/>
      <c r="E1361" s="105"/>
      <c r="F1361" s="105"/>
      <c r="G1361" s="105"/>
    </row>
    <row r="1362" spans="3:7" thickBot="1">
      <c r="C1362" s="105"/>
      <c r="D1362" s="105"/>
      <c r="E1362" s="105"/>
      <c r="F1362" s="105"/>
      <c r="G1362" s="105"/>
    </row>
    <row r="1363" spans="3:7" thickBot="1">
      <c r="C1363" s="105"/>
      <c r="D1363" s="105"/>
      <c r="E1363" s="105"/>
      <c r="F1363" s="105"/>
      <c r="G1363" s="105"/>
    </row>
    <row r="1364" spans="3:7" thickBot="1">
      <c r="C1364" s="105"/>
      <c r="D1364" s="105"/>
      <c r="E1364" s="105"/>
      <c r="F1364" s="105"/>
      <c r="G1364" s="105"/>
    </row>
    <row r="1365" spans="3:7" thickBot="1">
      <c r="C1365" s="105"/>
      <c r="D1365" s="105"/>
      <c r="E1365" s="105"/>
      <c r="F1365" s="105"/>
      <c r="G1365" s="105"/>
    </row>
    <row r="1366" spans="3:7" thickBot="1">
      <c r="C1366" s="105"/>
      <c r="D1366" s="105"/>
      <c r="E1366" s="105"/>
      <c r="F1366" s="105"/>
      <c r="G1366" s="105"/>
    </row>
    <row r="1367" spans="3:7" thickBot="1">
      <c r="C1367" s="105"/>
      <c r="D1367" s="105"/>
      <c r="E1367" s="105"/>
      <c r="F1367" s="105"/>
      <c r="G1367" s="105"/>
    </row>
    <row r="1368" spans="3:7" thickBot="1">
      <c r="C1368" s="105"/>
      <c r="D1368" s="105"/>
      <c r="E1368" s="105"/>
      <c r="F1368" s="105"/>
      <c r="G1368" s="105"/>
    </row>
    <row r="1369" spans="3:7" thickBot="1">
      <c r="C1369" s="105"/>
      <c r="D1369" s="105"/>
      <c r="E1369" s="105"/>
      <c r="F1369" s="105"/>
      <c r="G1369" s="105"/>
    </row>
    <row r="1370" spans="3:7" thickBot="1">
      <c r="C1370" s="105"/>
      <c r="D1370" s="105"/>
      <c r="E1370" s="105"/>
      <c r="F1370" s="105"/>
      <c r="G1370" s="105"/>
    </row>
    <row r="1371" spans="3:7" thickBot="1">
      <c r="C1371" s="105"/>
      <c r="D1371" s="105"/>
      <c r="E1371" s="105"/>
      <c r="F1371" s="105"/>
      <c r="G1371" s="105"/>
    </row>
    <row r="1372" spans="3:7" thickBot="1">
      <c r="C1372" s="105"/>
      <c r="D1372" s="105"/>
      <c r="E1372" s="105"/>
      <c r="F1372" s="105"/>
      <c r="G1372" s="105"/>
    </row>
    <row r="1373" spans="3:7" thickBot="1">
      <c r="C1373" s="105"/>
      <c r="D1373" s="105"/>
      <c r="E1373" s="105"/>
      <c r="F1373" s="105"/>
      <c r="G1373" s="105"/>
    </row>
    <row r="1374" spans="3:7" thickBot="1">
      <c r="C1374" s="105"/>
      <c r="D1374" s="105"/>
      <c r="E1374" s="105"/>
      <c r="F1374" s="105"/>
      <c r="G1374" s="105"/>
    </row>
    <row r="1375" spans="3:7" thickBot="1">
      <c r="C1375" s="105"/>
      <c r="D1375" s="105"/>
      <c r="E1375" s="105"/>
      <c r="F1375" s="105"/>
      <c r="G1375" s="105"/>
    </row>
    <row r="1376" spans="3:7" thickBot="1">
      <c r="C1376" s="105"/>
      <c r="D1376" s="105"/>
      <c r="E1376" s="105"/>
      <c r="F1376" s="105"/>
      <c r="G1376" s="105"/>
    </row>
    <row r="1377" spans="3:7" thickBot="1">
      <c r="C1377" s="105"/>
      <c r="D1377" s="105"/>
      <c r="E1377" s="105"/>
      <c r="F1377" s="105"/>
      <c r="G1377" s="105"/>
    </row>
    <row r="1378" spans="3:7" thickBot="1">
      <c r="C1378" s="105"/>
      <c r="D1378" s="105"/>
      <c r="E1378" s="105"/>
      <c r="F1378" s="105"/>
      <c r="G1378" s="105"/>
    </row>
    <row r="1379" spans="3:7" thickBot="1">
      <c r="C1379" s="105"/>
      <c r="D1379" s="105"/>
      <c r="E1379" s="105"/>
      <c r="F1379" s="105"/>
      <c r="G1379" s="105"/>
    </row>
    <row r="1380" spans="3:7" thickBot="1">
      <c r="C1380" s="105"/>
      <c r="D1380" s="105"/>
      <c r="E1380" s="105"/>
      <c r="F1380" s="105"/>
      <c r="G1380" s="105"/>
    </row>
    <row r="1381" spans="3:7" thickBot="1">
      <c r="C1381" s="105"/>
      <c r="D1381" s="105"/>
      <c r="E1381" s="105"/>
      <c r="F1381" s="105"/>
      <c r="G1381" s="105"/>
    </row>
    <row r="1382" spans="3:7" thickBot="1">
      <c r="C1382" s="105"/>
      <c r="D1382" s="105"/>
      <c r="E1382" s="105"/>
      <c r="F1382" s="105"/>
      <c r="G1382" s="105"/>
    </row>
    <row r="1383" spans="3:7" thickBot="1">
      <c r="C1383" s="105"/>
      <c r="D1383" s="105"/>
      <c r="E1383" s="105"/>
      <c r="F1383" s="105"/>
      <c r="G1383" s="105"/>
    </row>
    <row r="1384" spans="3:7" thickBot="1">
      <c r="C1384" s="105"/>
      <c r="D1384" s="105"/>
      <c r="E1384" s="105"/>
      <c r="F1384" s="105"/>
      <c r="G1384" s="105"/>
    </row>
    <row r="1385" spans="3:7" thickBot="1">
      <c r="C1385" s="105"/>
      <c r="D1385" s="105"/>
      <c r="E1385" s="105"/>
      <c r="F1385" s="105"/>
      <c r="G1385" s="105"/>
    </row>
    <row r="1386" spans="3:7" thickBot="1">
      <c r="C1386" s="105"/>
      <c r="D1386" s="105"/>
      <c r="E1386" s="105"/>
      <c r="F1386" s="105"/>
      <c r="G1386" s="105"/>
    </row>
    <row r="1387" spans="3:7" thickBot="1">
      <c r="C1387" s="105"/>
      <c r="D1387" s="105"/>
      <c r="E1387" s="105"/>
      <c r="F1387" s="105"/>
      <c r="G1387" s="105"/>
    </row>
    <row r="1388" spans="3:7" thickBot="1">
      <c r="C1388" s="105"/>
      <c r="D1388" s="105"/>
      <c r="E1388" s="105"/>
      <c r="F1388" s="105"/>
      <c r="G1388" s="105"/>
    </row>
    <row r="1389" spans="3:7" thickBot="1">
      <c r="C1389" s="105"/>
      <c r="D1389" s="105"/>
      <c r="E1389" s="105"/>
      <c r="F1389" s="105"/>
      <c r="G1389" s="105"/>
    </row>
    <row r="1390" spans="3:7" thickBot="1">
      <c r="C1390" s="105"/>
      <c r="D1390" s="105"/>
      <c r="E1390" s="105"/>
      <c r="F1390" s="105"/>
      <c r="G1390" s="105"/>
    </row>
    <row r="1391" spans="3:7" thickBot="1">
      <c r="C1391" s="105"/>
      <c r="D1391" s="105"/>
      <c r="E1391" s="105"/>
      <c r="F1391" s="105"/>
      <c r="G1391" s="105"/>
    </row>
    <row r="1392" spans="3:7" thickBot="1">
      <c r="C1392" s="105"/>
      <c r="D1392" s="105"/>
      <c r="E1392" s="105"/>
      <c r="F1392" s="105"/>
      <c r="G1392" s="105"/>
    </row>
    <row r="1393" spans="3:7" thickBot="1">
      <c r="C1393" s="105"/>
      <c r="D1393" s="105"/>
      <c r="E1393" s="105"/>
      <c r="F1393" s="105"/>
      <c r="G1393" s="105"/>
    </row>
    <row r="1394" spans="3:7" thickBot="1">
      <c r="C1394" s="105"/>
      <c r="D1394" s="105"/>
      <c r="E1394" s="105"/>
      <c r="F1394" s="105"/>
      <c r="G1394" s="105"/>
    </row>
    <row r="1395" spans="3:7" thickBot="1">
      <c r="C1395" s="105"/>
      <c r="D1395" s="105"/>
      <c r="E1395" s="105"/>
      <c r="F1395" s="105"/>
      <c r="G1395" s="105"/>
    </row>
    <row r="1396" spans="3:7" thickBot="1">
      <c r="C1396" s="105"/>
      <c r="D1396" s="105"/>
      <c r="E1396" s="105"/>
      <c r="F1396" s="105"/>
      <c r="G1396" s="105"/>
    </row>
    <row r="1397" spans="3:7" thickBot="1">
      <c r="C1397" s="105"/>
      <c r="D1397" s="105"/>
      <c r="E1397" s="105"/>
      <c r="F1397" s="105"/>
      <c r="G1397" s="105"/>
    </row>
    <row r="1398" spans="3:7" thickBot="1">
      <c r="C1398" s="105"/>
      <c r="D1398" s="105"/>
      <c r="E1398" s="105"/>
      <c r="F1398" s="105"/>
      <c r="G1398" s="105"/>
    </row>
    <row r="1399" spans="3:7" thickBot="1">
      <c r="C1399" s="105"/>
      <c r="D1399" s="105"/>
      <c r="E1399" s="105"/>
      <c r="F1399" s="105"/>
      <c r="G1399" s="105"/>
    </row>
    <row r="1400" spans="3:7" thickBot="1">
      <c r="C1400" s="105"/>
      <c r="D1400" s="105"/>
      <c r="E1400" s="105"/>
      <c r="F1400" s="105"/>
      <c r="G1400" s="105"/>
    </row>
    <row r="1401" spans="3:7" thickBot="1">
      <c r="C1401" s="105"/>
      <c r="D1401" s="105"/>
      <c r="E1401" s="105"/>
      <c r="F1401" s="105"/>
      <c r="G1401" s="105"/>
    </row>
    <row r="1402" spans="3:7" thickBot="1">
      <c r="C1402" s="105"/>
      <c r="D1402" s="105"/>
      <c r="E1402" s="105"/>
      <c r="F1402" s="105"/>
      <c r="G1402" s="105"/>
    </row>
    <row r="1403" spans="3:7" thickBot="1">
      <c r="C1403" s="105"/>
      <c r="D1403" s="105"/>
      <c r="E1403" s="105"/>
      <c r="F1403" s="105"/>
      <c r="G1403" s="105"/>
    </row>
    <row r="1404" spans="3:7" thickBot="1">
      <c r="C1404" s="105"/>
      <c r="D1404" s="105"/>
      <c r="E1404" s="105"/>
      <c r="F1404" s="105"/>
      <c r="G1404" s="105"/>
    </row>
    <row r="1405" spans="3:7" thickBot="1">
      <c r="C1405" s="105"/>
      <c r="D1405" s="105"/>
      <c r="E1405" s="105"/>
      <c r="F1405" s="105"/>
      <c r="G1405" s="105"/>
    </row>
    <row r="1406" spans="3:7" thickBot="1">
      <c r="C1406" s="105"/>
      <c r="D1406" s="105"/>
      <c r="E1406" s="105"/>
      <c r="F1406" s="105"/>
      <c r="G1406" s="105"/>
    </row>
    <row r="1407" spans="3:7" thickBot="1">
      <c r="C1407" s="105"/>
      <c r="D1407" s="105"/>
      <c r="E1407" s="105"/>
      <c r="F1407" s="105"/>
      <c r="G1407" s="105"/>
    </row>
    <row r="1408" spans="3:7" thickBot="1">
      <c r="C1408" s="105"/>
      <c r="D1408" s="105"/>
      <c r="E1408" s="105"/>
      <c r="F1408" s="105"/>
      <c r="G1408" s="105"/>
    </row>
    <row r="1409" spans="3:7" thickBot="1">
      <c r="C1409" s="105"/>
      <c r="D1409" s="105"/>
      <c r="E1409" s="105"/>
      <c r="F1409" s="105"/>
      <c r="G1409" s="105"/>
    </row>
    <row r="1410" spans="3:7" thickBot="1">
      <c r="C1410" s="105"/>
      <c r="D1410" s="105"/>
      <c r="E1410" s="105"/>
      <c r="F1410" s="105"/>
      <c r="G1410" s="105"/>
    </row>
    <row r="1411" spans="3:7" thickBot="1">
      <c r="C1411" s="105"/>
      <c r="D1411" s="105"/>
      <c r="E1411" s="105"/>
      <c r="F1411" s="105"/>
      <c r="G1411" s="105"/>
    </row>
    <row r="1412" spans="3:7" thickBot="1">
      <c r="C1412" s="105"/>
      <c r="D1412" s="105"/>
      <c r="E1412" s="105"/>
      <c r="F1412" s="105"/>
      <c r="G1412" s="105"/>
    </row>
    <row r="1413" spans="3:7" thickBot="1">
      <c r="C1413" s="105"/>
      <c r="D1413" s="105"/>
      <c r="E1413" s="105"/>
      <c r="F1413" s="105"/>
      <c r="G1413" s="105"/>
    </row>
    <row r="1414" spans="3:7" thickBot="1">
      <c r="C1414" s="105"/>
      <c r="D1414" s="105"/>
      <c r="E1414" s="105"/>
      <c r="F1414" s="105"/>
      <c r="G1414" s="105"/>
    </row>
    <row r="1415" spans="3:7" thickBot="1">
      <c r="C1415" s="105"/>
      <c r="D1415" s="105"/>
      <c r="E1415" s="105"/>
      <c r="F1415" s="105"/>
      <c r="G1415" s="105"/>
    </row>
    <row r="1416" spans="3:7" thickBot="1">
      <c r="C1416" s="105"/>
      <c r="D1416" s="105"/>
      <c r="E1416" s="105"/>
      <c r="F1416" s="105"/>
      <c r="G1416" s="105"/>
    </row>
    <row r="1417" spans="3:7" thickBot="1">
      <c r="C1417" s="105"/>
      <c r="D1417" s="105"/>
      <c r="E1417" s="105"/>
      <c r="F1417" s="105"/>
      <c r="G1417" s="105"/>
    </row>
    <row r="1418" spans="3:7" thickBot="1">
      <c r="C1418" s="105"/>
      <c r="D1418" s="105"/>
      <c r="E1418" s="105"/>
      <c r="F1418" s="105"/>
      <c r="G1418" s="105"/>
    </row>
    <row r="1419" spans="3:7" thickBot="1">
      <c r="C1419" s="105"/>
      <c r="D1419" s="105"/>
      <c r="E1419" s="105"/>
      <c r="F1419" s="105"/>
      <c r="G1419" s="105"/>
    </row>
    <row r="1420" spans="3:7" thickBot="1">
      <c r="C1420" s="105"/>
      <c r="D1420" s="105"/>
      <c r="E1420" s="105"/>
      <c r="F1420" s="105"/>
      <c r="G1420" s="105"/>
    </row>
    <row r="1421" spans="3:7" thickBot="1">
      <c r="C1421" s="105"/>
      <c r="D1421" s="105"/>
      <c r="E1421" s="105"/>
      <c r="F1421" s="105"/>
      <c r="G1421" s="105"/>
    </row>
    <row r="1422" spans="3:7" thickBot="1">
      <c r="C1422" s="105"/>
      <c r="D1422" s="105"/>
      <c r="E1422" s="105"/>
      <c r="F1422" s="105"/>
      <c r="G1422" s="105"/>
    </row>
    <row r="1423" spans="3:7" thickBot="1">
      <c r="C1423" s="105"/>
      <c r="D1423" s="105"/>
      <c r="E1423" s="105"/>
      <c r="F1423" s="105"/>
      <c r="G1423" s="105"/>
    </row>
    <row r="1424" spans="3:7" thickBot="1">
      <c r="C1424" s="105"/>
      <c r="D1424" s="105"/>
      <c r="E1424" s="105"/>
      <c r="F1424" s="105"/>
      <c r="G1424" s="105"/>
    </row>
    <row r="1425" spans="3:7" thickBot="1">
      <c r="C1425" s="105"/>
      <c r="D1425" s="105"/>
      <c r="E1425" s="105"/>
      <c r="F1425" s="105"/>
      <c r="G1425" s="105"/>
    </row>
    <row r="1426" spans="3:7" thickBot="1">
      <c r="C1426" s="105"/>
      <c r="D1426" s="105"/>
      <c r="E1426" s="105"/>
      <c r="F1426" s="105"/>
      <c r="G1426" s="105"/>
    </row>
    <row r="1427" spans="3:7" thickBot="1">
      <c r="C1427" s="105"/>
      <c r="D1427" s="105"/>
      <c r="E1427" s="105"/>
      <c r="F1427" s="105"/>
      <c r="G1427" s="105"/>
    </row>
    <row r="1428" spans="3:7" thickBot="1">
      <c r="C1428" s="105"/>
      <c r="D1428" s="105"/>
      <c r="E1428" s="105"/>
      <c r="F1428" s="105"/>
      <c r="G1428" s="105"/>
    </row>
    <row r="1429" spans="3:7" thickBot="1">
      <c r="C1429" s="105"/>
      <c r="D1429" s="105"/>
      <c r="E1429" s="105"/>
      <c r="F1429" s="105"/>
      <c r="G1429" s="105"/>
    </row>
    <row r="1430" spans="3:7" thickBot="1">
      <c r="C1430" s="105"/>
      <c r="D1430" s="105"/>
      <c r="E1430" s="105"/>
      <c r="F1430" s="105"/>
      <c r="G1430" s="105"/>
    </row>
    <row r="1431" spans="3:7" thickBot="1">
      <c r="C1431" s="105"/>
      <c r="D1431" s="105"/>
      <c r="E1431" s="105"/>
      <c r="F1431" s="105"/>
      <c r="G1431" s="105"/>
    </row>
    <row r="1432" spans="3:7" thickBot="1">
      <c r="C1432" s="105"/>
      <c r="D1432" s="105"/>
      <c r="E1432" s="105"/>
      <c r="F1432" s="105"/>
      <c r="G1432" s="105"/>
    </row>
    <row r="1433" spans="3:7" thickBot="1">
      <c r="C1433" s="105"/>
      <c r="D1433" s="105"/>
      <c r="E1433" s="105"/>
      <c r="F1433" s="105"/>
      <c r="G1433" s="105"/>
    </row>
    <row r="1434" spans="3:7" thickBot="1">
      <c r="C1434" s="105"/>
      <c r="D1434" s="105"/>
      <c r="E1434" s="105"/>
      <c r="F1434" s="105"/>
      <c r="G1434" s="105"/>
    </row>
    <row r="1435" spans="3:7" thickBot="1">
      <c r="C1435" s="105"/>
      <c r="D1435" s="105"/>
      <c r="E1435" s="105"/>
      <c r="F1435" s="105"/>
      <c r="G1435" s="105"/>
    </row>
    <row r="1436" spans="3:7" thickBot="1">
      <c r="C1436" s="105"/>
      <c r="D1436" s="105"/>
      <c r="E1436" s="105"/>
      <c r="F1436" s="105"/>
      <c r="G1436" s="105"/>
    </row>
    <row r="1437" spans="3:7" thickBot="1">
      <c r="C1437" s="105"/>
      <c r="D1437" s="105"/>
      <c r="E1437" s="105"/>
      <c r="F1437" s="105"/>
      <c r="G1437" s="105"/>
    </row>
    <row r="1438" spans="3:7" thickBot="1">
      <c r="C1438" s="105"/>
      <c r="D1438" s="105"/>
      <c r="E1438" s="105"/>
      <c r="F1438" s="105"/>
      <c r="G1438" s="105"/>
    </row>
    <row r="1439" spans="3:7" thickBot="1">
      <c r="C1439" s="105"/>
      <c r="D1439" s="105"/>
      <c r="E1439" s="105"/>
      <c r="F1439" s="105"/>
      <c r="G1439" s="105"/>
    </row>
    <row r="1440" spans="3:7" thickBot="1">
      <c r="C1440" s="105"/>
      <c r="D1440" s="105"/>
      <c r="E1440" s="105"/>
      <c r="F1440" s="105"/>
      <c r="G1440" s="105"/>
    </row>
    <row r="1441" spans="3:7" thickBot="1">
      <c r="C1441" s="105"/>
      <c r="D1441" s="105"/>
      <c r="E1441" s="105"/>
      <c r="F1441" s="105"/>
      <c r="G1441" s="105"/>
    </row>
    <row r="1442" spans="3:7" thickBot="1">
      <c r="C1442" s="105"/>
      <c r="D1442" s="105"/>
      <c r="E1442" s="105"/>
      <c r="F1442" s="105"/>
      <c r="G1442" s="105"/>
    </row>
    <row r="1443" spans="3:7" thickBot="1">
      <c r="C1443" s="105"/>
      <c r="D1443" s="105"/>
      <c r="E1443" s="105"/>
      <c r="F1443" s="105"/>
      <c r="G1443" s="105"/>
    </row>
    <row r="1444" spans="3:7" thickBot="1">
      <c r="C1444" s="105"/>
      <c r="D1444" s="105"/>
      <c r="E1444" s="105"/>
      <c r="F1444" s="105"/>
      <c r="G1444" s="105"/>
    </row>
    <row r="1445" spans="3:7" thickBot="1">
      <c r="C1445" s="105"/>
      <c r="D1445" s="105"/>
      <c r="E1445" s="105"/>
      <c r="F1445" s="105"/>
      <c r="G1445" s="105"/>
    </row>
    <row r="1446" spans="3:7" thickBot="1">
      <c r="C1446" s="105"/>
      <c r="D1446" s="105"/>
      <c r="E1446" s="105"/>
      <c r="F1446" s="105"/>
      <c r="G1446" s="105"/>
    </row>
    <row r="1447" spans="3:7" thickBot="1">
      <c r="C1447" s="105"/>
      <c r="D1447" s="105"/>
      <c r="E1447" s="105"/>
      <c r="F1447" s="105"/>
      <c r="G1447" s="105"/>
    </row>
    <row r="1448" spans="3:7" thickBot="1">
      <c r="C1448" s="105"/>
      <c r="D1448" s="105"/>
      <c r="E1448" s="105"/>
      <c r="F1448" s="105"/>
      <c r="G1448" s="105"/>
    </row>
    <row r="1449" spans="3:7" thickBot="1">
      <c r="C1449" s="105"/>
      <c r="D1449" s="105"/>
      <c r="E1449" s="105"/>
      <c r="F1449" s="105"/>
      <c r="G1449" s="105"/>
    </row>
    <row r="1450" spans="3:7" thickBot="1">
      <c r="C1450" s="105"/>
      <c r="D1450" s="105"/>
      <c r="E1450" s="105"/>
      <c r="F1450" s="105"/>
      <c r="G1450" s="105"/>
    </row>
    <row r="1451" spans="3:7" thickBot="1">
      <c r="C1451" s="105"/>
      <c r="D1451" s="105"/>
      <c r="E1451" s="105"/>
      <c r="F1451" s="105"/>
      <c r="G1451" s="105"/>
    </row>
    <row r="1452" spans="3:7" thickBot="1">
      <c r="C1452" s="105"/>
      <c r="D1452" s="105"/>
      <c r="E1452" s="105"/>
      <c r="F1452" s="105"/>
      <c r="G1452" s="105"/>
    </row>
    <row r="1453" spans="3:7" thickBot="1">
      <c r="C1453" s="105"/>
      <c r="D1453" s="105"/>
      <c r="E1453" s="105"/>
      <c r="F1453" s="105"/>
      <c r="G1453" s="105"/>
    </row>
    <row r="1454" spans="3:7" thickBot="1">
      <c r="C1454" s="105"/>
      <c r="D1454" s="105"/>
      <c r="E1454" s="105"/>
      <c r="F1454" s="105"/>
      <c r="G1454" s="105"/>
    </row>
    <row r="1455" spans="3:7" thickBot="1">
      <c r="C1455" s="105"/>
      <c r="D1455" s="105"/>
      <c r="E1455" s="105"/>
      <c r="F1455" s="105"/>
      <c r="G1455" s="105"/>
    </row>
    <row r="1456" spans="3:7" thickBot="1">
      <c r="C1456" s="105"/>
      <c r="D1456" s="105"/>
      <c r="E1456" s="105"/>
      <c r="F1456" s="105"/>
      <c r="G1456" s="105"/>
    </row>
    <row r="1457" spans="3:7" thickBot="1">
      <c r="C1457" s="105"/>
      <c r="D1457" s="105"/>
      <c r="E1457" s="105"/>
      <c r="F1457" s="105"/>
      <c r="G1457" s="105"/>
    </row>
    <row r="1458" spans="3:7" thickBot="1">
      <c r="C1458" s="105"/>
      <c r="D1458" s="105"/>
      <c r="E1458" s="105"/>
      <c r="F1458" s="105"/>
      <c r="G1458" s="105"/>
    </row>
    <row r="1459" spans="3:7" thickBot="1">
      <c r="C1459" s="105"/>
      <c r="D1459" s="105"/>
      <c r="E1459" s="105"/>
      <c r="F1459" s="105"/>
      <c r="G1459" s="105"/>
    </row>
    <row r="1460" spans="3:7" thickBot="1">
      <c r="C1460" s="105"/>
      <c r="D1460" s="105"/>
      <c r="E1460" s="105"/>
      <c r="F1460" s="105"/>
      <c r="G1460" s="105"/>
    </row>
    <row r="1461" spans="3:7" thickBot="1">
      <c r="C1461" s="105"/>
      <c r="D1461" s="105"/>
      <c r="E1461" s="105"/>
      <c r="F1461" s="105"/>
      <c r="G1461" s="105"/>
    </row>
    <row r="1462" spans="3:7" thickBot="1">
      <c r="C1462" s="105"/>
      <c r="D1462" s="105"/>
      <c r="E1462" s="105"/>
      <c r="F1462" s="105"/>
      <c r="G1462" s="105"/>
    </row>
    <row r="1463" spans="3:7" thickBot="1">
      <c r="C1463" s="105"/>
      <c r="D1463" s="105"/>
      <c r="E1463" s="105"/>
      <c r="F1463" s="105"/>
      <c r="G1463" s="105"/>
    </row>
    <row r="1464" spans="3:7" thickBot="1">
      <c r="C1464" s="105"/>
      <c r="D1464" s="105"/>
      <c r="E1464" s="105"/>
      <c r="F1464" s="105"/>
      <c r="G1464" s="105"/>
    </row>
    <row r="1465" spans="3:7" thickBot="1">
      <c r="C1465" s="105"/>
      <c r="D1465" s="105"/>
      <c r="E1465" s="105"/>
      <c r="F1465" s="105"/>
      <c r="G1465" s="105"/>
    </row>
    <row r="1466" spans="3:7" thickBot="1">
      <c r="C1466" s="105"/>
      <c r="D1466" s="105"/>
      <c r="E1466" s="105"/>
      <c r="F1466" s="105"/>
      <c r="G1466" s="105"/>
    </row>
    <row r="1467" spans="3:7" thickBot="1">
      <c r="C1467" s="105"/>
      <c r="D1467" s="105"/>
      <c r="E1467" s="105"/>
      <c r="F1467" s="105"/>
      <c r="G1467" s="105"/>
    </row>
    <row r="1468" spans="3:7" thickBot="1">
      <c r="C1468" s="105"/>
      <c r="D1468" s="105"/>
      <c r="E1468" s="105"/>
      <c r="F1468" s="105"/>
      <c r="G1468" s="105"/>
    </row>
    <row r="1469" spans="3:7" thickBot="1">
      <c r="C1469" s="105"/>
      <c r="D1469" s="105"/>
      <c r="E1469" s="105"/>
      <c r="F1469" s="105"/>
      <c r="G1469" s="105"/>
    </row>
    <row r="1470" spans="3:7" thickBot="1">
      <c r="C1470" s="105"/>
      <c r="D1470" s="105"/>
      <c r="E1470" s="105"/>
      <c r="F1470" s="105"/>
      <c r="G1470" s="105"/>
    </row>
    <row r="1471" spans="3:7" thickBot="1">
      <c r="C1471" s="105"/>
      <c r="D1471" s="105"/>
      <c r="E1471" s="105"/>
      <c r="F1471" s="105"/>
      <c r="G1471" s="105"/>
    </row>
    <row r="1472" spans="3:7" thickBot="1">
      <c r="C1472" s="105"/>
      <c r="D1472" s="105"/>
      <c r="E1472" s="105"/>
      <c r="F1472" s="105"/>
      <c r="G1472" s="105"/>
    </row>
    <row r="1473" spans="3:7" thickBot="1">
      <c r="C1473" s="105"/>
      <c r="D1473" s="105"/>
      <c r="E1473" s="105"/>
      <c r="F1473" s="105"/>
      <c r="G1473" s="105"/>
    </row>
    <row r="1474" spans="3:7" thickBot="1">
      <c r="C1474" s="105"/>
      <c r="D1474" s="105"/>
      <c r="E1474" s="105"/>
      <c r="F1474" s="105"/>
      <c r="G1474" s="105"/>
    </row>
    <row r="1475" spans="3:7" thickBot="1">
      <c r="C1475" s="105"/>
      <c r="D1475" s="105"/>
      <c r="E1475" s="105"/>
      <c r="F1475" s="105"/>
      <c r="G1475" s="105"/>
    </row>
    <row r="1476" spans="3:7" thickBot="1">
      <c r="C1476" s="105"/>
      <c r="D1476" s="105"/>
      <c r="E1476" s="105"/>
      <c r="F1476" s="105"/>
      <c r="G1476" s="105"/>
    </row>
    <row r="1477" spans="3:7" thickBot="1">
      <c r="C1477" s="105"/>
      <c r="D1477" s="105"/>
      <c r="E1477" s="105"/>
      <c r="F1477" s="105"/>
      <c r="G1477" s="105"/>
    </row>
    <row r="1478" spans="3:7" thickBot="1">
      <c r="C1478" s="105"/>
      <c r="D1478" s="105"/>
      <c r="E1478" s="105"/>
      <c r="F1478" s="105"/>
      <c r="G1478" s="105"/>
    </row>
    <row r="1479" spans="3:7" thickBot="1">
      <c r="C1479" s="105"/>
      <c r="D1479" s="105"/>
      <c r="E1479" s="105"/>
      <c r="F1479" s="105"/>
      <c r="G1479" s="105"/>
    </row>
    <row r="1480" spans="3:7" thickBot="1">
      <c r="C1480" s="105"/>
      <c r="D1480" s="105"/>
      <c r="E1480" s="105"/>
      <c r="F1480" s="105"/>
      <c r="G1480" s="105"/>
    </row>
    <row r="1481" spans="3:7" thickBot="1">
      <c r="C1481" s="105"/>
      <c r="D1481" s="105"/>
      <c r="E1481" s="105"/>
      <c r="F1481" s="105"/>
      <c r="G1481" s="105"/>
    </row>
    <row r="1482" spans="3:7" thickBot="1">
      <c r="C1482" s="105"/>
      <c r="D1482" s="105"/>
      <c r="E1482" s="105"/>
      <c r="F1482" s="105"/>
      <c r="G1482" s="105"/>
    </row>
    <row r="1483" spans="3:7" thickBot="1">
      <c r="C1483" s="105"/>
      <c r="D1483" s="105"/>
      <c r="E1483" s="105"/>
      <c r="F1483" s="105"/>
      <c r="G1483" s="105"/>
    </row>
    <row r="1484" spans="3:7" thickBot="1">
      <c r="C1484" s="105"/>
      <c r="D1484" s="105"/>
      <c r="E1484" s="105"/>
      <c r="F1484" s="105"/>
      <c r="G1484" s="105"/>
    </row>
    <row r="1485" spans="3:7" thickBot="1">
      <c r="C1485" s="105"/>
      <c r="D1485" s="105"/>
      <c r="E1485" s="105"/>
      <c r="F1485" s="105"/>
      <c r="G1485" s="105"/>
    </row>
    <row r="1486" spans="3:7" thickBot="1">
      <c r="C1486" s="105"/>
      <c r="D1486" s="105"/>
      <c r="E1486" s="105"/>
      <c r="F1486" s="105"/>
      <c r="G1486" s="105"/>
    </row>
    <row r="1487" spans="3:7" thickBot="1">
      <c r="C1487" s="105"/>
      <c r="D1487" s="105"/>
      <c r="E1487" s="105"/>
      <c r="F1487" s="105"/>
      <c r="G1487" s="105"/>
    </row>
    <row r="1488" spans="3:7" thickBot="1">
      <c r="C1488" s="105"/>
      <c r="D1488" s="105"/>
      <c r="E1488" s="105"/>
      <c r="F1488" s="105"/>
      <c r="G1488" s="105"/>
    </row>
    <row r="1489" spans="3:7" thickBot="1">
      <c r="C1489" s="105"/>
      <c r="D1489" s="105"/>
      <c r="E1489" s="105"/>
      <c r="F1489" s="105"/>
      <c r="G1489" s="105"/>
    </row>
    <row r="1490" spans="3:7" thickBot="1">
      <c r="C1490" s="105"/>
      <c r="D1490" s="105"/>
      <c r="E1490" s="105"/>
      <c r="F1490" s="105"/>
      <c r="G1490" s="105"/>
    </row>
    <row r="1491" spans="3:7" thickBot="1">
      <c r="C1491" s="105"/>
      <c r="D1491" s="105"/>
      <c r="E1491" s="105"/>
      <c r="F1491" s="105"/>
      <c r="G1491" s="105"/>
    </row>
    <row r="1492" spans="3:7" thickBot="1">
      <c r="C1492" s="105"/>
      <c r="D1492" s="105"/>
      <c r="E1492" s="105"/>
      <c r="F1492" s="105"/>
      <c r="G1492" s="105"/>
    </row>
    <row r="1493" spans="3:7" thickBot="1">
      <c r="C1493" s="105"/>
      <c r="D1493" s="105"/>
      <c r="E1493" s="105"/>
      <c r="F1493" s="105"/>
      <c r="G1493" s="105"/>
    </row>
    <row r="1494" spans="3:7" thickBot="1">
      <c r="C1494" s="105"/>
      <c r="D1494" s="105"/>
      <c r="E1494" s="105"/>
      <c r="F1494" s="105"/>
      <c r="G1494" s="105"/>
    </row>
    <row r="1495" spans="3:7" thickBot="1">
      <c r="C1495" s="105"/>
      <c r="D1495" s="105"/>
      <c r="E1495" s="105"/>
      <c r="F1495" s="105"/>
      <c r="G1495" s="105"/>
    </row>
    <row r="1496" spans="3:7" thickBot="1">
      <c r="C1496" s="105"/>
      <c r="D1496" s="105"/>
      <c r="E1496" s="105"/>
      <c r="F1496" s="105"/>
      <c r="G1496" s="105"/>
    </row>
    <row r="1497" spans="3:7" thickBot="1">
      <c r="C1497" s="105"/>
      <c r="D1497" s="105"/>
      <c r="E1497" s="105"/>
      <c r="F1497" s="105"/>
      <c r="G1497" s="105"/>
    </row>
    <row r="1498" spans="3:7" thickBot="1">
      <c r="C1498" s="105"/>
      <c r="D1498" s="105"/>
      <c r="E1498" s="105"/>
      <c r="F1498" s="105"/>
      <c r="G1498" s="105"/>
    </row>
    <row r="1499" spans="3:7" thickBot="1">
      <c r="C1499" s="105"/>
      <c r="D1499" s="105"/>
      <c r="E1499" s="105"/>
      <c r="F1499" s="105"/>
      <c r="G1499" s="105"/>
    </row>
    <row r="1500" spans="3:7" thickBot="1">
      <c r="C1500" s="105"/>
      <c r="D1500" s="105"/>
      <c r="E1500" s="105"/>
      <c r="F1500" s="105"/>
      <c r="G1500" s="105"/>
    </row>
    <row r="1501" spans="3:7" thickBot="1">
      <c r="C1501" s="105"/>
      <c r="D1501" s="105"/>
      <c r="E1501" s="105"/>
      <c r="F1501" s="105"/>
      <c r="G1501" s="105"/>
    </row>
    <row r="1502" spans="3:7" thickBot="1">
      <c r="C1502" s="105"/>
      <c r="D1502" s="105"/>
      <c r="E1502" s="105"/>
      <c r="F1502" s="105"/>
      <c r="G1502" s="105"/>
    </row>
    <row r="1503" spans="3:7" thickBot="1">
      <c r="C1503" s="105"/>
      <c r="D1503" s="105"/>
      <c r="E1503" s="105"/>
      <c r="F1503" s="105"/>
      <c r="G1503" s="105"/>
    </row>
    <row r="1504" spans="3:7" thickBot="1">
      <c r="C1504" s="105"/>
      <c r="D1504" s="105"/>
      <c r="E1504" s="105"/>
      <c r="F1504" s="105"/>
      <c r="G1504" s="105"/>
    </row>
    <row r="1505" spans="3:7" thickBot="1">
      <c r="C1505" s="105"/>
      <c r="D1505" s="105"/>
      <c r="E1505" s="105"/>
      <c r="F1505" s="105"/>
      <c r="G1505" s="105"/>
    </row>
    <row r="1506" spans="3:7" thickBot="1">
      <c r="C1506" s="105"/>
      <c r="D1506" s="105"/>
      <c r="E1506" s="105"/>
      <c r="F1506" s="105"/>
      <c r="G1506" s="105"/>
    </row>
    <row r="1507" spans="3:7" thickBot="1">
      <c r="C1507" s="105"/>
      <c r="D1507" s="105"/>
      <c r="E1507" s="105"/>
      <c r="F1507" s="105"/>
      <c r="G1507" s="105"/>
    </row>
    <row r="1508" spans="3:7" thickBot="1">
      <c r="C1508" s="105"/>
      <c r="D1508" s="105"/>
      <c r="E1508" s="105"/>
      <c r="F1508" s="105"/>
      <c r="G1508" s="105"/>
    </row>
    <row r="1509" spans="3:7" thickBot="1">
      <c r="C1509" s="105"/>
      <c r="D1509" s="105"/>
      <c r="E1509" s="105"/>
      <c r="F1509" s="105"/>
      <c r="G1509" s="105"/>
    </row>
    <row r="1510" spans="3:7" thickBot="1">
      <c r="C1510" s="105"/>
      <c r="D1510" s="105"/>
      <c r="E1510" s="105"/>
      <c r="F1510" s="105"/>
      <c r="G1510" s="105"/>
    </row>
    <row r="1511" spans="3:7" thickBot="1">
      <c r="C1511" s="105"/>
      <c r="D1511" s="105"/>
      <c r="E1511" s="105"/>
      <c r="F1511" s="105"/>
      <c r="G1511" s="105"/>
    </row>
    <row r="1512" spans="3:7" thickBot="1">
      <c r="C1512" s="105"/>
      <c r="D1512" s="105"/>
      <c r="E1512" s="105"/>
      <c r="F1512" s="105"/>
      <c r="G1512" s="105"/>
    </row>
    <row r="1513" spans="3:7" thickBot="1">
      <c r="C1513" s="105"/>
      <c r="D1513" s="105"/>
      <c r="E1513" s="105"/>
      <c r="F1513" s="105"/>
      <c r="G1513" s="105"/>
    </row>
    <row r="1514" spans="3:7" thickBot="1">
      <c r="C1514" s="105"/>
      <c r="D1514" s="105"/>
      <c r="E1514" s="105"/>
      <c r="F1514" s="105"/>
      <c r="G1514" s="105"/>
    </row>
    <row r="1515" spans="3:7" thickBot="1">
      <c r="C1515" s="105"/>
      <c r="D1515" s="105"/>
      <c r="E1515" s="105"/>
      <c r="F1515" s="105"/>
      <c r="G1515" s="105"/>
    </row>
    <row r="1516" spans="3:7" thickBot="1">
      <c r="C1516" s="105"/>
      <c r="D1516" s="105"/>
      <c r="E1516" s="105"/>
      <c r="F1516" s="105"/>
      <c r="G1516" s="105"/>
    </row>
    <row r="1517" spans="3:7" thickBot="1">
      <c r="C1517" s="105"/>
      <c r="D1517" s="105"/>
      <c r="E1517" s="105"/>
      <c r="F1517" s="105"/>
      <c r="G1517" s="105"/>
    </row>
    <row r="1518" spans="3:7" thickBot="1">
      <c r="C1518" s="105"/>
      <c r="D1518" s="105"/>
      <c r="E1518" s="105"/>
      <c r="F1518" s="105"/>
      <c r="G1518" s="105"/>
    </row>
    <row r="1519" spans="3:7" thickBot="1">
      <c r="C1519" s="105"/>
      <c r="D1519" s="105"/>
      <c r="E1519" s="105"/>
      <c r="F1519" s="105"/>
      <c r="G1519" s="105"/>
    </row>
    <row r="1520" spans="3:7" thickBot="1">
      <c r="C1520" s="105"/>
      <c r="D1520" s="105"/>
      <c r="E1520" s="105"/>
      <c r="F1520" s="105"/>
      <c r="G1520" s="105"/>
    </row>
    <row r="1521" spans="3:7" thickBot="1">
      <c r="C1521" s="105"/>
      <c r="D1521" s="105"/>
      <c r="E1521" s="105"/>
      <c r="F1521" s="105"/>
      <c r="G1521" s="105"/>
    </row>
    <row r="1522" spans="3:7" thickBot="1">
      <c r="C1522" s="105"/>
      <c r="D1522" s="105"/>
      <c r="E1522" s="105"/>
      <c r="F1522" s="105"/>
      <c r="G1522" s="105"/>
    </row>
    <row r="1523" spans="3:7" thickBot="1">
      <c r="C1523" s="105"/>
      <c r="D1523" s="105"/>
      <c r="E1523" s="105"/>
      <c r="F1523" s="105"/>
      <c r="G1523" s="105"/>
    </row>
    <row r="1524" spans="3:7" thickBot="1">
      <c r="C1524" s="105"/>
      <c r="D1524" s="105"/>
      <c r="E1524" s="105"/>
      <c r="F1524" s="105"/>
      <c r="G1524" s="105"/>
    </row>
    <row r="1525" spans="3:7" thickBot="1">
      <c r="C1525" s="105"/>
      <c r="D1525" s="105"/>
      <c r="E1525" s="105"/>
      <c r="F1525" s="105"/>
      <c r="G1525" s="105"/>
    </row>
    <row r="1526" spans="3:7" thickBot="1">
      <c r="C1526" s="105"/>
      <c r="D1526" s="105"/>
      <c r="E1526" s="105"/>
      <c r="F1526" s="105"/>
      <c r="G1526" s="105"/>
    </row>
    <row r="1527" spans="3:7" thickBot="1">
      <c r="C1527" s="105"/>
      <c r="D1527" s="105"/>
      <c r="E1527" s="105"/>
      <c r="F1527" s="105"/>
      <c r="G1527" s="105"/>
    </row>
    <row r="1528" spans="3:7" thickBot="1">
      <c r="C1528" s="105"/>
      <c r="D1528" s="105"/>
      <c r="E1528" s="105"/>
      <c r="F1528" s="105"/>
      <c r="G1528" s="105"/>
    </row>
    <row r="1529" spans="3:7" thickBot="1">
      <c r="C1529" s="105"/>
      <c r="D1529" s="105"/>
      <c r="E1529" s="105"/>
      <c r="F1529" s="105"/>
      <c r="G1529" s="105"/>
    </row>
    <row r="1530" spans="3:7" thickBot="1">
      <c r="C1530" s="105"/>
      <c r="D1530" s="105"/>
      <c r="E1530" s="105"/>
      <c r="F1530" s="105"/>
      <c r="G1530" s="105"/>
    </row>
    <row r="1531" spans="3:7" thickBot="1">
      <c r="C1531" s="105"/>
      <c r="D1531" s="105"/>
      <c r="E1531" s="105"/>
      <c r="F1531" s="105"/>
      <c r="G1531" s="105"/>
    </row>
    <row r="1532" spans="3:7" thickBot="1">
      <c r="C1532" s="105"/>
      <c r="D1532" s="105"/>
      <c r="E1532" s="105"/>
      <c r="F1532" s="105"/>
      <c r="G1532" s="105"/>
    </row>
    <row r="1533" spans="3:7" thickBot="1">
      <c r="C1533" s="105"/>
      <c r="D1533" s="105"/>
      <c r="E1533" s="105"/>
      <c r="F1533" s="105"/>
      <c r="G1533" s="105"/>
    </row>
    <row r="1534" spans="3:7" thickBot="1">
      <c r="C1534" s="105"/>
      <c r="D1534" s="105"/>
      <c r="E1534" s="105"/>
      <c r="F1534" s="105"/>
      <c r="G1534" s="105"/>
    </row>
    <row r="1535" spans="3:7" thickBot="1">
      <c r="C1535" s="105"/>
      <c r="D1535" s="105"/>
      <c r="E1535" s="105"/>
      <c r="F1535" s="105"/>
      <c r="G1535" s="105"/>
    </row>
    <row r="1536" spans="3:7" thickBot="1">
      <c r="C1536" s="105"/>
      <c r="D1536" s="105"/>
      <c r="E1536" s="105"/>
      <c r="F1536" s="105"/>
      <c r="G1536" s="105"/>
    </row>
    <row r="1537" spans="3:7" thickBot="1">
      <c r="C1537" s="105"/>
      <c r="D1537" s="105"/>
      <c r="E1537" s="105"/>
      <c r="F1537" s="105"/>
      <c r="G1537" s="105"/>
    </row>
    <row r="1538" spans="3:7" thickBot="1">
      <c r="C1538" s="105"/>
      <c r="D1538" s="105"/>
      <c r="E1538" s="105"/>
      <c r="F1538" s="105"/>
      <c r="G1538" s="105"/>
    </row>
    <row r="1539" spans="3:7" thickBot="1">
      <c r="C1539" s="105"/>
      <c r="D1539" s="105"/>
      <c r="E1539" s="105"/>
      <c r="F1539" s="105"/>
      <c r="G1539" s="105"/>
    </row>
    <row r="1540" spans="3:7" thickBot="1">
      <c r="C1540" s="105"/>
      <c r="D1540" s="105"/>
      <c r="E1540" s="105"/>
      <c r="F1540" s="105"/>
      <c r="G1540" s="105"/>
    </row>
    <row r="1541" spans="3:7" thickBot="1">
      <c r="C1541" s="105"/>
      <c r="D1541" s="105"/>
      <c r="E1541" s="105"/>
      <c r="F1541" s="105"/>
      <c r="G1541" s="105"/>
    </row>
    <row r="1542" spans="3:7" thickBot="1">
      <c r="C1542" s="105"/>
      <c r="D1542" s="105"/>
      <c r="E1542" s="105"/>
      <c r="F1542" s="105"/>
      <c r="G1542" s="105"/>
    </row>
    <row r="1543" spans="3:7" thickBot="1">
      <c r="C1543" s="105"/>
      <c r="D1543" s="105"/>
      <c r="E1543" s="105"/>
      <c r="F1543" s="105"/>
      <c r="G1543" s="105"/>
    </row>
    <row r="1544" spans="3:7" thickBot="1">
      <c r="C1544" s="105"/>
      <c r="D1544" s="105"/>
      <c r="E1544" s="105"/>
      <c r="F1544" s="105"/>
      <c r="G1544" s="105"/>
    </row>
    <row r="1545" spans="3:7" thickBot="1">
      <c r="C1545" s="105"/>
      <c r="D1545" s="105"/>
      <c r="E1545" s="105"/>
      <c r="F1545" s="105"/>
      <c r="G1545" s="105"/>
    </row>
    <row r="1546" spans="3:7" thickBot="1">
      <c r="C1546" s="105"/>
      <c r="D1546" s="105"/>
      <c r="E1546" s="105"/>
      <c r="F1546" s="105"/>
      <c r="G1546" s="105"/>
    </row>
    <row r="1547" spans="3:7" thickBot="1">
      <c r="C1547" s="105"/>
      <c r="D1547" s="105"/>
      <c r="E1547" s="105"/>
      <c r="F1547" s="105"/>
      <c r="G1547" s="105"/>
    </row>
    <row r="1548" spans="3:7" thickBot="1">
      <c r="C1548" s="105"/>
      <c r="D1548" s="105"/>
      <c r="E1548" s="105"/>
      <c r="F1548" s="105"/>
      <c r="G1548" s="105"/>
    </row>
    <row r="1549" spans="3:7" thickBot="1">
      <c r="C1549" s="105"/>
      <c r="D1549" s="105"/>
      <c r="E1549" s="105"/>
      <c r="F1549" s="105"/>
      <c r="G1549" s="105"/>
    </row>
    <row r="1550" spans="3:7" thickBot="1">
      <c r="C1550" s="105"/>
      <c r="D1550" s="105"/>
      <c r="E1550" s="105"/>
      <c r="F1550" s="105"/>
      <c r="G1550" s="105"/>
    </row>
    <row r="1551" spans="3:7" thickBot="1">
      <c r="C1551" s="105"/>
      <c r="D1551" s="105"/>
      <c r="E1551" s="105"/>
      <c r="F1551" s="105"/>
      <c r="G1551" s="105"/>
    </row>
    <row r="1552" spans="3:7" thickBot="1">
      <c r="C1552" s="105"/>
      <c r="D1552" s="105"/>
      <c r="E1552" s="105"/>
      <c r="F1552" s="105"/>
      <c r="G1552" s="105"/>
    </row>
    <row r="1553" spans="3:7" thickBot="1">
      <c r="C1553" s="105"/>
      <c r="D1553" s="105"/>
      <c r="E1553" s="105"/>
      <c r="F1553" s="105"/>
      <c r="G1553" s="105"/>
    </row>
    <row r="1554" spans="3:7" thickBot="1">
      <c r="C1554" s="105"/>
      <c r="D1554" s="105"/>
      <c r="E1554" s="105"/>
      <c r="F1554" s="105"/>
      <c r="G1554" s="105"/>
    </row>
    <row r="1555" spans="3:7" thickBot="1">
      <c r="C1555" s="105"/>
      <c r="D1555" s="105"/>
      <c r="E1555" s="105"/>
      <c r="F1555" s="105"/>
      <c r="G1555" s="105"/>
    </row>
    <row r="1556" spans="3:7" thickBot="1">
      <c r="C1556" s="105"/>
      <c r="D1556" s="105"/>
      <c r="E1556" s="105"/>
      <c r="F1556" s="105"/>
      <c r="G1556" s="105"/>
    </row>
    <row r="1557" spans="3:7" thickBot="1">
      <c r="C1557" s="105"/>
      <c r="D1557" s="105"/>
      <c r="E1557" s="105"/>
      <c r="F1557" s="105"/>
      <c r="G1557" s="105"/>
    </row>
    <row r="1558" spans="3:7" thickBot="1">
      <c r="C1558" s="105"/>
      <c r="D1558" s="105"/>
      <c r="E1558" s="105"/>
      <c r="F1558" s="105"/>
      <c r="G1558" s="105"/>
    </row>
    <row r="1559" spans="3:7" thickBot="1">
      <c r="C1559" s="105"/>
      <c r="D1559" s="105"/>
      <c r="E1559" s="105"/>
      <c r="F1559" s="105"/>
      <c r="G1559" s="105"/>
    </row>
    <row r="1560" spans="3:7" thickBot="1">
      <c r="C1560" s="105"/>
      <c r="D1560" s="105"/>
      <c r="E1560" s="105"/>
      <c r="F1560" s="105"/>
      <c r="G1560" s="105"/>
    </row>
    <row r="1561" spans="3:7" thickBot="1">
      <c r="C1561" s="105"/>
      <c r="D1561" s="105"/>
      <c r="E1561" s="105"/>
      <c r="F1561" s="105"/>
      <c r="G1561" s="105"/>
    </row>
    <row r="1562" spans="3:7" thickBot="1">
      <c r="C1562" s="105"/>
      <c r="D1562" s="105"/>
      <c r="E1562" s="105"/>
      <c r="F1562" s="105"/>
      <c r="G1562" s="105"/>
    </row>
    <row r="1563" spans="3:7" thickBot="1">
      <c r="C1563" s="105"/>
      <c r="D1563" s="105"/>
      <c r="E1563" s="105"/>
      <c r="F1563" s="105"/>
      <c r="G1563" s="105"/>
    </row>
    <row r="1564" spans="3:7" thickBot="1">
      <c r="C1564" s="105"/>
      <c r="D1564" s="105"/>
      <c r="E1564" s="105"/>
      <c r="F1564" s="105"/>
      <c r="G1564" s="105"/>
    </row>
    <row r="1565" spans="3:7" thickBot="1">
      <c r="C1565" s="105"/>
      <c r="D1565" s="105"/>
      <c r="E1565" s="105"/>
      <c r="F1565" s="105"/>
      <c r="G1565" s="105"/>
    </row>
    <row r="1566" spans="3:7" thickBot="1">
      <c r="C1566" s="105"/>
      <c r="D1566" s="105"/>
      <c r="E1566" s="105"/>
      <c r="F1566" s="105"/>
      <c r="G1566" s="105"/>
    </row>
    <row r="1567" spans="3:7" thickBot="1">
      <c r="C1567" s="105"/>
      <c r="D1567" s="105"/>
      <c r="E1567" s="105"/>
      <c r="F1567" s="105"/>
      <c r="G1567" s="105"/>
    </row>
    <row r="1568" spans="3:7" thickBot="1">
      <c r="C1568" s="105"/>
      <c r="D1568" s="105"/>
      <c r="E1568" s="105"/>
      <c r="F1568" s="105"/>
      <c r="G1568" s="105"/>
    </row>
    <row r="1569" spans="3:7" thickBot="1">
      <c r="C1569" s="105"/>
      <c r="D1569" s="105"/>
      <c r="E1569" s="105"/>
      <c r="F1569" s="105"/>
      <c r="G1569" s="105"/>
    </row>
    <row r="1570" spans="3:7" thickBot="1">
      <c r="C1570" s="105"/>
      <c r="D1570" s="105"/>
      <c r="E1570" s="105"/>
      <c r="F1570" s="105"/>
      <c r="G1570" s="105"/>
    </row>
    <row r="1571" spans="3:7" thickBot="1">
      <c r="C1571" s="105"/>
      <c r="D1571" s="105"/>
      <c r="E1571" s="105"/>
      <c r="F1571" s="105"/>
      <c r="G1571" s="105"/>
    </row>
    <row r="1572" spans="3:7" thickBot="1">
      <c r="C1572" s="105"/>
      <c r="D1572" s="105"/>
      <c r="E1572" s="105"/>
      <c r="F1572" s="105"/>
      <c r="G1572" s="105"/>
    </row>
    <row r="1573" spans="3:7" thickBot="1">
      <c r="C1573" s="105"/>
      <c r="D1573" s="105"/>
      <c r="E1573" s="105"/>
      <c r="F1573" s="105"/>
      <c r="G1573" s="105"/>
    </row>
    <row r="1574" spans="3:7" thickBot="1">
      <c r="C1574" s="105"/>
      <c r="D1574" s="105"/>
      <c r="E1574" s="105"/>
      <c r="F1574" s="105"/>
      <c r="G1574" s="105"/>
    </row>
    <row r="1575" spans="3:7" thickBot="1">
      <c r="C1575" s="105"/>
      <c r="D1575" s="105"/>
      <c r="E1575" s="105"/>
      <c r="F1575" s="105"/>
      <c r="G1575" s="105"/>
    </row>
    <row r="1576" spans="3:7" thickBot="1">
      <c r="C1576" s="105"/>
      <c r="D1576" s="105"/>
      <c r="E1576" s="105"/>
      <c r="F1576" s="105"/>
      <c r="G1576" s="105"/>
    </row>
    <row r="1577" spans="3:7" thickBot="1">
      <c r="C1577" s="105"/>
      <c r="D1577" s="105"/>
      <c r="E1577" s="105"/>
      <c r="F1577" s="105"/>
      <c r="G1577" s="105"/>
    </row>
    <row r="1578" spans="3:7" thickBot="1">
      <c r="C1578" s="105"/>
      <c r="D1578" s="105"/>
      <c r="E1578" s="105"/>
      <c r="F1578" s="105"/>
      <c r="G1578" s="105"/>
    </row>
    <row r="1579" spans="3:7" thickBot="1">
      <c r="C1579" s="105"/>
      <c r="D1579" s="105"/>
      <c r="E1579" s="105"/>
      <c r="F1579" s="105"/>
      <c r="G1579" s="105"/>
    </row>
    <row r="1580" spans="3:7" thickBot="1">
      <c r="C1580" s="105"/>
      <c r="D1580" s="105"/>
      <c r="E1580" s="105"/>
      <c r="F1580" s="105"/>
      <c r="G1580" s="105"/>
    </row>
    <row r="1581" spans="3:7" thickBot="1">
      <c r="C1581" s="105"/>
      <c r="D1581" s="105"/>
      <c r="E1581" s="105"/>
      <c r="F1581" s="105"/>
      <c r="G1581" s="105"/>
    </row>
    <row r="1582" spans="3:7" thickBot="1">
      <c r="C1582" s="105"/>
      <c r="D1582" s="105"/>
      <c r="E1582" s="105"/>
      <c r="F1582" s="105"/>
      <c r="G1582" s="105"/>
    </row>
    <row r="1583" spans="3:7" thickBot="1">
      <c r="C1583" s="105"/>
      <c r="D1583" s="105"/>
      <c r="E1583" s="105"/>
      <c r="F1583" s="105"/>
      <c r="G1583" s="105"/>
    </row>
    <row r="1584" spans="3:7" thickBot="1">
      <c r="C1584" s="105"/>
      <c r="D1584" s="105"/>
      <c r="E1584" s="105"/>
      <c r="F1584" s="105"/>
      <c r="G1584" s="105"/>
    </row>
    <row r="1585" spans="3:7" thickBot="1">
      <c r="C1585" s="105"/>
      <c r="D1585" s="105"/>
      <c r="E1585" s="105"/>
      <c r="F1585" s="105"/>
      <c r="G1585" s="105"/>
    </row>
    <row r="1586" spans="3:7" thickBot="1">
      <c r="C1586" s="105"/>
      <c r="D1586" s="105"/>
      <c r="E1586" s="105"/>
      <c r="F1586" s="105"/>
      <c r="G1586" s="105"/>
    </row>
    <row r="1587" spans="3:7" thickBot="1">
      <c r="C1587" s="105"/>
      <c r="D1587" s="105"/>
      <c r="E1587" s="105"/>
      <c r="F1587" s="105"/>
      <c r="G1587" s="105"/>
    </row>
    <row r="1588" spans="3:7" thickBot="1">
      <c r="C1588" s="105"/>
      <c r="D1588" s="105"/>
      <c r="E1588" s="105"/>
      <c r="F1588" s="105"/>
      <c r="G1588" s="105"/>
    </row>
    <row r="1589" spans="3:7" thickBot="1">
      <c r="C1589" s="105"/>
      <c r="D1589" s="105"/>
      <c r="E1589" s="105"/>
      <c r="F1589" s="105"/>
      <c r="G1589" s="105"/>
    </row>
    <row r="1590" spans="3:7" thickBot="1">
      <c r="C1590" s="105"/>
      <c r="D1590" s="105"/>
      <c r="E1590" s="105"/>
      <c r="F1590" s="105"/>
      <c r="G1590" s="105"/>
    </row>
    <row r="1591" spans="3:7" thickBot="1">
      <c r="C1591" s="105"/>
      <c r="D1591" s="105"/>
      <c r="E1591" s="105"/>
      <c r="F1591" s="105"/>
      <c r="G1591" s="105"/>
    </row>
    <row r="1592" spans="3:7" thickBot="1">
      <c r="C1592" s="105"/>
      <c r="D1592" s="105"/>
      <c r="E1592" s="105"/>
      <c r="F1592" s="105"/>
      <c r="G1592" s="105"/>
    </row>
    <row r="1593" spans="3:7" thickBot="1">
      <c r="C1593" s="105"/>
      <c r="D1593" s="105"/>
      <c r="E1593" s="105"/>
      <c r="F1593" s="105"/>
      <c r="G1593" s="105"/>
    </row>
    <row r="1594" spans="3:7" thickBot="1">
      <c r="C1594" s="105"/>
      <c r="D1594" s="105"/>
      <c r="E1594" s="105"/>
      <c r="F1594" s="105"/>
      <c r="G1594" s="105"/>
    </row>
    <row r="1595" spans="3:7" thickBot="1">
      <c r="C1595" s="105"/>
      <c r="D1595" s="105"/>
      <c r="E1595" s="105"/>
      <c r="F1595" s="105"/>
      <c r="G1595" s="105"/>
    </row>
    <row r="1596" spans="3:7" thickBot="1">
      <c r="C1596" s="105"/>
      <c r="D1596" s="105"/>
      <c r="E1596" s="105"/>
      <c r="F1596" s="105"/>
      <c r="G1596" s="105"/>
    </row>
    <row r="1597" spans="3:7" thickBot="1">
      <c r="C1597" s="105"/>
      <c r="D1597" s="105"/>
      <c r="E1597" s="105"/>
      <c r="F1597" s="105"/>
      <c r="G1597" s="105"/>
    </row>
    <row r="1598" spans="3:7" thickBot="1">
      <c r="C1598" s="105"/>
      <c r="D1598" s="105"/>
      <c r="E1598" s="105"/>
      <c r="F1598" s="105"/>
      <c r="G1598" s="105"/>
    </row>
    <row r="1599" spans="3:7" thickBot="1">
      <c r="C1599" s="105"/>
      <c r="D1599" s="105"/>
      <c r="E1599" s="105"/>
      <c r="F1599" s="105"/>
      <c r="G1599" s="105"/>
    </row>
    <row r="1600" spans="3:7" thickBot="1">
      <c r="C1600" s="105"/>
      <c r="D1600" s="105"/>
      <c r="E1600" s="105"/>
      <c r="F1600" s="105"/>
      <c r="G1600" s="105"/>
    </row>
    <row r="1601" spans="3:7" thickBot="1">
      <c r="C1601" s="105"/>
      <c r="D1601" s="105"/>
      <c r="E1601" s="105"/>
      <c r="F1601" s="105"/>
      <c r="G1601" s="105"/>
    </row>
    <row r="1602" spans="3:7" thickBot="1">
      <c r="C1602" s="105"/>
      <c r="D1602" s="105"/>
      <c r="E1602" s="105"/>
      <c r="F1602" s="105"/>
      <c r="G1602" s="105"/>
    </row>
    <row r="1603" spans="3:7" thickBot="1">
      <c r="C1603" s="105"/>
      <c r="D1603" s="105"/>
      <c r="E1603" s="105"/>
      <c r="F1603" s="105"/>
      <c r="G1603" s="105"/>
    </row>
    <row r="1604" spans="3:7" thickBot="1">
      <c r="C1604" s="105"/>
      <c r="D1604" s="105"/>
      <c r="E1604" s="105"/>
      <c r="F1604" s="105"/>
      <c r="G1604" s="105"/>
    </row>
    <row r="1605" spans="3:7" thickBot="1">
      <c r="C1605" s="105"/>
      <c r="D1605" s="105"/>
      <c r="E1605" s="105"/>
      <c r="F1605" s="105"/>
      <c r="G1605" s="105"/>
    </row>
    <row r="1606" spans="3:7" thickBot="1">
      <c r="C1606" s="105"/>
      <c r="D1606" s="105"/>
      <c r="E1606" s="105"/>
      <c r="F1606" s="105"/>
      <c r="G1606" s="105"/>
    </row>
    <row r="1607" spans="3:7" thickBot="1">
      <c r="C1607" s="105"/>
      <c r="D1607" s="105"/>
      <c r="E1607" s="105"/>
      <c r="F1607" s="105"/>
      <c r="G1607" s="105"/>
    </row>
    <row r="1608" spans="3:7" thickBot="1">
      <c r="C1608" s="105"/>
      <c r="D1608" s="105"/>
      <c r="E1608" s="105"/>
      <c r="F1608" s="105"/>
      <c r="G1608" s="105"/>
    </row>
    <row r="1609" spans="3:7" thickBot="1">
      <c r="C1609" s="105"/>
      <c r="D1609" s="105"/>
      <c r="E1609" s="105"/>
      <c r="F1609" s="105"/>
      <c r="G1609" s="105"/>
    </row>
    <row r="1610" spans="3:7" thickBot="1">
      <c r="C1610" s="105"/>
      <c r="D1610" s="105"/>
      <c r="E1610" s="105"/>
      <c r="F1610" s="105"/>
      <c r="G1610" s="105"/>
    </row>
    <row r="1611" spans="3:7" thickBot="1">
      <c r="C1611" s="105"/>
      <c r="D1611" s="105"/>
      <c r="E1611" s="105"/>
      <c r="F1611" s="105"/>
      <c r="G1611" s="105"/>
    </row>
    <row r="1612" spans="3:7" thickBot="1">
      <c r="C1612" s="105"/>
      <c r="D1612" s="105"/>
      <c r="E1612" s="105"/>
      <c r="F1612" s="105"/>
      <c r="G1612" s="105"/>
    </row>
    <row r="1613" spans="3:7" thickBot="1">
      <c r="C1613" s="105"/>
      <c r="D1613" s="105"/>
      <c r="E1613" s="105"/>
      <c r="F1613" s="105"/>
      <c r="G1613" s="105"/>
    </row>
    <row r="1614" spans="3:7" thickBot="1">
      <c r="C1614" s="105"/>
      <c r="D1614" s="105"/>
      <c r="E1614" s="105"/>
      <c r="F1614" s="105"/>
      <c r="G1614" s="105"/>
    </row>
    <row r="1615" spans="3:7" thickBot="1">
      <c r="C1615" s="105"/>
      <c r="D1615" s="105"/>
      <c r="E1615" s="105"/>
      <c r="F1615" s="105"/>
      <c r="G1615" s="105"/>
    </row>
    <row r="1616" spans="3:7" thickBot="1">
      <c r="C1616" s="105"/>
      <c r="D1616" s="105"/>
      <c r="E1616" s="105"/>
      <c r="F1616" s="105"/>
      <c r="G1616" s="105"/>
    </row>
    <row r="1617" spans="3:7" thickBot="1">
      <c r="C1617" s="105"/>
      <c r="D1617" s="105"/>
      <c r="E1617" s="105"/>
      <c r="F1617" s="105"/>
      <c r="G1617" s="105"/>
    </row>
    <row r="1618" spans="3:7" thickBot="1">
      <c r="C1618" s="105"/>
      <c r="D1618" s="105"/>
      <c r="E1618" s="105"/>
      <c r="F1618" s="105"/>
      <c r="G1618" s="105"/>
    </row>
    <row r="1619" spans="3:7" thickBot="1">
      <c r="C1619" s="105"/>
      <c r="D1619" s="105"/>
      <c r="E1619" s="105"/>
      <c r="F1619" s="105"/>
      <c r="G1619" s="105"/>
    </row>
    <row r="1620" spans="3:7" thickBot="1">
      <c r="C1620" s="105"/>
      <c r="D1620" s="105"/>
      <c r="E1620" s="105"/>
      <c r="F1620" s="105"/>
      <c r="G1620" s="105"/>
    </row>
    <row r="1621" spans="3:7" thickBot="1">
      <c r="C1621" s="105"/>
      <c r="D1621" s="105"/>
      <c r="E1621" s="105"/>
      <c r="F1621" s="105"/>
      <c r="G1621" s="105"/>
    </row>
    <row r="1622" spans="3:7" thickBot="1">
      <c r="C1622" s="105"/>
      <c r="D1622" s="105"/>
      <c r="E1622" s="105"/>
      <c r="F1622" s="105"/>
      <c r="G1622" s="105"/>
    </row>
    <row r="1623" spans="3:7" thickBot="1">
      <c r="C1623" s="105"/>
      <c r="D1623" s="105"/>
      <c r="E1623" s="105"/>
      <c r="F1623" s="105"/>
      <c r="G1623" s="105"/>
    </row>
    <row r="1624" spans="3:7" thickBot="1">
      <c r="C1624" s="105"/>
      <c r="D1624" s="105"/>
      <c r="E1624" s="105"/>
      <c r="F1624" s="105"/>
      <c r="G1624" s="105"/>
    </row>
    <row r="1625" spans="3:7" thickBot="1">
      <c r="C1625" s="105"/>
      <c r="D1625" s="105"/>
      <c r="E1625" s="105"/>
      <c r="F1625" s="105"/>
      <c r="G1625" s="105"/>
    </row>
    <row r="1626" spans="3:7" thickBot="1">
      <c r="C1626" s="105"/>
      <c r="D1626" s="105"/>
      <c r="E1626" s="105"/>
      <c r="F1626" s="105"/>
      <c r="G1626" s="105"/>
    </row>
    <row r="1627" spans="3:7" thickBot="1">
      <c r="C1627" s="105"/>
      <c r="D1627" s="105"/>
      <c r="E1627" s="105"/>
      <c r="F1627" s="105"/>
      <c r="G1627" s="105"/>
    </row>
    <row r="1628" spans="3:7" thickBot="1">
      <c r="C1628" s="105"/>
      <c r="D1628" s="105"/>
      <c r="E1628" s="105"/>
      <c r="F1628" s="105"/>
      <c r="G1628" s="105"/>
    </row>
    <row r="1629" spans="3:7" thickBot="1">
      <c r="C1629" s="105"/>
      <c r="D1629" s="105"/>
      <c r="E1629" s="105"/>
      <c r="F1629" s="105"/>
      <c r="G1629" s="105"/>
    </row>
    <row r="1630" spans="3:7" thickBot="1">
      <c r="C1630" s="105"/>
      <c r="D1630" s="105"/>
      <c r="E1630" s="105"/>
      <c r="F1630" s="105"/>
      <c r="G1630" s="105"/>
    </row>
    <row r="1631" spans="3:7" thickBot="1">
      <c r="C1631" s="105"/>
      <c r="D1631" s="105"/>
      <c r="E1631" s="105"/>
      <c r="F1631" s="105"/>
      <c r="G1631" s="105"/>
    </row>
    <row r="1632" spans="3:7" thickBot="1">
      <c r="C1632" s="105"/>
      <c r="D1632" s="105"/>
      <c r="E1632" s="105"/>
      <c r="F1632" s="105"/>
      <c r="G1632" s="105"/>
    </row>
    <row r="1633" spans="3:7" thickBot="1">
      <c r="C1633" s="105"/>
      <c r="D1633" s="105"/>
      <c r="E1633" s="105"/>
      <c r="F1633" s="105"/>
      <c r="G1633" s="105"/>
    </row>
    <row r="1048576" spans="3:46"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c r="AQ1048576" s="86">
        <v>931</v>
      </c>
      <c r="AR1048576" s="86">
        <v>933</v>
      </c>
      <c r="AS1048576" s="86">
        <v>942</v>
      </c>
      <c r="AT1048576" s="86">
        <v>947</v>
      </c>
    </row>
  </sheetData>
  <mergeCells count="5">
    <mergeCell ref="W3:Z3"/>
    <mergeCell ref="A1:B1"/>
    <mergeCell ref="W1:Z1"/>
    <mergeCell ref="AA1:AG1"/>
    <mergeCell ref="A2:B2"/>
  </mergeCells>
  <phoneticPr fontId="2"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I3" activePane="bottomRight" state="frozen"/>
      <selection pane="topRight" activeCell="C1" sqref="C1"/>
      <selection pane="bottomLeft" activeCell="A4" sqref="A4"/>
      <selection pane="bottomRight" activeCell="AT1" sqref="AT1"/>
    </sheetView>
  </sheetViews>
  <sheetFormatPr defaultRowHeight="12" thickBottom="1" outlineLevelCol="1"/>
  <cols>
    <col min="1" max="1" width="1" style="85" customWidth="1"/>
    <col min="2" max="2" width="50.5703125" style="88" customWidth="1"/>
    <col min="3" max="8" width="13.7109375" style="97" hidden="1" customWidth="1" outlineLevel="1"/>
    <col min="9" max="16" width="13.7109375" style="86" hidden="1" customWidth="1" outlineLevel="1"/>
    <col min="17" max="17" width="13.7109375" style="109" hidden="1" customWidth="1" outlineLevel="1"/>
    <col min="18" max="30" width="13.7109375" style="86" hidden="1" customWidth="1" outlineLevel="1"/>
    <col min="31" max="34" width="13.42578125" style="86" hidden="1" customWidth="1" outlineLevel="1"/>
    <col min="35" max="35" width="14" style="86" customWidth="1" collapsed="1"/>
    <col min="36" max="44" width="14" style="86" customWidth="1"/>
    <col min="45" max="46" width="13.85546875" style="86" customWidth="1"/>
    <col min="47" max="16381" width="9.140625" style="86"/>
    <col min="16382" max="16382" width="9.140625" style="86" hidden="1" customWidth="1"/>
    <col min="16383" max="16384" width="0" style="86" hidden="1" customWidth="1"/>
  </cols>
  <sheetData>
    <row r="1" spans="1:199 16382:16382" ht="33" customHeight="1" thickBot="1">
      <c r="A1" s="1926" t="str">
        <f>INDEX(tblTrans[[English]:[Polski]],MATCH(XFB1,tblTrans[ID],0),LangSelID)</f>
        <v>Investment Income</v>
      </c>
      <c r="B1" s="1936" t="e">
        <f>INDEX(tblTrans[[English]:[Polski]],MATCH(A1,tblTrans[ID],0),LangSelID)</f>
        <v>#N/A</v>
      </c>
      <c r="C1" s="718"/>
      <c r="D1" s="718"/>
      <c r="E1" s="718"/>
      <c r="F1" s="718"/>
      <c r="G1" s="718"/>
      <c r="H1" s="718"/>
      <c r="I1" s="719"/>
      <c r="J1" s="719"/>
      <c r="K1" s="719"/>
      <c r="L1" s="719"/>
      <c r="M1" s="719"/>
      <c r="N1" s="719"/>
      <c r="O1" s="719"/>
      <c r="P1" s="719"/>
      <c r="Q1" s="719"/>
      <c r="R1" s="719"/>
      <c r="S1" s="719"/>
      <c r="T1" s="719"/>
      <c r="U1" s="719"/>
      <c r="V1" s="719"/>
      <c r="W1" s="1928"/>
      <c r="X1" s="1928"/>
      <c r="Y1" s="1928"/>
      <c r="Z1" s="1928"/>
      <c r="AA1" s="1928"/>
      <c r="AB1" s="1928"/>
      <c r="AC1" s="1928"/>
      <c r="AD1" s="1928"/>
      <c r="AE1" s="1928"/>
      <c r="AF1" s="1928"/>
      <c r="AG1" s="1928"/>
      <c r="AH1" s="720"/>
      <c r="AI1" s="720"/>
      <c r="AJ1" s="719"/>
      <c r="AK1" s="719"/>
      <c r="AL1" s="719"/>
      <c r="AM1" s="719"/>
      <c r="AN1" s="719"/>
      <c r="AO1" s="719"/>
      <c r="AP1" s="719"/>
      <c r="AQ1" s="719"/>
      <c r="AR1" s="719"/>
      <c r="AS1" s="719"/>
      <c r="AT1" s="719"/>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XFB1" s="169">
        <v>243</v>
      </c>
    </row>
    <row r="2" spans="1:199 16382:16382" s="200" customFormat="1" ht="18" customHeight="1" thickBot="1">
      <c r="A2" s="240"/>
      <c r="B2" s="397"/>
      <c r="C2" s="344" t="str">
        <f>INDEX(tblTrans[[English]:[Polski]],MATCH(C1048576,tblTrans[ID],0),LangSelID)</f>
        <v>Q1 2006</v>
      </c>
      <c r="D2" s="299" t="str">
        <f>INDEX(tblTrans[[English]:[Polski]],MATCH(D1048576,tblTrans[ID],0),LangSelID)</f>
        <v>Q2 2006</v>
      </c>
      <c r="E2" s="345" t="str">
        <f>INDEX(tblTrans[[English]:[Polski]],MATCH(E1048576,tblTrans[ID],0),LangSelID)</f>
        <v>Q3 2006</v>
      </c>
      <c r="F2" s="403" t="str">
        <f>INDEX(tblTrans[[English]:[Polski]],MATCH(F1048576,tblTrans[ID],0),LangSelID)</f>
        <v>Q4 2006</v>
      </c>
      <c r="G2" s="344" t="str">
        <f>INDEX(tblTrans[[English]:[Polski]],MATCH(G1048576,tblTrans[ID],0),LangSelID)</f>
        <v>Q1 2007</v>
      </c>
      <c r="H2" s="299" t="str">
        <f>INDEX(tblTrans[[English]:[Polski]],MATCH(H1048576,tblTrans[ID],0),LangSelID)</f>
        <v>Q2 2007</v>
      </c>
      <c r="I2" s="299" t="str">
        <f>INDEX(tblTrans[[English]:[Polski]],MATCH(I1048576,tblTrans[ID],0),LangSelID)</f>
        <v>Q3 2007</v>
      </c>
      <c r="J2" s="345" t="str">
        <f>INDEX(tblTrans[[English]:[Polski]],MATCH(J1048576,tblTrans[ID],0),LangSelID)</f>
        <v>Q4 2007</v>
      </c>
      <c r="K2" s="340" t="str">
        <f>INDEX(tblTrans[[English]:[Polski]],MATCH(K1048576,tblTrans[ID],0),LangSelID)</f>
        <v>Q1 2008</v>
      </c>
      <c r="L2" s="299" t="str">
        <f>INDEX(tblTrans[[English]:[Polski]],MATCH(L1048576,tblTrans[ID],0),LangSelID)</f>
        <v>Q2 2008</v>
      </c>
      <c r="M2" s="255" t="str">
        <f>INDEX(tblTrans[[English]:[Polski]],MATCH(M1048576,tblTrans[ID],0),LangSelID)</f>
        <v>Q3 2008</v>
      </c>
      <c r="N2" s="334" t="str">
        <f>INDEX(tblTrans[[English]:[Polski]],MATCH(N1048576,tblTrans[ID],0),LangSelID)</f>
        <v>Q4 2008</v>
      </c>
      <c r="O2" s="400" t="str">
        <f>INDEX(tblTrans[[English]:[Polski]],MATCH(O1048576,tblTrans[ID],0),LangSelID)</f>
        <v>Q1 2009</v>
      </c>
      <c r="P2" s="401" t="str">
        <f>INDEX(tblTrans[[English]:[Polski]],MATCH(P1048576,tblTrans[ID],0),LangSelID)</f>
        <v>Q2 2009</v>
      </c>
      <c r="Q2" s="401" t="str">
        <f>INDEX(tblTrans[[English]:[Polski]],MATCH(Q1048576,tblTrans[ID],0),LangSelID)</f>
        <v>Q3 2009</v>
      </c>
      <c r="R2" s="402" t="str">
        <f>INDEX(tblTrans[[English]:[Polski]],MATCH(R1048576,tblTrans[ID],0),LangSelID)</f>
        <v>Q4 2009</v>
      </c>
      <c r="S2" s="366" t="str">
        <f>INDEX(tblTrans[[English]:[Polski]],MATCH(S1048576,tblTrans[ID],0),LangSelID)</f>
        <v>Q1 2010</v>
      </c>
      <c r="T2" s="255" t="str">
        <f>INDEX(tblTrans[[English]:[Polski]],MATCH(T1048576,tblTrans[ID],0),LangSelID)</f>
        <v>Q2 2010</v>
      </c>
      <c r="U2" s="255" t="str">
        <f>INDEX(tblTrans[[English]:[Polski]],MATCH(U1048576,tblTrans[ID],0),LangSelID)</f>
        <v>Q3 2010</v>
      </c>
      <c r="V2" s="334" t="str">
        <f>INDEX(tblTrans[[English]:[Polski]],MATCH(V1048576,tblTrans[ID],0),LangSelID)</f>
        <v>Q4 2010</v>
      </c>
      <c r="W2" s="369" t="str">
        <f>INDEX(tblTrans[[English]:[Polski]],MATCH(W1048576,tblTrans[ID],0),LangSelID)</f>
        <v>Q1 2011</v>
      </c>
      <c r="X2" s="255" t="str">
        <f>INDEX(tblTrans[[English]:[Polski]],MATCH(X1048576,tblTrans[ID],0),LangSelID)</f>
        <v>Q2 2011</v>
      </c>
      <c r="Y2" s="255" t="str">
        <f>INDEX(tblTrans[[English]:[Polski]],MATCH(Y1048576,tblTrans[ID],0),LangSelID)</f>
        <v>Q3 2011</v>
      </c>
      <c r="Z2" s="360" t="str">
        <f>INDEX(tblTrans[[English]:[Polski]],MATCH(Z1048576,tblTrans[ID],0),LangSelID)</f>
        <v>Q4 2011</v>
      </c>
      <c r="AA2" s="366" t="str">
        <f>INDEX(tblTrans[[English]:[Polski]],MATCH(AA1048576,tblTrans[ID],0),LangSelID)</f>
        <v>Q1 2012</v>
      </c>
      <c r="AB2" s="255" t="str">
        <f>INDEX(tblTrans[[English]:[Polski]],MATCH(AB1048576,tblTrans[ID],0),LangSelID)</f>
        <v>Q2 2012</v>
      </c>
      <c r="AC2" s="255" t="str">
        <f>INDEX(tblTrans[[English]:[Polski]],MATCH(AC1048576,tblTrans[ID],0),LangSelID)</f>
        <v>Q3 2012</v>
      </c>
      <c r="AD2" s="334" t="str">
        <f>INDEX(tblTrans[[English]:[Polski]],MATCH(AD1048576,tblTrans[ID],0),LangSelID)</f>
        <v>Q4 2012</v>
      </c>
      <c r="AE2" s="369" t="str">
        <f>INDEX(tblTrans[[English]:[Polski]],MATCH(AE1048576,tblTrans[ID],0),LangSelID)</f>
        <v>Q1 2013</v>
      </c>
      <c r="AF2" s="255" t="str">
        <f>INDEX(tblTrans[[English]:[Polski]],MATCH(AF1048576,tblTrans[ID],0),LangSelID)</f>
        <v>Q2 2013</v>
      </c>
      <c r="AG2" s="255" t="str">
        <f>INDEX(tblTrans[[English]:[Polski]],MATCH(AG1048576,tblTrans[ID],0),LangSelID)</f>
        <v>Q3 2013</v>
      </c>
      <c r="AH2" s="360" t="str">
        <f>INDEX(tblTrans[[English]:[Polski]],MATCH(AH1048576,tblTrans[ID],0),LangSelID)</f>
        <v>Q4 2013</v>
      </c>
      <c r="AI2" s="360" t="str">
        <f>INDEX(tblTrans[[English]:[Polski]],MATCH(AI1048576,tblTrans[ID],0),LangSelID)</f>
        <v>Q1 2014</v>
      </c>
      <c r="AJ2" s="360" t="str">
        <f>INDEX(tblTrans[[English]:[Polski]],MATCH(AJ1048576,tblTrans[ID],0),LangSelID)</f>
        <v>Q2 2014</v>
      </c>
      <c r="AK2" s="360" t="str">
        <f>INDEX(tblTrans[[English]:[Polski]],MATCH(AK1048576,tblTrans[ID],0),LangSelID)</f>
        <v>Q3 2014</v>
      </c>
      <c r="AL2" s="360" t="str">
        <f>INDEX(tblTrans[[English]:[Polski]],MATCH(AL1048576,tblTrans[ID],0),LangSelID)</f>
        <v>Q4 2014</v>
      </c>
      <c r="AM2" s="360" t="str">
        <f>INDEX(tblTrans[[English]:[Polski]],MATCH(AM1048576,tblTrans[ID],0),LangSelID)</f>
        <v>Q1 2015</v>
      </c>
      <c r="AN2" s="360" t="str">
        <f>INDEX(tblTrans[[English]:[Polski]],MATCH(AN1048576,tblTrans[ID],0),LangSelID)</f>
        <v>Q2 2015</v>
      </c>
      <c r="AO2" s="360" t="str">
        <f>INDEX(tblTrans[[English]:[Polski]],MATCH(AO1048576,tblTrans[ID],0),LangSelID)</f>
        <v>Q3 2015</v>
      </c>
      <c r="AP2" s="360" t="str">
        <f>INDEX(tblTrans[[English]:[Polski]],MATCH(AP1048576,tblTrans[ID],0),LangSelID)</f>
        <v>Q4 2015</v>
      </c>
      <c r="AQ2" s="360" t="str">
        <f>INDEX(tblTrans[[English]:[Polski]],MATCH(AQ1048576,tblTrans[ID],0),LangSelID)</f>
        <v>Q1 2016</v>
      </c>
      <c r="AR2" s="360" t="str">
        <f>INDEX(tblTrans[[English]:[Polski]],MATCH(AR1048576,tblTrans[ID],0),LangSelID)</f>
        <v>Q2 2016</v>
      </c>
      <c r="AS2" s="360" t="str">
        <f>INDEX(tblTrans[[English]:[Polski]],MATCH(AS1048576,tblTrans[ID],0),LangSelID)</f>
        <v>Q3 2016</v>
      </c>
      <c r="AT2" s="360" t="str">
        <f>INDEX(tblTrans[[English]:[Polski]],MATCH(AT1048576,tblTrans[ID],0),LangSelID)</f>
        <v>Q4 2016</v>
      </c>
      <c r="XFB2" s="1681"/>
    </row>
    <row r="3" spans="1:199 16382:16382" ht="12" customHeight="1" thickBot="1">
      <c r="A3" s="241"/>
      <c r="B3" s="406"/>
      <c r="C3" s="405"/>
      <c r="D3" s="226"/>
      <c r="E3" s="226"/>
      <c r="F3" s="404"/>
      <c r="G3" s="405"/>
      <c r="H3" s="226"/>
      <c r="I3" s="228"/>
      <c r="J3" s="368"/>
      <c r="K3" s="365"/>
      <c r="L3" s="228"/>
      <c r="M3" s="228"/>
      <c r="N3" s="388"/>
      <c r="O3" s="394"/>
      <c r="P3" s="227"/>
      <c r="Q3" s="227"/>
      <c r="R3" s="368"/>
      <c r="S3" s="356"/>
      <c r="T3" s="227"/>
      <c r="U3" s="228"/>
      <c r="V3" s="388"/>
      <c r="W3" s="394"/>
      <c r="X3" s="228"/>
      <c r="Y3" s="228"/>
      <c r="Z3" s="368"/>
      <c r="AA3" s="365"/>
      <c r="AB3" s="228"/>
      <c r="AC3" s="228"/>
      <c r="AD3" s="388"/>
      <c r="AE3" s="394"/>
      <c r="AF3" s="228"/>
      <c r="AG3" s="228"/>
      <c r="AH3" s="379"/>
      <c r="AI3" s="214"/>
      <c r="XFB3" s="169"/>
    </row>
    <row r="4" spans="1:199 16382:16382" s="543" customFormat="1" ht="16.5" customHeight="1" thickBot="1">
      <c r="A4" s="241"/>
      <c r="B4" s="1373" t="str">
        <f>INDEX(tblTrans[[English]:[Polski]],MATCH(XFB4,tblTrans[ID],0),LangSelID)</f>
        <v xml:space="preserve">Sale / redemption of financial assets available for sale </v>
      </c>
      <c r="C4" s="822">
        <v>8393</v>
      </c>
      <c r="D4" s="823">
        <v>2224</v>
      </c>
      <c r="E4" s="823">
        <v>1562</v>
      </c>
      <c r="F4" s="826">
        <v>11110</v>
      </c>
      <c r="G4" s="822">
        <v>7055</v>
      </c>
      <c r="H4" s="823">
        <v>106</v>
      </c>
      <c r="I4" s="728">
        <v>-3186</v>
      </c>
      <c r="J4" s="729">
        <v>-93</v>
      </c>
      <c r="K4" s="730">
        <v>137487</v>
      </c>
      <c r="L4" s="728">
        <v>330</v>
      </c>
      <c r="M4" s="728">
        <v>97</v>
      </c>
      <c r="N4" s="731">
        <v>-1127</v>
      </c>
      <c r="O4" s="727">
        <v>531</v>
      </c>
      <c r="P4" s="728">
        <v>155</v>
      </c>
      <c r="Q4" s="728">
        <v>108</v>
      </c>
      <c r="R4" s="729">
        <v>-3519</v>
      </c>
      <c r="S4" s="730">
        <v>0</v>
      </c>
      <c r="T4" s="728">
        <v>16961</v>
      </c>
      <c r="U4" s="728">
        <v>29604</v>
      </c>
      <c r="V4" s="731">
        <v>-519</v>
      </c>
      <c r="W4" s="727">
        <v>158</v>
      </c>
      <c r="X4" s="728">
        <v>-2145</v>
      </c>
      <c r="Y4" s="728">
        <v>15222</v>
      </c>
      <c r="Z4" s="729">
        <v>-1250</v>
      </c>
      <c r="AA4" s="730">
        <v>16026</v>
      </c>
      <c r="AB4" s="728">
        <v>20573</v>
      </c>
      <c r="AC4" s="728">
        <v>2882</v>
      </c>
      <c r="AD4" s="731">
        <v>3582</v>
      </c>
      <c r="AE4" s="727">
        <v>774</v>
      </c>
      <c r="AF4" s="728">
        <v>36160</v>
      </c>
      <c r="AG4" s="728">
        <v>16820</v>
      </c>
      <c r="AH4" s="729">
        <v>25276</v>
      </c>
      <c r="AI4" s="729">
        <v>9845</v>
      </c>
      <c r="AJ4" s="1051">
        <v>4041</v>
      </c>
      <c r="AK4" s="1051">
        <v>3554</v>
      </c>
      <c r="AL4" s="1051">
        <v>37933</v>
      </c>
      <c r="AM4" s="1051">
        <v>3947</v>
      </c>
      <c r="AN4" s="1051">
        <v>2227</v>
      </c>
      <c r="AO4" s="1051">
        <v>-3398</v>
      </c>
      <c r="AP4" s="1051">
        <v>130637</v>
      </c>
      <c r="AQ4" s="1051">
        <v>3869</v>
      </c>
      <c r="AR4" s="1051">
        <v>252432</v>
      </c>
      <c r="AS4" s="1051">
        <v>2347</v>
      </c>
      <c r="AT4" s="1051">
        <v>10511</v>
      </c>
      <c r="AV4" s="1721"/>
      <c r="AW4" s="1863"/>
      <c r="AY4" s="1721"/>
      <c r="XFB4" s="1682">
        <v>244</v>
      </c>
    </row>
    <row r="5" spans="1:199 16382:16382" s="543" customFormat="1" ht="30" customHeight="1" thickBot="1">
      <c r="A5" s="241"/>
      <c r="B5" s="1660" t="str">
        <f>INDEX(tblTrans[[English]:[Polski]],MATCH(XFB5,tblTrans[ID],0),LangSelID)</f>
        <v>Gain less losses related to sale of subsidiaries and associates</v>
      </c>
      <c r="C5" s="810"/>
      <c r="D5" s="811"/>
      <c r="E5" s="811"/>
      <c r="F5" s="814"/>
      <c r="G5" s="810"/>
      <c r="H5" s="811"/>
      <c r="I5" s="553"/>
      <c r="J5" s="554"/>
      <c r="K5" s="1658"/>
      <c r="L5" s="553"/>
      <c r="M5" s="553"/>
      <c r="N5" s="1659"/>
      <c r="O5" s="552"/>
      <c r="P5" s="553"/>
      <c r="Q5" s="553"/>
      <c r="R5" s="554"/>
      <c r="S5" s="1658"/>
      <c r="T5" s="553"/>
      <c r="U5" s="553"/>
      <c r="V5" s="1659"/>
      <c r="W5" s="552"/>
      <c r="X5" s="553"/>
      <c r="Y5" s="553"/>
      <c r="Z5" s="554"/>
      <c r="AA5" s="1658"/>
      <c r="AB5" s="553"/>
      <c r="AC5" s="553"/>
      <c r="AD5" s="1659"/>
      <c r="AE5" s="552"/>
      <c r="AF5" s="553"/>
      <c r="AG5" s="553"/>
      <c r="AH5" s="554"/>
      <c r="AI5" s="1857">
        <v>0</v>
      </c>
      <c r="AJ5" s="1858">
        <v>0</v>
      </c>
      <c r="AK5" s="1859">
        <v>0</v>
      </c>
      <c r="AL5" s="1858">
        <v>0</v>
      </c>
      <c r="AM5" s="1860">
        <v>191051</v>
      </c>
      <c r="AN5" s="1861">
        <v>-886</v>
      </c>
      <c r="AO5" s="1858">
        <v>0</v>
      </c>
      <c r="AP5" s="1858">
        <v>-471</v>
      </c>
      <c r="AQ5" s="1858">
        <v>0</v>
      </c>
      <c r="AR5" s="1862">
        <v>0</v>
      </c>
      <c r="AS5" s="1858">
        <v>3</v>
      </c>
      <c r="AT5" s="1858">
        <v>238</v>
      </c>
      <c r="AU5" s="172"/>
      <c r="AV5" s="1721"/>
      <c r="AY5" s="1721"/>
      <c r="XFB5" s="1682">
        <v>245</v>
      </c>
    </row>
    <row r="6" spans="1:199 16382:16382" s="543" customFormat="1" ht="24" customHeight="1" thickBot="1">
      <c r="A6" s="241"/>
      <c r="B6" s="1052" t="str">
        <f>INDEX(tblTrans[[English]:[Polski]],MATCH(XFB6,tblTrans[ID],0),LangSelID)</f>
        <v>Impairment of available for sale equity securities</v>
      </c>
      <c r="C6" s="1053">
        <v>69</v>
      </c>
      <c r="D6" s="1054">
        <v>-485</v>
      </c>
      <c r="E6" s="1054">
        <v>-65</v>
      </c>
      <c r="F6" s="1055">
        <v>-286</v>
      </c>
      <c r="G6" s="1053">
        <v>0</v>
      </c>
      <c r="H6" s="1054">
        <v>0</v>
      </c>
      <c r="I6" s="943">
        <v>-63</v>
      </c>
      <c r="J6" s="944">
        <v>15</v>
      </c>
      <c r="K6" s="945">
        <v>0</v>
      </c>
      <c r="L6" s="943">
        <v>0</v>
      </c>
      <c r="M6" s="943">
        <v>0</v>
      </c>
      <c r="N6" s="941">
        <v>-1022</v>
      </c>
      <c r="O6" s="942">
        <v>-17137</v>
      </c>
      <c r="P6" s="943">
        <v>-699</v>
      </c>
      <c r="Q6" s="943">
        <v>20238</v>
      </c>
      <c r="R6" s="944">
        <v>-449</v>
      </c>
      <c r="S6" s="945">
        <v>0</v>
      </c>
      <c r="T6" s="943">
        <v>-65</v>
      </c>
      <c r="U6" s="943">
        <v>0</v>
      </c>
      <c r="V6" s="941">
        <v>-833</v>
      </c>
      <c r="W6" s="942">
        <v>-4452</v>
      </c>
      <c r="X6" s="943">
        <v>-366</v>
      </c>
      <c r="Y6" s="943">
        <v>4818</v>
      </c>
      <c r="Z6" s="944">
        <v>0</v>
      </c>
      <c r="AA6" s="945">
        <v>0</v>
      </c>
      <c r="AB6" s="943">
        <v>-105</v>
      </c>
      <c r="AC6" s="943">
        <v>2508</v>
      </c>
      <c r="AD6" s="941">
        <v>-500</v>
      </c>
      <c r="AE6" s="942"/>
      <c r="AF6" s="943"/>
      <c r="AG6" s="943">
        <v>-452</v>
      </c>
      <c r="AH6" s="944">
        <v>0</v>
      </c>
      <c r="AI6" s="1853">
        <v>0</v>
      </c>
      <c r="AJ6" s="1854">
        <v>0</v>
      </c>
      <c r="AK6" s="1855">
        <v>-9</v>
      </c>
      <c r="AL6" s="1855">
        <v>-3438</v>
      </c>
      <c r="AM6" s="1855">
        <v>10</v>
      </c>
      <c r="AN6" s="1855">
        <v>1</v>
      </c>
      <c r="AO6" s="1856">
        <v>-5974</v>
      </c>
      <c r="AP6" s="1856">
        <v>-2736</v>
      </c>
      <c r="AQ6" s="1856">
        <v>-442</v>
      </c>
      <c r="AR6" s="1856">
        <v>-7677</v>
      </c>
      <c r="AS6" s="1856">
        <v>0</v>
      </c>
      <c r="AT6" s="1856">
        <v>0</v>
      </c>
      <c r="AU6" s="86"/>
      <c r="AV6" s="1721"/>
      <c r="AY6" s="1721"/>
      <c r="XFB6" s="1682">
        <v>246</v>
      </c>
    </row>
    <row r="7" spans="1:199 16382:16382" ht="16.5" customHeight="1" thickBot="1">
      <c r="A7" s="106"/>
      <c r="B7" s="723" t="str">
        <f>INDEX(tblTrans[[English]:[Polski]],MATCH(XFB7,tblTrans[ID],0),LangSelID)</f>
        <v>Total gains less losses from investment securities</v>
      </c>
      <c r="C7" s="724">
        <v>8462</v>
      </c>
      <c r="D7" s="724">
        <v>1739</v>
      </c>
      <c r="E7" s="724">
        <v>1497</v>
      </c>
      <c r="F7" s="724">
        <v>10824</v>
      </c>
      <c r="G7" s="724">
        <v>7055</v>
      </c>
      <c r="H7" s="724">
        <v>106</v>
      </c>
      <c r="I7" s="724">
        <v>-3249</v>
      </c>
      <c r="J7" s="724">
        <v>-78</v>
      </c>
      <c r="K7" s="724">
        <v>137487</v>
      </c>
      <c r="L7" s="724">
        <v>330</v>
      </c>
      <c r="M7" s="724">
        <v>97</v>
      </c>
      <c r="N7" s="724">
        <v>-2149</v>
      </c>
      <c r="O7" s="724">
        <v>-16606</v>
      </c>
      <c r="P7" s="724">
        <v>-544</v>
      </c>
      <c r="Q7" s="724">
        <v>20346</v>
      </c>
      <c r="R7" s="724">
        <v>-3968</v>
      </c>
      <c r="S7" s="724">
        <v>0</v>
      </c>
      <c r="T7" s="724">
        <v>16896</v>
      </c>
      <c r="U7" s="724">
        <v>29604</v>
      </c>
      <c r="V7" s="724">
        <v>-1352</v>
      </c>
      <c r="W7" s="724">
        <v>-4294</v>
      </c>
      <c r="X7" s="724">
        <v>-2511</v>
      </c>
      <c r="Y7" s="724">
        <v>20040</v>
      </c>
      <c r="Z7" s="724">
        <v>-1250</v>
      </c>
      <c r="AA7" s="724">
        <v>16026</v>
      </c>
      <c r="AB7" s="724">
        <v>20468</v>
      </c>
      <c r="AC7" s="724">
        <v>5390</v>
      </c>
      <c r="AD7" s="724">
        <v>3082</v>
      </c>
      <c r="AE7" s="724">
        <f>AE4+AE6</f>
        <v>774</v>
      </c>
      <c r="AF7" s="724">
        <f>AF4+AF6</f>
        <v>36160</v>
      </c>
      <c r="AG7" s="724">
        <f>AG4+AG6</f>
        <v>16368</v>
      </c>
      <c r="AH7" s="724">
        <v>25276</v>
      </c>
      <c r="AI7" s="724">
        <f>SUM(AI4:AI6)</f>
        <v>9845</v>
      </c>
      <c r="AJ7" s="724">
        <f>SUM(AJ4:AJ6)</f>
        <v>4041</v>
      </c>
      <c r="AK7" s="724">
        <f>SUM(AK4:AK6)</f>
        <v>3545</v>
      </c>
      <c r="AL7" s="724">
        <f>SUM(AL4:AL6)</f>
        <v>34495</v>
      </c>
      <c r="AM7" s="724">
        <v>195008</v>
      </c>
      <c r="AN7" s="724">
        <v>1342</v>
      </c>
      <c r="AO7" s="724">
        <v>-9372</v>
      </c>
      <c r="AP7" s="724">
        <v>127430</v>
      </c>
      <c r="AQ7" s="724">
        <v>3427</v>
      </c>
      <c r="AR7" s="724">
        <v>244755</v>
      </c>
      <c r="AS7" s="724">
        <v>2350</v>
      </c>
      <c r="AT7" s="724">
        <v>10749</v>
      </c>
      <c r="AV7" s="1721"/>
      <c r="AW7" s="172"/>
      <c r="AX7" s="172"/>
      <c r="AY7" s="1721"/>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172"/>
      <c r="ED7" s="172"/>
      <c r="EE7" s="172"/>
      <c r="EF7" s="172"/>
      <c r="EG7" s="172"/>
      <c r="EH7" s="172"/>
      <c r="EI7" s="172"/>
      <c r="EJ7" s="172"/>
      <c r="EK7" s="172"/>
      <c r="EL7" s="172"/>
      <c r="EM7" s="172"/>
      <c r="EN7" s="172"/>
      <c r="EO7" s="172"/>
      <c r="EP7" s="172"/>
      <c r="EQ7" s="172"/>
      <c r="ER7" s="172"/>
      <c r="ES7" s="172"/>
      <c r="ET7" s="172"/>
      <c r="EU7" s="172"/>
      <c r="EV7" s="172"/>
      <c r="EW7" s="172"/>
      <c r="EX7" s="172"/>
      <c r="EY7" s="172"/>
      <c r="EZ7" s="172"/>
      <c r="FA7" s="172"/>
      <c r="FB7" s="172"/>
      <c r="FC7" s="172"/>
      <c r="FD7" s="172"/>
      <c r="FE7" s="172"/>
      <c r="FF7" s="172"/>
      <c r="FG7" s="172"/>
      <c r="FH7" s="172"/>
      <c r="FI7" s="172"/>
      <c r="FJ7" s="172"/>
      <c r="FK7" s="172"/>
      <c r="FL7" s="172"/>
      <c r="FM7" s="172"/>
      <c r="FN7" s="172"/>
      <c r="FO7" s="172"/>
      <c r="FP7" s="172"/>
      <c r="FQ7" s="172"/>
      <c r="FR7" s="172"/>
      <c r="FS7" s="172"/>
      <c r="FT7" s="172"/>
      <c r="FU7" s="172"/>
      <c r="FV7" s="172"/>
      <c r="FW7" s="172"/>
      <c r="FX7" s="172"/>
      <c r="FY7" s="172"/>
      <c r="FZ7" s="172"/>
      <c r="GA7" s="172"/>
      <c r="GB7" s="172"/>
      <c r="GC7" s="172"/>
      <c r="GD7" s="172"/>
      <c r="GE7" s="172"/>
      <c r="GF7" s="172"/>
      <c r="GG7" s="172"/>
      <c r="GH7" s="172"/>
      <c r="GI7" s="172"/>
      <c r="GJ7" s="172"/>
      <c r="GK7" s="172"/>
      <c r="GL7" s="172"/>
      <c r="GM7" s="172"/>
      <c r="GN7" s="172"/>
      <c r="GO7" s="172"/>
      <c r="GP7" s="172"/>
      <c r="GQ7" s="172"/>
      <c r="XFB7" s="1682">
        <v>247</v>
      </c>
    </row>
    <row r="8" spans="1:199 16382:16382" thickBot="1">
      <c r="A8" s="251"/>
      <c r="B8" s="127"/>
      <c r="C8" s="128"/>
      <c r="D8" s="128"/>
      <c r="E8" s="128"/>
      <c r="F8" s="128"/>
      <c r="G8" s="128"/>
      <c r="H8" s="117"/>
      <c r="I8" s="107"/>
      <c r="J8" s="108"/>
      <c r="K8" s="108"/>
      <c r="L8" s="108"/>
      <c r="M8" s="108"/>
      <c r="N8" s="108"/>
      <c r="O8" s="108"/>
      <c r="P8" s="108"/>
      <c r="Q8" s="129"/>
      <c r="R8" s="108"/>
      <c r="S8" s="108"/>
      <c r="T8" s="108"/>
      <c r="U8" s="108"/>
      <c r="V8" s="108"/>
      <c r="W8" s="108"/>
      <c r="X8" s="108"/>
      <c r="Y8" s="108"/>
      <c r="Z8" s="108"/>
      <c r="AA8" s="108"/>
      <c r="AB8" s="108"/>
      <c r="AC8" s="108"/>
      <c r="AD8" s="108"/>
      <c r="AE8" s="108"/>
      <c r="AF8" s="108"/>
      <c r="AG8" s="108"/>
      <c r="AH8" s="108"/>
      <c r="AI8" s="108"/>
      <c r="AJ8" s="108"/>
      <c r="AK8" s="108"/>
      <c r="AL8" s="108"/>
      <c r="AM8" s="108"/>
      <c r="AN8" s="108"/>
      <c r="AO8" s="107"/>
      <c r="AP8" s="108"/>
      <c r="AQ8" s="108"/>
      <c r="AR8" s="108"/>
      <c r="AS8" s="108"/>
      <c r="AT8" s="108"/>
      <c r="AU8" s="98"/>
      <c r="XFB8" s="108"/>
    </row>
    <row r="9" spans="1:199 16382:16382" thickBot="1">
      <c r="B9" s="110"/>
      <c r="C9" s="118"/>
      <c r="D9" s="118"/>
      <c r="E9" s="118"/>
      <c r="F9" s="118"/>
      <c r="G9" s="118"/>
      <c r="H9" s="118"/>
      <c r="I9" s="118"/>
      <c r="J9" s="118"/>
      <c r="K9" s="118"/>
      <c r="L9" s="118"/>
      <c r="AI9" s="1365"/>
      <c r="AJ9" s="1365"/>
      <c r="AK9" s="1365"/>
      <c r="AL9" s="1365"/>
      <c r="AM9" s="1365"/>
      <c r="AN9" s="1365"/>
      <c r="AO9" s="1365"/>
      <c r="AP9" s="98"/>
      <c r="AU9" s="98"/>
    </row>
    <row r="10" spans="1:199 16382:16382" thickBot="1">
      <c r="B10" s="119"/>
      <c r="C10" s="120"/>
      <c r="D10" s="120"/>
      <c r="E10" s="119"/>
      <c r="F10" s="120"/>
      <c r="G10" s="120"/>
      <c r="H10" s="119"/>
      <c r="I10" s="120"/>
      <c r="J10" s="120"/>
      <c r="K10" s="121"/>
      <c r="L10" s="120"/>
      <c r="AM10" s="1356"/>
      <c r="AU10" s="98"/>
    </row>
    <row r="11" spans="1:199 16382:16382" thickBot="1">
      <c r="B11" s="110"/>
      <c r="C11" s="123"/>
      <c r="D11" s="123"/>
      <c r="E11" s="122"/>
      <c r="F11" s="123"/>
      <c r="G11" s="123"/>
      <c r="H11" s="122"/>
      <c r="I11" s="123"/>
      <c r="J11" s="123"/>
      <c r="K11" s="122"/>
      <c r="L11" s="123"/>
      <c r="AU11" s="98"/>
    </row>
    <row r="12" spans="1:199 16382:16382" ht="46.5" customHeight="1" thickBot="1">
      <c r="B12" s="86"/>
      <c r="C12" s="124"/>
      <c r="D12" s="124"/>
      <c r="E12" s="121"/>
      <c r="F12" s="124"/>
      <c r="G12" s="124"/>
      <c r="H12" s="121"/>
      <c r="I12" s="124"/>
      <c r="J12" s="124"/>
      <c r="K12" s="121"/>
      <c r="L12" s="124"/>
    </row>
    <row r="13" spans="1:199 16382:16382" ht="55.5" customHeight="1" thickBot="1">
      <c r="B13" s="1661" t="str">
        <f>INDEX(tblTrans[[English]:[Polski]],MATCH(XFB13,tblTrans[ID],0),LangSelID)</f>
        <v>Position extracted from "Sale / redemption of financial assets available for sale" after the sale of BRE Ubezpieczenia TUiR; corrected backwards since Q1 2015</v>
      </c>
      <c r="C13" s="125"/>
      <c r="D13" s="125"/>
      <c r="E13" s="119"/>
      <c r="F13" s="125"/>
      <c r="G13" s="125"/>
      <c r="H13" s="119"/>
      <c r="I13" s="125"/>
      <c r="J13" s="125"/>
      <c r="K13" s="119"/>
      <c r="L13" s="125"/>
      <c r="XFB13" s="86">
        <v>248</v>
      </c>
    </row>
    <row r="14" spans="1:199 16382:16382" thickBot="1">
      <c r="B14" s="86"/>
      <c r="C14" s="125"/>
      <c r="D14" s="125"/>
      <c r="E14" s="119"/>
      <c r="F14" s="125"/>
      <c r="G14" s="125"/>
      <c r="H14" s="119"/>
      <c r="I14" s="125"/>
      <c r="J14" s="125"/>
      <c r="K14" s="119"/>
      <c r="L14" s="125"/>
      <c r="AL14" s="97"/>
    </row>
    <row r="15" spans="1:199 16382:16382" thickBot="1">
      <c r="B15" s="119"/>
      <c r="C15" s="125"/>
      <c r="D15" s="125"/>
      <c r="E15" s="119"/>
      <c r="F15" s="125"/>
      <c r="G15" s="125"/>
      <c r="H15" s="119"/>
      <c r="I15" s="125"/>
      <c r="J15" s="125"/>
      <c r="K15" s="119"/>
      <c r="L15" s="125"/>
      <c r="AL15" s="97"/>
    </row>
    <row r="16" spans="1:199 16382:16382" thickBot="1">
      <c r="B16" s="119"/>
      <c r="C16" s="125"/>
      <c r="D16" s="125"/>
      <c r="E16" s="119"/>
      <c r="F16" s="125"/>
      <c r="G16" s="125"/>
      <c r="H16" s="119"/>
      <c r="I16" s="125"/>
      <c r="J16" s="125"/>
      <c r="K16" s="119"/>
      <c r="L16" s="125"/>
      <c r="AL16" s="97"/>
    </row>
    <row r="17" spans="2:46" thickBot="1">
      <c r="B17" s="109"/>
      <c r="C17" s="109"/>
      <c r="D17" s="109"/>
      <c r="E17" s="109"/>
      <c r="F17" s="109"/>
      <c r="G17" s="109"/>
      <c r="H17" s="109"/>
      <c r="I17" s="109"/>
      <c r="J17" s="109"/>
      <c r="K17" s="109"/>
      <c r="L17" s="109"/>
      <c r="AL17" s="97"/>
    </row>
    <row r="18" spans="2:46" thickBot="1">
      <c r="C18" s="105"/>
      <c r="D18" s="105"/>
      <c r="E18" s="105"/>
      <c r="F18" s="105"/>
      <c r="G18" s="105"/>
      <c r="AL18" s="97"/>
    </row>
    <row r="19" spans="2:46" thickBot="1">
      <c r="C19" s="105"/>
      <c r="D19" s="105"/>
      <c r="E19" s="105"/>
      <c r="F19" s="105"/>
      <c r="G19" s="105"/>
      <c r="AL19" s="97"/>
    </row>
    <row r="20" spans="2:46" thickBot="1">
      <c r="C20" s="105"/>
      <c r="D20" s="105"/>
      <c r="E20" s="105"/>
      <c r="F20" s="105"/>
      <c r="G20" s="105"/>
      <c r="AL20" s="97"/>
    </row>
    <row r="21" spans="2:46" thickBot="1">
      <c r="C21" s="105"/>
      <c r="D21" s="105"/>
      <c r="E21" s="105"/>
      <c r="F21" s="105"/>
      <c r="G21" s="105"/>
    </row>
    <row r="22" spans="2:46" ht="11.25" customHeight="1" thickBot="1">
      <c r="C22" s="105"/>
      <c r="D22" s="105"/>
      <c r="E22" s="105"/>
      <c r="F22" s="105"/>
      <c r="G22" s="105"/>
      <c r="K22" s="126"/>
    </row>
    <row r="23" spans="2:46" thickBot="1">
      <c r="C23" s="105"/>
      <c r="D23" s="105"/>
      <c r="E23" s="105"/>
      <c r="F23" s="105"/>
      <c r="G23" s="105"/>
    </row>
    <row r="24" spans="2:46" thickBot="1">
      <c r="C24" s="105"/>
      <c r="D24" s="105"/>
      <c r="E24" s="105"/>
      <c r="F24" s="105"/>
      <c r="G24" s="105"/>
    </row>
    <row r="25" spans="2:46" thickBot="1">
      <c r="C25" s="105"/>
      <c r="D25" s="105"/>
      <c r="E25" s="105"/>
      <c r="F25" s="105"/>
      <c r="G25" s="105"/>
    </row>
    <row r="26" spans="2:46" thickBot="1">
      <c r="C26" s="105"/>
      <c r="D26" s="105"/>
      <c r="E26" s="105"/>
      <c r="F26" s="105"/>
      <c r="G26" s="105"/>
    </row>
    <row r="27" spans="2:46" thickBot="1">
      <c r="C27" s="105"/>
      <c r="D27" s="105"/>
      <c r="E27" s="105"/>
      <c r="F27" s="105"/>
      <c r="G27" s="105"/>
    </row>
    <row r="28" spans="2:46" thickBot="1">
      <c r="C28" s="105"/>
      <c r="D28" s="105"/>
      <c r="E28" s="105"/>
      <c r="F28" s="105"/>
      <c r="G28" s="105"/>
    </row>
    <row r="29" spans="2:46" thickBot="1">
      <c r="C29" s="105"/>
      <c r="D29" s="105"/>
      <c r="E29" s="105"/>
      <c r="F29" s="105"/>
      <c r="G29" s="105"/>
    </row>
    <row r="30" spans="2:46" thickBot="1">
      <c r="C30" s="105"/>
      <c r="D30" s="105"/>
      <c r="E30" s="105"/>
      <c r="F30" s="105"/>
      <c r="G30" s="105"/>
      <c r="AM30" s="98"/>
      <c r="AN30" s="98"/>
      <c r="AO30" s="98"/>
      <c r="AP30" s="98"/>
      <c r="AQ30" s="98"/>
      <c r="AR30" s="98"/>
      <c r="AS30" s="98"/>
      <c r="AT30" s="98"/>
    </row>
    <row r="31" spans="2:46" thickBot="1">
      <c r="C31" s="105"/>
      <c r="D31" s="105"/>
      <c r="E31" s="105"/>
      <c r="F31" s="105"/>
      <c r="G31" s="105"/>
      <c r="AM31" s="98"/>
      <c r="AN31" s="98"/>
      <c r="AO31" s="98"/>
      <c r="AP31" s="98"/>
      <c r="AQ31" s="98"/>
      <c r="AR31" s="98"/>
      <c r="AS31" s="98"/>
      <c r="AT31" s="98"/>
    </row>
    <row r="32" spans="2:46" thickBot="1">
      <c r="C32" s="105"/>
      <c r="D32" s="105"/>
      <c r="E32" s="105"/>
      <c r="F32" s="105"/>
      <c r="G32" s="105"/>
      <c r="AM32" s="98"/>
      <c r="AN32" s="98"/>
      <c r="AO32" s="98"/>
      <c r="AP32" s="98"/>
      <c r="AQ32" s="98"/>
      <c r="AR32" s="98"/>
      <c r="AS32" s="98"/>
      <c r="AT32" s="98"/>
    </row>
    <row r="33" spans="3:7" thickBot="1">
      <c r="C33" s="105"/>
      <c r="D33" s="105"/>
      <c r="E33" s="105"/>
      <c r="F33" s="105"/>
      <c r="G33" s="105"/>
    </row>
    <row r="34" spans="3:7" thickBot="1">
      <c r="C34" s="105"/>
      <c r="D34" s="105"/>
      <c r="E34" s="105"/>
      <c r="F34" s="105"/>
      <c r="G34" s="105"/>
    </row>
    <row r="35" spans="3:7" thickBot="1">
      <c r="C35" s="105"/>
      <c r="D35" s="105"/>
      <c r="E35" s="105"/>
      <c r="F35" s="105"/>
      <c r="G35" s="105"/>
    </row>
    <row r="36" spans="3:7" thickBot="1">
      <c r="C36" s="105"/>
      <c r="D36" s="105"/>
      <c r="E36" s="105"/>
      <c r="F36" s="105"/>
      <c r="G36" s="105"/>
    </row>
    <row r="37" spans="3:7" thickBot="1">
      <c r="C37" s="105"/>
      <c r="D37" s="105"/>
      <c r="E37" s="105"/>
      <c r="F37" s="105"/>
      <c r="G37" s="105"/>
    </row>
    <row r="38" spans="3:7" thickBot="1">
      <c r="C38" s="105"/>
      <c r="D38" s="105"/>
      <c r="E38" s="105"/>
      <c r="F38" s="105"/>
      <c r="G38" s="105"/>
    </row>
    <row r="39" spans="3:7" thickBot="1">
      <c r="C39" s="105"/>
      <c r="D39" s="105"/>
      <c r="E39" s="105"/>
      <c r="F39" s="105"/>
      <c r="G39" s="105"/>
    </row>
    <row r="40" spans="3:7" thickBot="1">
      <c r="C40" s="105"/>
      <c r="D40" s="105"/>
      <c r="E40" s="105"/>
      <c r="F40" s="105"/>
      <c r="G40" s="105"/>
    </row>
    <row r="41" spans="3:7" thickBot="1">
      <c r="C41" s="105"/>
      <c r="D41" s="105"/>
      <c r="E41" s="105"/>
      <c r="F41" s="105"/>
      <c r="G41" s="105"/>
    </row>
    <row r="42" spans="3:7" thickBot="1">
      <c r="C42" s="105"/>
      <c r="D42" s="105"/>
      <c r="E42" s="105"/>
      <c r="F42" s="105"/>
      <c r="G42" s="105"/>
    </row>
    <row r="43" spans="3:7" thickBot="1">
      <c r="C43" s="105"/>
      <c r="D43" s="105"/>
      <c r="E43" s="105"/>
      <c r="F43" s="105"/>
      <c r="G43" s="105"/>
    </row>
    <row r="44" spans="3:7" thickBot="1">
      <c r="C44" s="105"/>
      <c r="D44" s="105"/>
      <c r="E44" s="105"/>
      <c r="F44" s="105"/>
      <c r="G44" s="105"/>
    </row>
    <row r="45" spans="3:7" thickBot="1">
      <c r="C45" s="105"/>
      <c r="D45" s="105"/>
      <c r="E45" s="105"/>
      <c r="F45" s="105"/>
      <c r="G45" s="105"/>
    </row>
    <row r="46" spans="3:7" thickBot="1">
      <c r="C46" s="105"/>
      <c r="D46" s="105"/>
      <c r="E46" s="105"/>
      <c r="F46" s="105"/>
      <c r="G46" s="105"/>
    </row>
    <row r="47" spans="3:7" thickBot="1">
      <c r="C47" s="105"/>
      <c r="D47" s="105"/>
      <c r="E47" s="105"/>
      <c r="F47" s="105"/>
      <c r="G47" s="105"/>
    </row>
    <row r="48" spans="3:7" thickBot="1">
      <c r="C48" s="105"/>
      <c r="D48" s="105"/>
      <c r="E48" s="105"/>
      <c r="F48" s="105"/>
      <c r="G48" s="105"/>
    </row>
    <row r="49" spans="3:7" thickBot="1">
      <c r="C49" s="105"/>
      <c r="D49" s="105"/>
      <c r="E49" s="105"/>
      <c r="F49" s="105"/>
      <c r="G49" s="105"/>
    </row>
    <row r="50" spans="3:7" thickBot="1">
      <c r="C50" s="105"/>
      <c r="D50" s="105"/>
      <c r="E50" s="105"/>
      <c r="F50" s="105"/>
      <c r="G50" s="105"/>
    </row>
    <row r="51" spans="3:7" thickBot="1">
      <c r="C51" s="105"/>
      <c r="D51" s="105"/>
      <c r="E51" s="105"/>
      <c r="F51" s="105"/>
      <c r="G51" s="105"/>
    </row>
    <row r="52" spans="3:7" thickBot="1">
      <c r="C52" s="105"/>
      <c r="D52" s="105"/>
      <c r="E52" s="105"/>
      <c r="F52" s="105"/>
      <c r="G52" s="105"/>
    </row>
    <row r="53" spans="3:7" thickBot="1">
      <c r="C53" s="105"/>
      <c r="D53" s="105"/>
      <c r="E53" s="105"/>
      <c r="F53" s="105"/>
      <c r="G53" s="105"/>
    </row>
    <row r="54" spans="3:7" thickBot="1">
      <c r="C54" s="105"/>
      <c r="D54" s="105"/>
      <c r="E54" s="105"/>
      <c r="F54" s="105"/>
      <c r="G54" s="105"/>
    </row>
    <row r="55" spans="3:7" thickBot="1">
      <c r="C55" s="105"/>
      <c r="D55" s="105"/>
      <c r="E55" s="105"/>
      <c r="F55" s="105"/>
      <c r="G55" s="105"/>
    </row>
    <row r="56" spans="3:7" thickBot="1">
      <c r="C56" s="105"/>
      <c r="D56" s="105"/>
      <c r="E56" s="105"/>
      <c r="F56" s="105"/>
      <c r="G56" s="105"/>
    </row>
    <row r="57" spans="3:7" thickBot="1">
      <c r="C57" s="105"/>
      <c r="D57" s="105"/>
      <c r="E57" s="105"/>
      <c r="F57" s="105"/>
      <c r="G57" s="105"/>
    </row>
    <row r="58" spans="3:7" thickBot="1">
      <c r="C58" s="105"/>
      <c r="D58" s="105"/>
      <c r="E58" s="105"/>
      <c r="F58" s="105"/>
      <c r="G58" s="105"/>
    </row>
    <row r="59" spans="3:7" thickBot="1">
      <c r="C59" s="105"/>
      <c r="D59" s="105"/>
      <c r="E59" s="105"/>
      <c r="F59" s="105"/>
      <c r="G59" s="105"/>
    </row>
    <row r="60" spans="3:7" thickBot="1">
      <c r="C60" s="105"/>
      <c r="D60" s="105"/>
      <c r="E60" s="105"/>
      <c r="F60" s="105"/>
      <c r="G60" s="105"/>
    </row>
    <row r="61" spans="3:7" thickBot="1">
      <c r="C61" s="105"/>
      <c r="D61" s="105"/>
      <c r="E61" s="105"/>
      <c r="F61" s="105"/>
      <c r="G61" s="105"/>
    </row>
    <row r="62" spans="3:7" thickBot="1">
      <c r="C62" s="105"/>
      <c r="D62" s="105"/>
      <c r="E62" s="105"/>
      <c r="F62" s="105"/>
      <c r="G62" s="105"/>
    </row>
    <row r="63" spans="3:7" thickBot="1">
      <c r="C63" s="105"/>
      <c r="D63" s="105"/>
      <c r="E63" s="105"/>
      <c r="F63" s="105"/>
      <c r="G63" s="105"/>
    </row>
    <row r="64" spans="3:7" thickBot="1">
      <c r="C64" s="105"/>
      <c r="D64" s="105"/>
      <c r="E64" s="105"/>
      <c r="F64" s="105"/>
      <c r="G64" s="105"/>
    </row>
    <row r="65" spans="3:7" thickBot="1">
      <c r="C65" s="105"/>
      <c r="D65" s="105"/>
      <c r="E65" s="105"/>
      <c r="F65" s="105"/>
      <c r="G65" s="105"/>
    </row>
    <row r="66" spans="3:7" thickBot="1">
      <c r="C66" s="105"/>
      <c r="D66" s="105"/>
      <c r="E66" s="105"/>
      <c r="F66" s="105"/>
      <c r="G66" s="105"/>
    </row>
    <row r="67" spans="3:7" thickBot="1">
      <c r="C67" s="105"/>
      <c r="D67" s="105"/>
      <c r="E67" s="105"/>
      <c r="F67" s="105"/>
      <c r="G67" s="105"/>
    </row>
    <row r="68" spans="3:7" thickBot="1">
      <c r="C68" s="105"/>
      <c r="D68" s="105"/>
      <c r="E68" s="105"/>
      <c r="F68" s="105"/>
      <c r="G68" s="105"/>
    </row>
    <row r="69" spans="3:7" thickBot="1">
      <c r="C69" s="105"/>
      <c r="D69" s="105"/>
      <c r="E69" s="105"/>
      <c r="F69" s="105"/>
      <c r="G69" s="105"/>
    </row>
    <row r="70" spans="3:7" thickBot="1">
      <c r="C70" s="105"/>
      <c r="D70" s="105"/>
      <c r="E70" s="105"/>
      <c r="F70" s="105"/>
      <c r="G70" s="105"/>
    </row>
    <row r="71" spans="3:7" thickBot="1">
      <c r="C71" s="105"/>
      <c r="D71" s="105"/>
      <c r="E71" s="105"/>
      <c r="F71" s="105"/>
      <c r="G71" s="105"/>
    </row>
    <row r="72" spans="3:7" thickBot="1">
      <c r="C72" s="105"/>
      <c r="D72" s="105"/>
      <c r="E72" s="105"/>
      <c r="F72" s="105"/>
      <c r="G72" s="105"/>
    </row>
    <row r="73" spans="3:7" thickBot="1">
      <c r="C73" s="105"/>
      <c r="D73" s="105"/>
      <c r="E73" s="105"/>
      <c r="F73" s="105"/>
      <c r="G73" s="105"/>
    </row>
    <row r="74" spans="3:7" thickBot="1">
      <c r="C74" s="105"/>
      <c r="D74" s="105"/>
      <c r="E74" s="105"/>
      <c r="F74" s="105"/>
      <c r="G74" s="105"/>
    </row>
    <row r="75" spans="3:7" thickBot="1">
      <c r="C75" s="105"/>
      <c r="D75" s="105"/>
      <c r="E75" s="105"/>
      <c r="F75" s="105"/>
      <c r="G75" s="105"/>
    </row>
    <row r="76" spans="3:7" thickBot="1">
      <c r="C76" s="105"/>
      <c r="D76" s="105"/>
      <c r="E76" s="105"/>
      <c r="F76" s="105"/>
      <c r="G76" s="105"/>
    </row>
    <row r="77" spans="3:7" thickBot="1">
      <c r="C77" s="105"/>
      <c r="D77" s="105"/>
      <c r="E77" s="105"/>
      <c r="F77" s="105"/>
      <c r="G77" s="105"/>
    </row>
    <row r="78" spans="3:7" thickBot="1">
      <c r="C78" s="105"/>
      <c r="D78" s="105"/>
      <c r="E78" s="105"/>
      <c r="F78" s="105"/>
      <c r="G78" s="105"/>
    </row>
    <row r="79" spans="3:7" thickBot="1">
      <c r="C79" s="105"/>
      <c r="D79" s="105"/>
      <c r="E79" s="105"/>
      <c r="F79" s="105"/>
      <c r="G79" s="105"/>
    </row>
    <row r="80" spans="3:7" thickBot="1">
      <c r="C80" s="105"/>
      <c r="D80" s="105"/>
      <c r="E80" s="105"/>
      <c r="F80" s="105"/>
      <c r="G80" s="105"/>
    </row>
    <row r="81" spans="3:7" thickBot="1">
      <c r="C81" s="105"/>
      <c r="D81" s="105"/>
      <c r="E81" s="105"/>
      <c r="F81" s="105"/>
      <c r="G81" s="105"/>
    </row>
    <row r="82" spans="3:7" thickBot="1">
      <c r="C82" s="105"/>
      <c r="D82" s="105"/>
      <c r="E82" s="105"/>
      <c r="F82" s="105"/>
      <c r="G82" s="105"/>
    </row>
    <row r="83" spans="3:7" thickBot="1">
      <c r="C83" s="105"/>
      <c r="D83" s="105"/>
      <c r="E83" s="105"/>
      <c r="F83" s="105"/>
      <c r="G83" s="105"/>
    </row>
    <row r="84" spans="3:7" thickBot="1">
      <c r="C84" s="105"/>
      <c r="D84" s="105"/>
      <c r="E84" s="105"/>
      <c r="F84" s="105"/>
      <c r="G84" s="105"/>
    </row>
    <row r="85" spans="3:7" thickBot="1">
      <c r="C85" s="105"/>
      <c r="D85" s="105"/>
      <c r="E85" s="105"/>
      <c r="F85" s="105"/>
      <c r="G85" s="105"/>
    </row>
    <row r="86" spans="3:7" thickBot="1">
      <c r="C86" s="105"/>
      <c r="D86" s="105"/>
      <c r="E86" s="105"/>
      <c r="F86" s="105"/>
      <c r="G86" s="105"/>
    </row>
    <row r="87" spans="3:7" thickBot="1">
      <c r="C87" s="105"/>
      <c r="D87" s="105"/>
      <c r="E87" s="105"/>
      <c r="F87" s="105"/>
      <c r="G87" s="105"/>
    </row>
    <row r="88" spans="3:7" thickBot="1">
      <c r="C88" s="105"/>
      <c r="D88" s="105"/>
      <c r="E88" s="105"/>
      <c r="F88" s="105"/>
      <c r="G88" s="105"/>
    </row>
    <row r="89" spans="3:7" thickBot="1">
      <c r="C89" s="105"/>
      <c r="D89" s="105"/>
      <c r="E89" s="105"/>
      <c r="F89" s="105"/>
      <c r="G89" s="105"/>
    </row>
    <row r="90" spans="3:7" thickBot="1">
      <c r="C90" s="105"/>
      <c r="D90" s="105"/>
      <c r="E90" s="105"/>
      <c r="F90" s="105"/>
      <c r="G90" s="105"/>
    </row>
    <row r="91" spans="3:7" thickBot="1">
      <c r="C91" s="105"/>
      <c r="D91" s="105"/>
      <c r="E91" s="105"/>
      <c r="F91" s="105"/>
      <c r="G91" s="105"/>
    </row>
    <row r="92" spans="3:7" thickBot="1">
      <c r="C92" s="105"/>
      <c r="D92" s="105"/>
      <c r="E92" s="105"/>
      <c r="F92" s="105"/>
      <c r="G92" s="105"/>
    </row>
    <row r="93" spans="3:7" thickBot="1">
      <c r="C93" s="105"/>
      <c r="D93" s="105"/>
      <c r="E93" s="105"/>
      <c r="F93" s="105"/>
      <c r="G93" s="105"/>
    </row>
    <row r="94" spans="3:7" thickBot="1">
      <c r="C94" s="105"/>
      <c r="D94" s="105"/>
      <c r="E94" s="105"/>
      <c r="F94" s="105"/>
      <c r="G94" s="105"/>
    </row>
    <row r="95" spans="3:7" thickBot="1">
      <c r="C95" s="105"/>
      <c r="D95" s="105"/>
      <c r="E95" s="105"/>
      <c r="F95" s="105"/>
      <c r="G95" s="105"/>
    </row>
    <row r="96" spans="3:7" thickBot="1">
      <c r="C96" s="105"/>
      <c r="D96" s="105"/>
      <c r="E96" s="105"/>
      <c r="F96" s="105"/>
      <c r="G96" s="105"/>
    </row>
    <row r="97" spans="3:7" thickBot="1">
      <c r="C97" s="105"/>
      <c r="D97" s="105"/>
      <c r="E97" s="105"/>
      <c r="F97" s="105"/>
      <c r="G97" s="105"/>
    </row>
    <row r="98" spans="3:7" thickBot="1">
      <c r="C98" s="105"/>
      <c r="D98" s="105"/>
      <c r="E98" s="105"/>
      <c r="F98" s="105"/>
      <c r="G98" s="105"/>
    </row>
    <row r="99" spans="3:7" thickBot="1">
      <c r="C99" s="105"/>
      <c r="D99" s="105"/>
      <c r="E99" s="105"/>
      <c r="F99" s="105"/>
      <c r="G99" s="105"/>
    </row>
    <row r="100" spans="3:7" thickBot="1">
      <c r="C100" s="105"/>
      <c r="D100" s="105"/>
      <c r="E100" s="105"/>
      <c r="F100" s="105"/>
      <c r="G100" s="105"/>
    </row>
    <row r="101" spans="3:7" thickBot="1">
      <c r="C101" s="105"/>
      <c r="D101" s="105"/>
      <c r="E101" s="105"/>
      <c r="F101" s="105"/>
      <c r="G101" s="105"/>
    </row>
    <row r="102" spans="3:7" thickBot="1">
      <c r="C102" s="105"/>
      <c r="D102" s="105"/>
      <c r="E102" s="105"/>
      <c r="F102" s="105"/>
      <c r="G102" s="105"/>
    </row>
    <row r="103" spans="3:7" thickBot="1">
      <c r="C103" s="105"/>
      <c r="D103" s="105"/>
      <c r="E103" s="105"/>
      <c r="F103" s="105"/>
      <c r="G103" s="105"/>
    </row>
    <row r="104" spans="3:7" thickBot="1">
      <c r="C104" s="105"/>
      <c r="D104" s="105"/>
      <c r="E104" s="105"/>
      <c r="F104" s="105"/>
      <c r="G104" s="105"/>
    </row>
    <row r="105" spans="3:7" thickBot="1">
      <c r="C105" s="105"/>
      <c r="D105" s="105"/>
      <c r="E105" s="105"/>
      <c r="F105" s="105"/>
      <c r="G105" s="105"/>
    </row>
    <row r="106" spans="3:7" thickBot="1">
      <c r="C106" s="105"/>
      <c r="D106" s="105"/>
      <c r="E106" s="105"/>
      <c r="F106" s="105"/>
      <c r="G106" s="105"/>
    </row>
    <row r="107" spans="3:7" thickBot="1">
      <c r="C107" s="105"/>
      <c r="D107" s="105"/>
      <c r="E107" s="105"/>
      <c r="F107" s="105"/>
      <c r="G107" s="105"/>
    </row>
    <row r="108" spans="3:7" thickBot="1">
      <c r="C108" s="105"/>
      <c r="D108" s="105"/>
      <c r="E108" s="105"/>
      <c r="F108" s="105"/>
      <c r="G108" s="105"/>
    </row>
    <row r="109" spans="3:7" thickBot="1">
      <c r="C109" s="105"/>
      <c r="D109" s="105"/>
      <c r="E109" s="105"/>
      <c r="F109" s="105"/>
      <c r="G109" s="105"/>
    </row>
    <row r="110" spans="3:7" thickBot="1">
      <c r="C110" s="105"/>
      <c r="D110" s="105"/>
      <c r="E110" s="105"/>
      <c r="F110" s="105"/>
      <c r="G110" s="105"/>
    </row>
    <row r="111" spans="3:7" thickBot="1">
      <c r="C111" s="105"/>
      <c r="D111" s="105"/>
      <c r="E111" s="105"/>
      <c r="F111" s="105"/>
      <c r="G111" s="105"/>
    </row>
    <row r="112" spans="3:7" thickBot="1">
      <c r="C112" s="105"/>
      <c r="D112" s="105"/>
      <c r="E112" s="105"/>
      <c r="F112" s="105"/>
      <c r="G112" s="105"/>
    </row>
    <row r="113" spans="3:7" thickBot="1">
      <c r="C113" s="105"/>
      <c r="D113" s="105"/>
      <c r="E113" s="105"/>
      <c r="F113" s="105"/>
      <c r="G113" s="105"/>
    </row>
    <row r="114" spans="3:7" thickBot="1">
      <c r="C114" s="105"/>
      <c r="D114" s="105"/>
      <c r="E114" s="105"/>
      <c r="F114" s="105"/>
      <c r="G114" s="105"/>
    </row>
    <row r="115" spans="3:7" thickBot="1">
      <c r="C115" s="105"/>
      <c r="D115" s="105"/>
      <c r="E115" s="105"/>
      <c r="F115" s="105"/>
      <c r="G115" s="105"/>
    </row>
    <row r="116" spans="3:7" thickBot="1">
      <c r="C116" s="105"/>
      <c r="D116" s="105"/>
      <c r="E116" s="105"/>
      <c r="F116" s="105"/>
      <c r="G116" s="105"/>
    </row>
    <row r="117" spans="3:7" thickBot="1">
      <c r="C117" s="105"/>
      <c r="D117" s="105"/>
      <c r="E117" s="105"/>
      <c r="F117" s="105"/>
      <c r="G117" s="105"/>
    </row>
    <row r="118" spans="3:7" thickBot="1">
      <c r="C118" s="105"/>
      <c r="D118" s="105"/>
      <c r="E118" s="105"/>
      <c r="F118" s="105"/>
      <c r="G118" s="105"/>
    </row>
    <row r="119" spans="3:7" thickBot="1">
      <c r="C119" s="105"/>
      <c r="D119" s="105"/>
      <c r="E119" s="105"/>
      <c r="F119" s="105"/>
      <c r="G119" s="105"/>
    </row>
    <row r="120" spans="3:7" thickBot="1">
      <c r="C120" s="105"/>
      <c r="D120" s="105"/>
      <c r="E120" s="105"/>
      <c r="F120" s="105"/>
      <c r="G120" s="105"/>
    </row>
    <row r="121" spans="3:7" thickBot="1">
      <c r="C121" s="105"/>
      <c r="D121" s="105"/>
      <c r="E121" s="105"/>
      <c r="F121" s="105"/>
      <c r="G121" s="105"/>
    </row>
    <row r="122" spans="3:7" thickBot="1">
      <c r="C122" s="105"/>
      <c r="D122" s="105"/>
      <c r="E122" s="105"/>
      <c r="F122" s="105"/>
      <c r="G122" s="105"/>
    </row>
    <row r="123" spans="3:7" thickBot="1">
      <c r="C123" s="105"/>
      <c r="D123" s="105"/>
      <c r="E123" s="105"/>
      <c r="F123" s="105"/>
      <c r="G123" s="105"/>
    </row>
    <row r="124" spans="3:7" thickBot="1">
      <c r="C124" s="105"/>
      <c r="D124" s="105"/>
      <c r="E124" s="105"/>
      <c r="F124" s="105"/>
      <c r="G124" s="105"/>
    </row>
    <row r="125" spans="3:7" thickBot="1">
      <c r="C125" s="105"/>
      <c r="D125" s="105"/>
      <c r="E125" s="105"/>
      <c r="F125" s="105"/>
      <c r="G125" s="105"/>
    </row>
    <row r="126" spans="3:7" thickBot="1">
      <c r="C126" s="105"/>
      <c r="D126" s="105"/>
      <c r="E126" s="105"/>
      <c r="F126" s="105"/>
      <c r="G126" s="105"/>
    </row>
    <row r="127" spans="3:7" thickBot="1">
      <c r="C127" s="105"/>
      <c r="D127" s="105"/>
      <c r="E127" s="105"/>
      <c r="F127" s="105"/>
      <c r="G127" s="105"/>
    </row>
    <row r="128" spans="3:7" thickBot="1">
      <c r="C128" s="105"/>
      <c r="D128" s="105"/>
      <c r="E128" s="105"/>
      <c r="F128" s="105"/>
      <c r="G128" s="105"/>
    </row>
    <row r="129" spans="3:7" thickBot="1">
      <c r="C129" s="105"/>
      <c r="D129" s="105"/>
      <c r="E129" s="105"/>
      <c r="F129" s="105"/>
      <c r="G129" s="105"/>
    </row>
    <row r="130" spans="3:7" thickBot="1">
      <c r="C130" s="105"/>
      <c r="D130" s="105"/>
      <c r="E130" s="105"/>
      <c r="F130" s="105"/>
      <c r="G130" s="105"/>
    </row>
    <row r="131" spans="3:7" thickBot="1">
      <c r="C131" s="105"/>
      <c r="D131" s="105"/>
      <c r="E131" s="105"/>
      <c r="F131" s="105"/>
      <c r="G131" s="105"/>
    </row>
    <row r="132" spans="3:7" thickBot="1">
      <c r="C132" s="105"/>
      <c r="D132" s="105"/>
      <c r="E132" s="105"/>
      <c r="F132" s="105"/>
      <c r="G132" s="105"/>
    </row>
    <row r="133" spans="3:7" thickBot="1">
      <c r="C133" s="105"/>
      <c r="D133" s="105"/>
      <c r="E133" s="105"/>
      <c r="F133" s="105"/>
      <c r="G133" s="105"/>
    </row>
    <row r="134" spans="3:7" thickBot="1">
      <c r="C134" s="105"/>
      <c r="D134" s="105"/>
      <c r="E134" s="105"/>
      <c r="F134" s="105"/>
      <c r="G134" s="105"/>
    </row>
    <row r="135" spans="3:7" thickBot="1">
      <c r="C135" s="105"/>
      <c r="D135" s="105"/>
      <c r="E135" s="105"/>
      <c r="F135" s="105"/>
      <c r="G135" s="105"/>
    </row>
    <row r="136" spans="3:7" thickBot="1">
      <c r="C136" s="105"/>
      <c r="D136" s="105"/>
      <c r="E136" s="105"/>
      <c r="F136" s="105"/>
      <c r="G136" s="105"/>
    </row>
    <row r="137" spans="3:7" thickBot="1">
      <c r="C137" s="105"/>
      <c r="D137" s="105"/>
      <c r="E137" s="105"/>
      <c r="F137" s="105"/>
      <c r="G137" s="105"/>
    </row>
    <row r="138" spans="3:7" thickBot="1">
      <c r="C138" s="105"/>
      <c r="D138" s="105"/>
      <c r="E138" s="105"/>
      <c r="F138" s="105"/>
      <c r="G138" s="105"/>
    </row>
    <row r="139" spans="3:7" thickBot="1">
      <c r="C139" s="105"/>
      <c r="D139" s="105"/>
      <c r="E139" s="105"/>
      <c r="F139" s="105"/>
      <c r="G139" s="105"/>
    </row>
    <row r="140" spans="3:7" thickBot="1">
      <c r="C140" s="105"/>
      <c r="D140" s="105"/>
      <c r="E140" s="105"/>
      <c r="F140" s="105"/>
      <c r="G140" s="105"/>
    </row>
    <row r="141" spans="3:7" thickBot="1">
      <c r="C141" s="105"/>
      <c r="D141" s="105"/>
      <c r="E141" s="105"/>
      <c r="F141" s="105"/>
      <c r="G141" s="105"/>
    </row>
    <row r="142" spans="3:7" thickBot="1">
      <c r="C142" s="105"/>
      <c r="D142" s="105"/>
      <c r="E142" s="105"/>
      <c r="F142" s="105"/>
      <c r="G142" s="105"/>
    </row>
    <row r="143" spans="3:7" thickBot="1">
      <c r="C143" s="105"/>
      <c r="D143" s="105"/>
      <c r="E143" s="105"/>
      <c r="F143" s="105"/>
      <c r="G143" s="105"/>
    </row>
    <row r="144" spans="3:7" thickBot="1">
      <c r="C144" s="105"/>
      <c r="D144" s="105"/>
      <c r="E144" s="105"/>
      <c r="F144" s="105"/>
      <c r="G144" s="105"/>
    </row>
    <row r="145" spans="3:7" thickBot="1">
      <c r="C145" s="105"/>
      <c r="D145" s="105"/>
      <c r="E145" s="105"/>
      <c r="F145" s="105"/>
      <c r="G145" s="105"/>
    </row>
    <row r="146" spans="3:7" thickBot="1">
      <c r="C146" s="105"/>
      <c r="D146" s="105"/>
      <c r="E146" s="105"/>
      <c r="F146" s="105"/>
      <c r="G146" s="105"/>
    </row>
    <row r="147" spans="3:7" thickBot="1">
      <c r="C147" s="105"/>
      <c r="D147" s="105"/>
      <c r="E147" s="105"/>
      <c r="F147" s="105"/>
      <c r="G147" s="105"/>
    </row>
    <row r="148" spans="3:7" thickBot="1">
      <c r="C148" s="105"/>
      <c r="D148" s="105"/>
      <c r="E148" s="105"/>
      <c r="F148" s="105"/>
      <c r="G148" s="105"/>
    </row>
    <row r="149" spans="3:7" thickBot="1">
      <c r="C149" s="105"/>
      <c r="D149" s="105"/>
      <c r="E149" s="105"/>
      <c r="F149" s="105"/>
      <c r="G149" s="105"/>
    </row>
    <row r="150" spans="3:7" thickBot="1">
      <c r="C150" s="105"/>
      <c r="D150" s="105"/>
      <c r="E150" s="105"/>
      <c r="F150" s="105"/>
      <c r="G150" s="105"/>
    </row>
    <row r="151" spans="3:7" thickBot="1">
      <c r="C151" s="105"/>
      <c r="D151" s="105"/>
      <c r="E151" s="105"/>
      <c r="F151" s="105"/>
      <c r="G151" s="105"/>
    </row>
    <row r="152" spans="3:7" thickBot="1">
      <c r="C152" s="105"/>
      <c r="D152" s="105"/>
      <c r="E152" s="105"/>
      <c r="F152" s="105"/>
      <c r="G152" s="105"/>
    </row>
    <row r="153" spans="3:7" thickBot="1">
      <c r="C153" s="105"/>
      <c r="D153" s="105"/>
      <c r="E153" s="105"/>
      <c r="F153" s="105"/>
      <c r="G153" s="105"/>
    </row>
    <row r="154" spans="3:7" thickBot="1">
      <c r="C154" s="105"/>
      <c r="D154" s="105"/>
      <c r="E154" s="105"/>
      <c r="F154" s="105"/>
      <c r="G154" s="105"/>
    </row>
    <row r="155" spans="3:7" thickBot="1">
      <c r="C155" s="105"/>
      <c r="D155" s="105"/>
      <c r="E155" s="105"/>
      <c r="F155" s="105"/>
      <c r="G155" s="105"/>
    </row>
    <row r="156" spans="3:7" thickBot="1">
      <c r="C156" s="105"/>
      <c r="D156" s="105"/>
      <c r="E156" s="105"/>
      <c r="F156" s="105"/>
      <c r="G156" s="105"/>
    </row>
    <row r="157" spans="3:7" thickBot="1">
      <c r="C157" s="105"/>
      <c r="D157" s="105"/>
      <c r="E157" s="105"/>
      <c r="F157" s="105"/>
      <c r="G157" s="105"/>
    </row>
    <row r="158" spans="3:7" thickBot="1">
      <c r="C158" s="105"/>
      <c r="D158" s="105"/>
      <c r="E158" s="105"/>
      <c r="F158" s="105"/>
      <c r="G158" s="105"/>
    </row>
    <row r="159" spans="3:7" thickBot="1">
      <c r="C159" s="105"/>
      <c r="D159" s="105"/>
      <c r="E159" s="105"/>
      <c r="F159" s="105"/>
      <c r="G159" s="105"/>
    </row>
    <row r="160" spans="3:7" thickBot="1">
      <c r="C160" s="105"/>
      <c r="D160" s="105"/>
      <c r="E160" s="105"/>
      <c r="F160" s="105"/>
      <c r="G160" s="105"/>
    </row>
    <row r="161" spans="3:7" thickBot="1">
      <c r="C161" s="105"/>
      <c r="D161" s="105"/>
      <c r="E161" s="105"/>
      <c r="F161" s="105"/>
      <c r="G161" s="105"/>
    </row>
    <row r="162" spans="3:7" thickBot="1">
      <c r="C162" s="105"/>
      <c r="D162" s="105"/>
      <c r="E162" s="105"/>
      <c r="F162" s="105"/>
      <c r="G162" s="105"/>
    </row>
    <row r="163" spans="3:7" thickBot="1">
      <c r="C163" s="105"/>
      <c r="D163" s="105"/>
      <c r="E163" s="105"/>
      <c r="F163" s="105"/>
      <c r="G163" s="105"/>
    </row>
    <row r="164" spans="3:7" thickBot="1">
      <c r="C164" s="105"/>
      <c r="D164" s="105"/>
      <c r="E164" s="105"/>
      <c r="F164" s="105"/>
      <c r="G164" s="105"/>
    </row>
    <row r="165" spans="3:7" thickBot="1">
      <c r="C165" s="105"/>
      <c r="D165" s="105"/>
      <c r="E165" s="105"/>
      <c r="F165" s="105"/>
      <c r="G165" s="105"/>
    </row>
    <row r="166" spans="3:7" thickBot="1">
      <c r="C166" s="105"/>
      <c r="D166" s="105"/>
      <c r="E166" s="105"/>
      <c r="F166" s="105"/>
      <c r="G166" s="105"/>
    </row>
    <row r="167" spans="3:7" thickBot="1">
      <c r="C167" s="105"/>
      <c r="D167" s="105"/>
      <c r="E167" s="105"/>
      <c r="F167" s="105"/>
      <c r="G167" s="105"/>
    </row>
    <row r="168" spans="3:7" thickBot="1">
      <c r="C168" s="105"/>
      <c r="D168" s="105"/>
      <c r="E168" s="105"/>
      <c r="F168" s="105"/>
      <c r="G168" s="105"/>
    </row>
    <row r="169" spans="3:7" thickBot="1">
      <c r="C169" s="105"/>
      <c r="D169" s="105"/>
      <c r="E169" s="105"/>
      <c r="F169" s="105"/>
      <c r="G169" s="105"/>
    </row>
    <row r="170" spans="3:7" thickBot="1">
      <c r="C170" s="105"/>
      <c r="D170" s="105"/>
      <c r="E170" s="105"/>
      <c r="F170" s="105"/>
      <c r="G170" s="105"/>
    </row>
    <row r="171" spans="3:7" thickBot="1">
      <c r="C171" s="105"/>
      <c r="D171" s="105"/>
      <c r="E171" s="105"/>
      <c r="F171" s="105"/>
      <c r="G171" s="105"/>
    </row>
    <row r="172" spans="3:7" thickBot="1">
      <c r="C172" s="105"/>
      <c r="D172" s="105"/>
      <c r="E172" s="105"/>
      <c r="F172" s="105"/>
      <c r="G172" s="105"/>
    </row>
    <row r="173" spans="3:7" thickBot="1">
      <c r="C173" s="105"/>
      <c r="D173" s="105"/>
      <c r="E173" s="105"/>
      <c r="F173" s="105"/>
      <c r="G173" s="105"/>
    </row>
    <row r="174" spans="3:7" thickBot="1">
      <c r="C174" s="105"/>
      <c r="D174" s="105"/>
      <c r="E174" s="105"/>
      <c r="F174" s="105"/>
      <c r="G174" s="105"/>
    </row>
    <row r="175" spans="3:7" thickBot="1">
      <c r="C175" s="105"/>
      <c r="D175" s="105"/>
      <c r="E175" s="105"/>
      <c r="F175" s="105"/>
      <c r="G175" s="105"/>
    </row>
    <row r="176" spans="3:7" thickBot="1">
      <c r="C176" s="105"/>
      <c r="D176" s="105"/>
      <c r="E176" s="105"/>
      <c r="F176" s="105"/>
      <c r="G176" s="105"/>
    </row>
    <row r="177" spans="3:7" thickBot="1">
      <c r="C177" s="105"/>
      <c r="D177" s="105"/>
      <c r="E177" s="105"/>
      <c r="F177" s="105"/>
      <c r="G177" s="105"/>
    </row>
    <row r="178" spans="3:7" thickBot="1">
      <c r="C178" s="105"/>
      <c r="D178" s="105"/>
      <c r="E178" s="105"/>
      <c r="F178" s="105"/>
      <c r="G178" s="105"/>
    </row>
    <row r="179" spans="3:7" thickBot="1">
      <c r="C179" s="105"/>
      <c r="D179" s="105"/>
      <c r="E179" s="105"/>
      <c r="F179" s="105"/>
      <c r="G179" s="105"/>
    </row>
    <row r="180" spans="3:7" thickBot="1">
      <c r="C180" s="105"/>
      <c r="D180" s="105"/>
      <c r="E180" s="105"/>
      <c r="F180" s="105"/>
      <c r="G180" s="105"/>
    </row>
    <row r="181" spans="3:7" thickBot="1">
      <c r="C181" s="105"/>
      <c r="D181" s="105"/>
      <c r="E181" s="105"/>
      <c r="F181" s="105"/>
      <c r="G181" s="105"/>
    </row>
    <row r="182" spans="3:7" thickBot="1">
      <c r="C182" s="105"/>
      <c r="D182" s="105"/>
      <c r="E182" s="105"/>
      <c r="F182" s="105"/>
      <c r="G182" s="105"/>
    </row>
    <row r="183" spans="3:7" thickBot="1">
      <c r="C183" s="105"/>
      <c r="D183" s="105"/>
      <c r="E183" s="105"/>
      <c r="F183" s="105"/>
      <c r="G183" s="105"/>
    </row>
    <row r="184" spans="3:7" thickBot="1">
      <c r="C184" s="105"/>
      <c r="D184" s="105"/>
      <c r="E184" s="105"/>
      <c r="F184" s="105"/>
      <c r="G184" s="105"/>
    </row>
    <row r="185" spans="3:7" thickBot="1">
      <c r="C185" s="105"/>
      <c r="D185" s="105"/>
      <c r="E185" s="105"/>
      <c r="F185" s="105"/>
      <c r="G185" s="105"/>
    </row>
    <row r="186" spans="3:7" thickBot="1">
      <c r="C186" s="105"/>
      <c r="D186" s="105"/>
      <c r="E186" s="105"/>
      <c r="F186" s="105"/>
      <c r="G186" s="105"/>
    </row>
    <row r="187" spans="3:7" thickBot="1">
      <c r="C187" s="105"/>
      <c r="D187" s="105"/>
      <c r="E187" s="105"/>
      <c r="F187" s="105"/>
      <c r="G187" s="105"/>
    </row>
    <row r="188" spans="3:7" thickBot="1">
      <c r="C188" s="105"/>
      <c r="D188" s="105"/>
      <c r="E188" s="105"/>
      <c r="F188" s="105"/>
      <c r="G188" s="105"/>
    </row>
    <row r="189" spans="3:7" thickBot="1">
      <c r="C189" s="105"/>
      <c r="D189" s="105"/>
      <c r="E189" s="105"/>
      <c r="F189" s="105"/>
      <c r="G189" s="105"/>
    </row>
    <row r="190" spans="3:7" thickBot="1">
      <c r="C190" s="105"/>
      <c r="D190" s="105"/>
      <c r="E190" s="105"/>
      <c r="F190" s="105"/>
      <c r="G190" s="105"/>
    </row>
    <row r="191" spans="3:7" thickBot="1">
      <c r="C191" s="105"/>
      <c r="D191" s="105"/>
      <c r="E191" s="105"/>
      <c r="F191" s="105"/>
      <c r="G191" s="105"/>
    </row>
    <row r="192" spans="3:7" thickBot="1">
      <c r="C192" s="105"/>
      <c r="D192" s="105"/>
      <c r="E192" s="105"/>
      <c r="F192" s="105"/>
      <c r="G192" s="105"/>
    </row>
    <row r="193" spans="3:7" thickBot="1">
      <c r="C193" s="105"/>
      <c r="D193" s="105"/>
      <c r="E193" s="105"/>
      <c r="F193" s="105"/>
      <c r="G193" s="105"/>
    </row>
    <row r="194" spans="3:7" thickBot="1">
      <c r="C194" s="105"/>
      <c r="D194" s="105"/>
      <c r="E194" s="105"/>
      <c r="F194" s="105"/>
      <c r="G194" s="105"/>
    </row>
    <row r="195" spans="3:7" thickBot="1">
      <c r="C195" s="105"/>
      <c r="D195" s="105"/>
      <c r="E195" s="105"/>
      <c r="F195" s="105"/>
      <c r="G195" s="105"/>
    </row>
    <row r="196" spans="3:7" thickBot="1">
      <c r="C196" s="105"/>
      <c r="D196" s="105"/>
      <c r="E196" s="105"/>
      <c r="F196" s="105"/>
      <c r="G196" s="105"/>
    </row>
    <row r="197" spans="3:7" thickBot="1">
      <c r="C197" s="105"/>
      <c r="D197" s="105"/>
      <c r="E197" s="105"/>
      <c r="F197" s="105"/>
      <c r="G197" s="105"/>
    </row>
    <row r="198" spans="3:7" thickBot="1">
      <c r="C198" s="105"/>
      <c r="D198" s="105"/>
      <c r="E198" s="105"/>
      <c r="F198" s="105"/>
      <c r="G198" s="105"/>
    </row>
    <row r="199" spans="3:7" thickBot="1">
      <c r="C199" s="105"/>
      <c r="D199" s="105"/>
      <c r="E199" s="105"/>
      <c r="F199" s="105"/>
      <c r="G199" s="105"/>
    </row>
    <row r="200" spans="3:7" thickBot="1">
      <c r="C200" s="105"/>
      <c r="D200" s="105"/>
      <c r="E200" s="105"/>
      <c r="F200" s="105"/>
      <c r="G200" s="105"/>
    </row>
    <row r="201" spans="3:7" thickBot="1">
      <c r="C201" s="105"/>
      <c r="D201" s="105"/>
      <c r="E201" s="105"/>
      <c r="F201" s="105"/>
      <c r="G201" s="105"/>
    </row>
    <row r="202" spans="3:7" thickBot="1">
      <c r="C202" s="105"/>
      <c r="D202" s="105"/>
      <c r="E202" s="105"/>
      <c r="F202" s="105"/>
      <c r="G202" s="105"/>
    </row>
    <row r="203" spans="3:7" thickBot="1">
      <c r="C203" s="105"/>
      <c r="D203" s="105"/>
      <c r="E203" s="105"/>
      <c r="F203" s="105"/>
      <c r="G203" s="105"/>
    </row>
    <row r="204" spans="3:7" thickBot="1">
      <c r="C204" s="105"/>
      <c r="D204" s="105"/>
      <c r="E204" s="105"/>
      <c r="F204" s="105"/>
      <c r="G204" s="105"/>
    </row>
    <row r="205" spans="3:7" thickBot="1">
      <c r="C205" s="105"/>
      <c r="D205" s="105"/>
      <c r="E205" s="105"/>
      <c r="F205" s="105"/>
      <c r="G205" s="105"/>
    </row>
    <row r="206" spans="3:7" thickBot="1">
      <c r="C206" s="105"/>
      <c r="D206" s="105"/>
      <c r="E206" s="105"/>
      <c r="F206" s="105"/>
      <c r="G206" s="105"/>
    </row>
    <row r="207" spans="3:7" thickBot="1">
      <c r="C207" s="105"/>
      <c r="D207" s="105"/>
      <c r="E207" s="105"/>
      <c r="F207" s="105"/>
      <c r="G207" s="105"/>
    </row>
    <row r="208" spans="3:7" thickBot="1">
      <c r="C208" s="105"/>
      <c r="D208" s="105"/>
      <c r="E208" s="105"/>
      <c r="F208" s="105"/>
      <c r="G208" s="105"/>
    </row>
    <row r="209" spans="3:7" thickBot="1">
      <c r="C209" s="105"/>
      <c r="D209" s="105"/>
      <c r="E209" s="105"/>
      <c r="F209" s="105"/>
      <c r="G209" s="105"/>
    </row>
    <row r="210" spans="3:7" thickBot="1">
      <c r="C210" s="105"/>
      <c r="D210" s="105"/>
      <c r="E210" s="105"/>
      <c r="F210" s="105"/>
      <c r="G210" s="105"/>
    </row>
    <row r="211" spans="3:7" thickBot="1">
      <c r="C211" s="105"/>
      <c r="D211" s="105"/>
      <c r="E211" s="105"/>
      <c r="F211" s="105"/>
      <c r="G211" s="105"/>
    </row>
    <row r="212" spans="3:7" thickBot="1">
      <c r="C212" s="105"/>
      <c r="D212" s="105"/>
      <c r="E212" s="105"/>
      <c r="F212" s="105"/>
      <c r="G212" s="105"/>
    </row>
    <row r="213" spans="3:7" thickBot="1">
      <c r="C213" s="105"/>
      <c r="D213" s="105"/>
      <c r="E213" s="105"/>
      <c r="F213" s="105"/>
      <c r="G213" s="105"/>
    </row>
    <row r="214" spans="3:7" thickBot="1">
      <c r="C214" s="105"/>
      <c r="D214" s="105"/>
      <c r="E214" s="105"/>
      <c r="F214" s="105"/>
      <c r="G214" s="105"/>
    </row>
    <row r="215" spans="3:7" thickBot="1">
      <c r="C215" s="105"/>
      <c r="D215" s="105"/>
      <c r="E215" s="105"/>
      <c r="F215" s="105"/>
      <c r="G215" s="105"/>
    </row>
    <row r="216" spans="3:7" thickBot="1">
      <c r="C216" s="105"/>
      <c r="D216" s="105"/>
      <c r="E216" s="105"/>
      <c r="F216" s="105"/>
      <c r="G216" s="105"/>
    </row>
    <row r="217" spans="3:7" thickBot="1">
      <c r="C217" s="105"/>
      <c r="D217" s="105"/>
      <c r="E217" s="105"/>
      <c r="F217" s="105"/>
      <c r="G217" s="105"/>
    </row>
    <row r="218" spans="3:7" thickBot="1">
      <c r="C218" s="105"/>
      <c r="D218" s="105"/>
      <c r="E218" s="105"/>
      <c r="F218" s="105"/>
      <c r="G218" s="105"/>
    </row>
    <row r="219" spans="3:7" thickBot="1">
      <c r="C219" s="105"/>
      <c r="D219" s="105"/>
      <c r="E219" s="105"/>
      <c r="F219" s="105"/>
      <c r="G219" s="105"/>
    </row>
    <row r="220" spans="3:7" thickBot="1">
      <c r="C220" s="105"/>
      <c r="D220" s="105"/>
      <c r="E220" s="105"/>
      <c r="F220" s="105"/>
      <c r="G220" s="105"/>
    </row>
    <row r="221" spans="3:7" thickBot="1">
      <c r="C221" s="105"/>
      <c r="D221" s="105"/>
      <c r="E221" s="105"/>
      <c r="F221" s="105"/>
      <c r="G221" s="105"/>
    </row>
    <row r="222" spans="3:7" thickBot="1">
      <c r="C222" s="105"/>
      <c r="D222" s="105"/>
      <c r="E222" s="105"/>
      <c r="F222" s="105"/>
      <c r="G222" s="105"/>
    </row>
    <row r="223" spans="3:7" thickBot="1">
      <c r="C223" s="105"/>
      <c r="D223" s="105"/>
      <c r="E223" s="105"/>
      <c r="F223" s="105"/>
      <c r="G223" s="105"/>
    </row>
    <row r="224" spans="3:7" thickBot="1">
      <c r="C224" s="105"/>
      <c r="D224" s="105"/>
      <c r="E224" s="105"/>
      <c r="F224" s="105"/>
      <c r="G224" s="105"/>
    </row>
    <row r="225" spans="3:7" thickBot="1">
      <c r="C225" s="105"/>
      <c r="D225" s="105"/>
      <c r="E225" s="105"/>
      <c r="F225" s="105"/>
      <c r="G225" s="105"/>
    </row>
    <row r="226" spans="3:7" thickBot="1">
      <c r="C226" s="105"/>
      <c r="D226" s="105"/>
      <c r="E226" s="105"/>
      <c r="F226" s="105"/>
      <c r="G226" s="105"/>
    </row>
    <row r="227" spans="3:7" thickBot="1">
      <c r="C227" s="105"/>
      <c r="D227" s="105"/>
      <c r="E227" s="105"/>
      <c r="F227" s="105"/>
      <c r="G227" s="105"/>
    </row>
    <row r="228" spans="3:7" thickBot="1">
      <c r="C228" s="105"/>
      <c r="D228" s="105"/>
      <c r="E228" s="105"/>
      <c r="F228" s="105"/>
      <c r="G228" s="105"/>
    </row>
    <row r="229" spans="3:7" thickBot="1">
      <c r="C229" s="105"/>
      <c r="D229" s="105"/>
      <c r="E229" s="105"/>
      <c r="F229" s="105"/>
      <c r="G229" s="105"/>
    </row>
    <row r="230" spans="3:7" thickBot="1">
      <c r="C230" s="105"/>
      <c r="D230" s="105"/>
      <c r="E230" s="105"/>
      <c r="F230" s="105"/>
      <c r="G230" s="105"/>
    </row>
    <row r="231" spans="3:7" thickBot="1">
      <c r="C231" s="105"/>
      <c r="D231" s="105"/>
      <c r="E231" s="105"/>
      <c r="F231" s="105"/>
      <c r="G231" s="105"/>
    </row>
    <row r="232" spans="3:7" thickBot="1">
      <c r="C232" s="105"/>
      <c r="D232" s="105"/>
      <c r="E232" s="105"/>
      <c r="F232" s="105"/>
      <c r="G232" s="105"/>
    </row>
    <row r="233" spans="3:7" thickBot="1">
      <c r="C233" s="105"/>
      <c r="D233" s="105"/>
      <c r="E233" s="105"/>
      <c r="F233" s="105"/>
      <c r="G233" s="105"/>
    </row>
    <row r="234" spans="3:7" thickBot="1">
      <c r="C234" s="105"/>
      <c r="D234" s="105"/>
      <c r="E234" s="105"/>
      <c r="F234" s="105"/>
      <c r="G234" s="105"/>
    </row>
    <row r="235" spans="3:7" thickBot="1">
      <c r="C235" s="105"/>
      <c r="D235" s="105"/>
      <c r="E235" s="105"/>
      <c r="F235" s="105"/>
      <c r="G235" s="105"/>
    </row>
    <row r="236" spans="3:7" thickBot="1">
      <c r="C236" s="105"/>
      <c r="D236" s="105"/>
      <c r="E236" s="105"/>
      <c r="F236" s="105"/>
      <c r="G236" s="105"/>
    </row>
    <row r="237" spans="3:7" thickBot="1">
      <c r="C237" s="105"/>
      <c r="D237" s="105"/>
      <c r="E237" s="105"/>
      <c r="F237" s="105"/>
      <c r="G237" s="105"/>
    </row>
    <row r="238" spans="3:7" thickBot="1">
      <c r="C238" s="105"/>
      <c r="D238" s="105"/>
      <c r="E238" s="105"/>
      <c r="F238" s="105"/>
      <c r="G238" s="105"/>
    </row>
    <row r="239" spans="3:7" thickBot="1">
      <c r="C239" s="105"/>
      <c r="D239" s="105"/>
      <c r="E239" s="105"/>
      <c r="F239" s="105"/>
      <c r="G239" s="105"/>
    </row>
    <row r="240" spans="3:7" thickBot="1">
      <c r="C240" s="105"/>
      <c r="D240" s="105"/>
      <c r="E240" s="105"/>
      <c r="F240" s="105"/>
      <c r="G240" s="105"/>
    </row>
    <row r="241" spans="3:7" thickBot="1">
      <c r="C241" s="105"/>
      <c r="D241" s="105"/>
      <c r="E241" s="105"/>
      <c r="F241" s="105"/>
      <c r="G241" s="105"/>
    </row>
    <row r="242" spans="3:7" thickBot="1">
      <c r="C242" s="105"/>
      <c r="D242" s="105"/>
      <c r="E242" s="105"/>
      <c r="F242" s="105"/>
      <c r="G242" s="105"/>
    </row>
    <row r="243" spans="3:7" thickBot="1">
      <c r="C243" s="105"/>
      <c r="D243" s="105"/>
      <c r="E243" s="105"/>
      <c r="F243" s="105"/>
      <c r="G243" s="105"/>
    </row>
    <row r="244" spans="3:7" thickBot="1">
      <c r="C244" s="105"/>
      <c r="D244" s="105"/>
      <c r="E244" s="105"/>
      <c r="F244" s="105"/>
      <c r="G244" s="105"/>
    </row>
    <row r="245" spans="3:7" thickBot="1">
      <c r="C245" s="105"/>
      <c r="D245" s="105"/>
      <c r="E245" s="105"/>
      <c r="F245" s="105"/>
      <c r="G245" s="105"/>
    </row>
    <row r="246" spans="3:7" thickBot="1">
      <c r="C246" s="105"/>
      <c r="D246" s="105"/>
      <c r="E246" s="105"/>
      <c r="F246" s="105"/>
      <c r="G246" s="105"/>
    </row>
    <row r="247" spans="3:7" thickBot="1">
      <c r="C247" s="105"/>
      <c r="D247" s="105"/>
      <c r="E247" s="105"/>
      <c r="F247" s="105"/>
      <c r="G247" s="105"/>
    </row>
    <row r="248" spans="3:7" thickBot="1">
      <c r="C248" s="105"/>
      <c r="D248" s="105"/>
      <c r="E248" s="105"/>
      <c r="F248" s="105"/>
      <c r="G248" s="105"/>
    </row>
    <row r="249" spans="3:7" thickBot="1">
      <c r="C249" s="105"/>
      <c r="D249" s="105"/>
      <c r="E249" s="105"/>
      <c r="F249" s="105"/>
      <c r="G249" s="105"/>
    </row>
    <row r="250" spans="3:7" thickBot="1">
      <c r="C250" s="105"/>
      <c r="D250" s="105"/>
      <c r="E250" s="105"/>
      <c r="F250" s="105"/>
      <c r="G250" s="105"/>
    </row>
    <row r="251" spans="3:7" thickBot="1">
      <c r="C251" s="105"/>
      <c r="D251" s="105"/>
      <c r="E251" s="105"/>
      <c r="F251" s="105"/>
      <c r="G251" s="105"/>
    </row>
    <row r="252" spans="3:7" thickBot="1">
      <c r="C252" s="105"/>
      <c r="D252" s="105"/>
      <c r="E252" s="105"/>
      <c r="F252" s="105"/>
      <c r="G252" s="105"/>
    </row>
    <row r="253" spans="3:7" thickBot="1">
      <c r="C253" s="105"/>
      <c r="D253" s="105"/>
      <c r="E253" s="105"/>
      <c r="F253" s="105"/>
      <c r="G253" s="105"/>
    </row>
    <row r="254" spans="3:7" thickBot="1">
      <c r="C254" s="105"/>
      <c r="D254" s="105"/>
      <c r="E254" s="105"/>
      <c r="F254" s="105"/>
      <c r="G254" s="105"/>
    </row>
    <row r="255" spans="3:7" thickBot="1">
      <c r="C255" s="105"/>
      <c r="D255" s="105"/>
      <c r="E255" s="105"/>
      <c r="F255" s="105"/>
      <c r="G255" s="105"/>
    </row>
    <row r="256" spans="3:7" thickBot="1">
      <c r="C256" s="105"/>
      <c r="D256" s="105"/>
      <c r="E256" s="105"/>
      <c r="F256" s="105"/>
      <c r="G256" s="105"/>
    </row>
    <row r="257" spans="3:7" thickBot="1">
      <c r="C257" s="105"/>
      <c r="D257" s="105"/>
      <c r="E257" s="105"/>
      <c r="F257" s="105"/>
      <c r="G257" s="105"/>
    </row>
    <row r="258" spans="3:7" thickBot="1">
      <c r="C258" s="105"/>
      <c r="D258" s="105"/>
      <c r="E258" s="105"/>
      <c r="F258" s="105"/>
      <c r="G258" s="105"/>
    </row>
    <row r="259" spans="3:7" thickBot="1">
      <c r="C259" s="105"/>
      <c r="D259" s="105"/>
      <c r="E259" s="105"/>
      <c r="F259" s="105"/>
      <c r="G259" s="105"/>
    </row>
    <row r="260" spans="3:7" thickBot="1">
      <c r="C260" s="105"/>
      <c r="D260" s="105"/>
      <c r="E260" s="105"/>
      <c r="F260" s="105"/>
      <c r="G260" s="105"/>
    </row>
    <row r="261" spans="3:7" thickBot="1">
      <c r="C261" s="105"/>
      <c r="D261" s="105"/>
      <c r="E261" s="105"/>
      <c r="F261" s="105"/>
      <c r="G261" s="105"/>
    </row>
    <row r="262" spans="3:7" thickBot="1">
      <c r="C262" s="105"/>
      <c r="D262" s="105"/>
      <c r="E262" s="105"/>
      <c r="F262" s="105"/>
      <c r="G262" s="105"/>
    </row>
    <row r="263" spans="3:7" thickBot="1">
      <c r="C263" s="105"/>
      <c r="D263" s="105"/>
      <c r="E263" s="105"/>
      <c r="F263" s="105"/>
      <c r="G263" s="105"/>
    </row>
    <row r="264" spans="3:7" thickBot="1">
      <c r="C264" s="105"/>
      <c r="D264" s="105"/>
      <c r="E264" s="105"/>
      <c r="F264" s="105"/>
      <c r="G264" s="105"/>
    </row>
    <row r="265" spans="3:7" thickBot="1">
      <c r="C265" s="105"/>
      <c r="D265" s="105"/>
      <c r="E265" s="105"/>
      <c r="F265" s="105"/>
      <c r="G265" s="105"/>
    </row>
    <row r="266" spans="3:7" thickBot="1">
      <c r="C266" s="105"/>
      <c r="D266" s="105"/>
      <c r="E266" s="105"/>
      <c r="F266" s="105"/>
      <c r="G266" s="105"/>
    </row>
    <row r="267" spans="3:7" thickBot="1">
      <c r="C267" s="105"/>
      <c r="D267" s="105"/>
      <c r="E267" s="105"/>
      <c r="F267" s="105"/>
      <c r="G267" s="105"/>
    </row>
    <row r="268" spans="3:7" thickBot="1">
      <c r="C268" s="105"/>
      <c r="D268" s="105"/>
      <c r="E268" s="105"/>
      <c r="F268" s="105"/>
      <c r="G268" s="105"/>
    </row>
    <row r="269" spans="3:7" thickBot="1">
      <c r="C269" s="105"/>
      <c r="D269" s="105"/>
      <c r="E269" s="105"/>
      <c r="F269" s="105"/>
      <c r="G269" s="105"/>
    </row>
    <row r="270" spans="3:7" thickBot="1">
      <c r="C270" s="105"/>
      <c r="D270" s="105"/>
      <c r="E270" s="105"/>
      <c r="F270" s="105"/>
      <c r="G270" s="105"/>
    </row>
    <row r="271" spans="3:7" thickBot="1">
      <c r="C271" s="105"/>
      <c r="D271" s="105"/>
      <c r="E271" s="105"/>
      <c r="F271" s="105"/>
      <c r="G271" s="105"/>
    </row>
    <row r="272" spans="3:7" thickBot="1">
      <c r="C272" s="105"/>
      <c r="D272" s="105"/>
      <c r="E272" s="105"/>
      <c r="F272" s="105"/>
      <c r="G272" s="105"/>
    </row>
    <row r="273" spans="3:7" thickBot="1">
      <c r="C273" s="105"/>
      <c r="D273" s="105"/>
      <c r="E273" s="105"/>
      <c r="F273" s="105"/>
      <c r="G273" s="105"/>
    </row>
    <row r="274" spans="3:7" thickBot="1">
      <c r="C274" s="105"/>
      <c r="D274" s="105"/>
      <c r="E274" s="105"/>
      <c r="F274" s="105"/>
      <c r="G274" s="105"/>
    </row>
    <row r="275" spans="3:7" thickBot="1">
      <c r="C275" s="105"/>
      <c r="D275" s="105"/>
      <c r="E275" s="105"/>
      <c r="F275" s="105"/>
      <c r="G275" s="105"/>
    </row>
    <row r="276" spans="3:7" thickBot="1">
      <c r="C276" s="105"/>
      <c r="D276" s="105"/>
      <c r="E276" s="105"/>
      <c r="F276" s="105"/>
      <c r="G276" s="105"/>
    </row>
    <row r="277" spans="3:7" thickBot="1">
      <c r="C277" s="105"/>
      <c r="D277" s="105"/>
      <c r="E277" s="105"/>
      <c r="F277" s="105"/>
      <c r="G277" s="105"/>
    </row>
    <row r="278" spans="3:7" thickBot="1">
      <c r="C278" s="105"/>
      <c r="D278" s="105"/>
      <c r="E278" s="105"/>
      <c r="F278" s="105"/>
      <c r="G278" s="105"/>
    </row>
    <row r="279" spans="3:7" thickBot="1">
      <c r="C279" s="105"/>
      <c r="D279" s="105"/>
      <c r="E279" s="105"/>
      <c r="F279" s="105"/>
      <c r="G279" s="105"/>
    </row>
    <row r="280" spans="3:7" thickBot="1">
      <c r="C280" s="105"/>
      <c r="D280" s="105"/>
      <c r="E280" s="105"/>
      <c r="F280" s="105"/>
      <c r="G280" s="105"/>
    </row>
    <row r="281" spans="3:7" thickBot="1">
      <c r="C281" s="105"/>
      <c r="D281" s="105"/>
      <c r="E281" s="105"/>
      <c r="F281" s="105"/>
      <c r="G281" s="105"/>
    </row>
    <row r="282" spans="3:7" thickBot="1">
      <c r="C282" s="105"/>
      <c r="D282" s="105"/>
      <c r="E282" s="105"/>
      <c r="F282" s="105"/>
      <c r="G282" s="105"/>
    </row>
    <row r="283" spans="3:7" thickBot="1">
      <c r="C283" s="105"/>
      <c r="D283" s="105"/>
      <c r="E283" s="105"/>
      <c r="F283" s="105"/>
      <c r="G283" s="105"/>
    </row>
    <row r="284" spans="3:7" thickBot="1">
      <c r="C284" s="105"/>
      <c r="D284" s="105"/>
      <c r="E284" s="105"/>
      <c r="F284" s="105"/>
      <c r="G284" s="105"/>
    </row>
    <row r="285" spans="3:7" thickBot="1">
      <c r="C285" s="105"/>
      <c r="D285" s="105"/>
      <c r="E285" s="105"/>
      <c r="F285" s="105"/>
      <c r="G285" s="105"/>
    </row>
    <row r="286" spans="3:7" thickBot="1">
      <c r="C286" s="105"/>
      <c r="D286" s="105"/>
      <c r="E286" s="105"/>
      <c r="F286" s="105"/>
      <c r="G286" s="105"/>
    </row>
    <row r="287" spans="3:7" thickBot="1">
      <c r="C287" s="105"/>
      <c r="D287" s="105"/>
      <c r="E287" s="105"/>
      <c r="F287" s="105"/>
      <c r="G287" s="105"/>
    </row>
    <row r="288" spans="3:7" thickBot="1">
      <c r="C288" s="105"/>
      <c r="D288" s="105"/>
      <c r="E288" s="105"/>
      <c r="F288" s="105"/>
      <c r="G288" s="105"/>
    </row>
    <row r="289" spans="3:7" thickBot="1">
      <c r="C289" s="105"/>
      <c r="D289" s="105"/>
      <c r="E289" s="105"/>
      <c r="F289" s="105"/>
      <c r="G289" s="105"/>
    </row>
    <row r="290" spans="3:7" thickBot="1">
      <c r="C290" s="105"/>
      <c r="D290" s="105"/>
      <c r="E290" s="105"/>
      <c r="F290" s="105"/>
      <c r="G290" s="105"/>
    </row>
    <row r="291" spans="3:7" thickBot="1">
      <c r="C291" s="105"/>
      <c r="D291" s="105"/>
      <c r="E291" s="105"/>
      <c r="F291" s="105"/>
      <c r="G291" s="105"/>
    </row>
    <row r="292" spans="3:7" thickBot="1">
      <c r="C292" s="105"/>
      <c r="D292" s="105"/>
      <c r="E292" s="105"/>
      <c r="F292" s="105"/>
      <c r="G292" s="105"/>
    </row>
    <row r="293" spans="3:7" thickBot="1">
      <c r="C293" s="105"/>
      <c r="D293" s="105"/>
      <c r="E293" s="105"/>
      <c r="F293" s="105"/>
      <c r="G293" s="105"/>
    </row>
    <row r="294" spans="3:7" thickBot="1">
      <c r="C294" s="105"/>
      <c r="D294" s="105"/>
      <c r="E294" s="105"/>
      <c r="F294" s="105"/>
      <c r="G294" s="105"/>
    </row>
    <row r="295" spans="3:7" thickBot="1">
      <c r="C295" s="105"/>
      <c r="D295" s="105"/>
      <c r="E295" s="105"/>
      <c r="F295" s="105"/>
      <c r="G295" s="105"/>
    </row>
    <row r="296" spans="3:7" thickBot="1">
      <c r="C296" s="105"/>
      <c r="D296" s="105"/>
      <c r="E296" s="105"/>
      <c r="F296" s="105"/>
      <c r="G296" s="105"/>
    </row>
    <row r="297" spans="3:7" thickBot="1">
      <c r="C297" s="105"/>
      <c r="D297" s="105"/>
      <c r="E297" s="105"/>
      <c r="F297" s="105"/>
      <c r="G297" s="105"/>
    </row>
    <row r="298" spans="3:7" thickBot="1">
      <c r="C298" s="105"/>
      <c r="D298" s="105"/>
      <c r="E298" s="105"/>
      <c r="F298" s="105"/>
      <c r="G298" s="105"/>
    </row>
    <row r="299" spans="3:7" thickBot="1">
      <c r="C299" s="105"/>
      <c r="D299" s="105"/>
      <c r="E299" s="105"/>
      <c r="F299" s="105"/>
      <c r="G299" s="105"/>
    </row>
    <row r="300" spans="3:7" thickBot="1">
      <c r="C300" s="105"/>
      <c r="D300" s="105"/>
      <c r="E300" s="105"/>
      <c r="F300" s="105"/>
      <c r="G300" s="105"/>
    </row>
    <row r="301" spans="3:7" thickBot="1">
      <c r="C301" s="105"/>
      <c r="D301" s="105"/>
      <c r="E301" s="105"/>
      <c r="F301" s="105"/>
      <c r="G301" s="105"/>
    </row>
    <row r="302" spans="3:7" thickBot="1">
      <c r="C302" s="105"/>
      <c r="D302" s="105"/>
      <c r="E302" s="105"/>
      <c r="F302" s="105"/>
      <c r="G302" s="105"/>
    </row>
    <row r="303" spans="3:7" thickBot="1">
      <c r="C303" s="105"/>
      <c r="D303" s="105"/>
      <c r="E303" s="105"/>
      <c r="F303" s="105"/>
      <c r="G303" s="105"/>
    </row>
    <row r="304" spans="3:7" thickBot="1">
      <c r="C304" s="105"/>
      <c r="D304" s="105"/>
      <c r="E304" s="105"/>
      <c r="F304" s="105"/>
      <c r="G304" s="105"/>
    </row>
    <row r="305" spans="3:7" thickBot="1">
      <c r="C305" s="105"/>
      <c r="D305" s="105"/>
      <c r="E305" s="105"/>
      <c r="F305" s="105"/>
      <c r="G305" s="105"/>
    </row>
    <row r="306" spans="3:7" thickBot="1">
      <c r="C306" s="105"/>
      <c r="D306" s="105"/>
      <c r="E306" s="105"/>
      <c r="F306" s="105"/>
      <c r="G306" s="105"/>
    </row>
    <row r="307" spans="3:7" thickBot="1">
      <c r="C307" s="105"/>
      <c r="D307" s="105"/>
      <c r="E307" s="105"/>
      <c r="F307" s="105"/>
      <c r="G307" s="105"/>
    </row>
    <row r="308" spans="3:7" thickBot="1">
      <c r="C308" s="105"/>
      <c r="D308" s="105"/>
      <c r="E308" s="105"/>
      <c r="F308" s="105"/>
      <c r="G308" s="105"/>
    </row>
    <row r="309" spans="3:7" thickBot="1">
      <c r="C309" s="105"/>
      <c r="D309" s="105"/>
      <c r="E309" s="105"/>
      <c r="F309" s="105"/>
      <c r="G309" s="105"/>
    </row>
    <row r="310" spans="3:7" thickBot="1">
      <c r="C310" s="105"/>
      <c r="D310" s="105"/>
      <c r="E310" s="105"/>
      <c r="F310" s="105"/>
      <c r="G310" s="105"/>
    </row>
    <row r="311" spans="3:7" thickBot="1">
      <c r="C311" s="105"/>
      <c r="D311" s="105"/>
      <c r="E311" s="105"/>
      <c r="F311" s="105"/>
      <c r="G311" s="105"/>
    </row>
    <row r="312" spans="3:7" thickBot="1">
      <c r="C312" s="105"/>
      <c r="D312" s="105"/>
      <c r="E312" s="105"/>
      <c r="F312" s="105"/>
      <c r="G312" s="105"/>
    </row>
    <row r="313" spans="3:7" thickBot="1">
      <c r="C313" s="105"/>
      <c r="D313" s="105"/>
      <c r="E313" s="105"/>
      <c r="F313" s="105"/>
      <c r="G313" s="105"/>
    </row>
    <row r="314" spans="3:7" thickBot="1">
      <c r="C314" s="105"/>
      <c r="D314" s="105"/>
      <c r="E314" s="105"/>
      <c r="F314" s="105"/>
      <c r="G314" s="105"/>
    </row>
    <row r="315" spans="3:7" thickBot="1">
      <c r="C315" s="105"/>
      <c r="D315" s="105"/>
      <c r="E315" s="105"/>
      <c r="F315" s="105"/>
      <c r="G315" s="105"/>
    </row>
    <row r="316" spans="3:7" thickBot="1">
      <c r="C316" s="105"/>
      <c r="D316" s="105"/>
      <c r="E316" s="105"/>
      <c r="F316" s="105"/>
      <c r="G316" s="105"/>
    </row>
    <row r="317" spans="3:7" thickBot="1">
      <c r="C317" s="105"/>
      <c r="D317" s="105"/>
      <c r="E317" s="105"/>
      <c r="F317" s="105"/>
      <c r="G317" s="105"/>
    </row>
    <row r="318" spans="3:7" thickBot="1">
      <c r="C318" s="105"/>
      <c r="D318" s="105"/>
      <c r="E318" s="105"/>
      <c r="F318" s="105"/>
      <c r="G318" s="105"/>
    </row>
    <row r="319" spans="3:7" thickBot="1">
      <c r="C319" s="105"/>
      <c r="D319" s="105"/>
      <c r="E319" s="105"/>
      <c r="F319" s="105"/>
      <c r="G319" s="105"/>
    </row>
    <row r="320" spans="3:7" thickBot="1">
      <c r="C320" s="105"/>
      <c r="D320" s="105"/>
      <c r="E320" s="105"/>
      <c r="F320" s="105"/>
      <c r="G320" s="105"/>
    </row>
    <row r="321" spans="3:7" thickBot="1">
      <c r="C321" s="105"/>
      <c r="D321" s="105"/>
      <c r="E321" s="105"/>
      <c r="F321" s="105"/>
      <c r="G321" s="105"/>
    </row>
    <row r="322" spans="3:7" thickBot="1">
      <c r="C322" s="105"/>
      <c r="D322" s="105"/>
      <c r="E322" s="105"/>
      <c r="F322" s="105"/>
      <c r="G322" s="105"/>
    </row>
    <row r="323" spans="3:7" thickBot="1">
      <c r="C323" s="105"/>
      <c r="D323" s="105"/>
      <c r="E323" s="105"/>
      <c r="F323" s="105"/>
      <c r="G323" s="105"/>
    </row>
    <row r="324" spans="3:7" thickBot="1">
      <c r="C324" s="105"/>
      <c r="D324" s="105"/>
      <c r="E324" s="105"/>
      <c r="F324" s="105"/>
      <c r="G324" s="105"/>
    </row>
    <row r="325" spans="3:7" thickBot="1">
      <c r="C325" s="105"/>
      <c r="D325" s="105"/>
      <c r="E325" s="105"/>
      <c r="F325" s="105"/>
      <c r="G325" s="105"/>
    </row>
    <row r="326" spans="3:7" thickBot="1">
      <c r="C326" s="105"/>
      <c r="D326" s="105"/>
      <c r="E326" s="105"/>
      <c r="F326" s="105"/>
      <c r="G326" s="105"/>
    </row>
    <row r="327" spans="3:7" thickBot="1">
      <c r="C327" s="105"/>
      <c r="D327" s="105"/>
      <c r="E327" s="105"/>
      <c r="F327" s="105"/>
      <c r="G327" s="105"/>
    </row>
    <row r="328" spans="3:7" thickBot="1">
      <c r="C328" s="105"/>
      <c r="D328" s="105"/>
      <c r="E328" s="105"/>
      <c r="F328" s="105"/>
      <c r="G328" s="105"/>
    </row>
    <row r="329" spans="3:7" thickBot="1">
      <c r="C329" s="105"/>
      <c r="D329" s="105"/>
      <c r="E329" s="105"/>
      <c r="F329" s="105"/>
      <c r="G329" s="105"/>
    </row>
    <row r="330" spans="3:7" thickBot="1">
      <c r="C330" s="105"/>
      <c r="D330" s="105"/>
      <c r="E330" s="105"/>
      <c r="F330" s="105"/>
      <c r="G330" s="105"/>
    </row>
    <row r="331" spans="3:7" thickBot="1">
      <c r="C331" s="105"/>
      <c r="D331" s="105"/>
      <c r="E331" s="105"/>
      <c r="F331" s="105"/>
      <c r="G331" s="105"/>
    </row>
    <row r="332" spans="3:7" thickBot="1">
      <c r="C332" s="105"/>
      <c r="D332" s="105"/>
      <c r="E332" s="105"/>
      <c r="F332" s="105"/>
      <c r="G332" s="105"/>
    </row>
    <row r="333" spans="3:7" thickBot="1">
      <c r="C333" s="105"/>
      <c r="D333" s="105"/>
      <c r="E333" s="105"/>
      <c r="F333" s="105"/>
      <c r="G333" s="105"/>
    </row>
    <row r="334" spans="3:7" thickBot="1">
      <c r="C334" s="105"/>
      <c r="D334" s="105"/>
      <c r="E334" s="105"/>
      <c r="F334" s="105"/>
      <c r="G334" s="105"/>
    </row>
    <row r="335" spans="3:7" thickBot="1">
      <c r="C335" s="105"/>
      <c r="D335" s="105"/>
      <c r="E335" s="105"/>
      <c r="F335" s="105"/>
      <c r="G335" s="105"/>
    </row>
    <row r="336" spans="3:7" thickBot="1">
      <c r="C336" s="105"/>
      <c r="D336" s="105"/>
      <c r="E336" s="105"/>
      <c r="F336" s="105"/>
      <c r="G336" s="105"/>
    </row>
    <row r="337" spans="3:7" thickBot="1">
      <c r="C337" s="105"/>
      <c r="D337" s="105"/>
      <c r="E337" s="105"/>
      <c r="F337" s="105"/>
      <c r="G337" s="105"/>
    </row>
    <row r="338" spans="3:7" thickBot="1">
      <c r="C338" s="105"/>
      <c r="D338" s="105"/>
      <c r="E338" s="105"/>
      <c r="F338" s="105"/>
      <c r="G338" s="105"/>
    </row>
    <row r="339" spans="3:7" thickBot="1">
      <c r="C339" s="105"/>
      <c r="D339" s="105"/>
      <c r="E339" s="105"/>
      <c r="F339" s="105"/>
      <c r="G339" s="105"/>
    </row>
    <row r="340" spans="3:7" thickBot="1">
      <c r="C340" s="105"/>
      <c r="D340" s="105"/>
      <c r="E340" s="105"/>
      <c r="F340" s="105"/>
      <c r="G340" s="105"/>
    </row>
    <row r="341" spans="3:7" thickBot="1">
      <c r="C341" s="105"/>
      <c r="D341" s="105"/>
      <c r="E341" s="105"/>
      <c r="F341" s="105"/>
      <c r="G341" s="105"/>
    </row>
    <row r="342" spans="3:7" thickBot="1">
      <c r="C342" s="105"/>
      <c r="D342" s="105"/>
      <c r="E342" s="105"/>
      <c r="F342" s="105"/>
      <c r="G342" s="105"/>
    </row>
    <row r="343" spans="3:7" thickBot="1">
      <c r="C343" s="105"/>
      <c r="D343" s="105"/>
      <c r="E343" s="105"/>
      <c r="F343" s="105"/>
      <c r="G343" s="105"/>
    </row>
    <row r="344" spans="3:7" thickBot="1">
      <c r="C344" s="105"/>
      <c r="D344" s="105"/>
      <c r="E344" s="105"/>
      <c r="F344" s="105"/>
      <c r="G344" s="105"/>
    </row>
    <row r="345" spans="3:7" thickBot="1">
      <c r="C345" s="105"/>
      <c r="D345" s="105"/>
      <c r="E345" s="105"/>
      <c r="F345" s="105"/>
      <c r="G345" s="105"/>
    </row>
    <row r="346" spans="3:7" thickBot="1">
      <c r="C346" s="105"/>
      <c r="D346" s="105"/>
      <c r="E346" s="105"/>
      <c r="F346" s="105"/>
      <c r="G346" s="105"/>
    </row>
    <row r="347" spans="3:7" thickBot="1">
      <c r="C347" s="105"/>
      <c r="D347" s="105"/>
      <c r="E347" s="105"/>
      <c r="F347" s="105"/>
      <c r="G347" s="105"/>
    </row>
    <row r="348" spans="3:7" thickBot="1">
      <c r="C348" s="105"/>
      <c r="D348" s="105"/>
      <c r="E348" s="105"/>
      <c r="F348" s="105"/>
      <c r="G348" s="105"/>
    </row>
    <row r="349" spans="3:7" thickBot="1">
      <c r="C349" s="105"/>
      <c r="D349" s="105"/>
      <c r="E349" s="105"/>
      <c r="F349" s="105"/>
      <c r="G349" s="105"/>
    </row>
    <row r="350" spans="3:7" thickBot="1">
      <c r="C350" s="105"/>
      <c r="D350" s="105"/>
      <c r="E350" s="105"/>
      <c r="F350" s="105"/>
      <c r="G350" s="105"/>
    </row>
    <row r="351" spans="3:7" thickBot="1">
      <c r="C351" s="105"/>
      <c r="D351" s="105"/>
      <c r="E351" s="105"/>
      <c r="F351" s="105"/>
      <c r="G351" s="105"/>
    </row>
    <row r="352" spans="3:7" thickBot="1">
      <c r="C352" s="105"/>
      <c r="D352" s="105"/>
      <c r="E352" s="105"/>
      <c r="F352" s="105"/>
      <c r="G352" s="105"/>
    </row>
    <row r="353" spans="3:7" thickBot="1">
      <c r="C353" s="105"/>
      <c r="D353" s="105"/>
      <c r="E353" s="105"/>
      <c r="F353" s="105"/>
      <c r="G353" s="105"/>
    </row>
    <row r="354" spans="3:7" thickBot="1">
      <c r="C354" s="105"/>
      <c r="D354" s="105"/>
      <c r="E354" s="105"/>
      <c r="F354" s="105"/>
      <c r="G354" s="105"/>
    </row>
    <row r="355" spans="3:7" thickBot="1">
      <c r="C355" s="105"/>
      <c r="D355" s="105"/>
      <c r="E355" s="105"/>
      <c r="F355" s="105"/>
      <c r="G355" s="105"/>
    </row>
    <row r="356" spans="3:7" thickBot="1">
      <c r="C356" s="105"/>
      <c r="D356" s="105"/>
      <c r="E356" s="105"/>
      <c r="F356" s="105"/>
      <c r="G356" s="105"/>
    </row>
    <row r="357" spans="3:7" thickBot="1">
      <c r="C357" s="105"/>
      <c r="D357" s="105"/>
      <c r="E357" s="105"/>
      <c r="F357" s="105"/>
      <c r="G357" s="105"/>
    </row>
    <row r="358" spans="3:7" thickBot="1">
      <c r="C358" s="105"/>
      <c r="D358" s="105"/>
      <c r="E358" s="105"/>
      <c r="F358" s="105"/>
      <c r="G358" s="105"/>
    </row>
    <row r="359" spans="3:7" thickBot="1">
      <c r="C359" s="105"/>
      <c r="D359" s="105"/>
      <c r="E359" s="105"/>
      <c r="F359" s="105"/>
      <c r="G359" s="105"/>
    </row>
    <row r="360" spans="3:7" thickBot="1">
      <c r="C360" s="105"/>
      <c r="D360" s="105"/>
      <c r="E360" s="105"/>
      <c r="F360" s="105"/>
      <c r="G360" s="105"/>
    </row>
    <row r="361" spans="3:7" thickBot="1">
      <c r="C361" s="105"/>
      <c r="D361" s="105"/>
      <c r="E361" s="105"/>
      <c r="F361" s="105"/>
      <c r="G361" s="105"/>
    </row>
    <row r="362" spans="3:7" thickBot="1">
      <c r="C362" s="105"/>
      <c r="D362" s="105"/>
      <c r="E362" s="105"/>
      <c r="F362" s="105"/>
      <c r="G362" s="105"/>
    </row>
    <row r="363" spans="3:7" thickBot="1">
      <c r="C363" s="105"/>
      <c r="D363" s="105"/>
      <c r="E363" s="105"/>
      <c r="F363" s="105"/>
      <c r="G363" s="105"/>
    </row>
    <row r="364" spans="3:7" thickBot="1">
      <c r="C364" s="105"/>
      <c r="D364" s="105"/>
      <c r="E364" s="105"/>
      <c r="F364" s="105"/>
      <c r="G364" s="105"/>
    </row>
    <row r="365" spans="3:7" thickBot="1">
      <c r="C365" s="105"/>
      <c r="D365" s="105"/>
      <c r="E365" s="105"/>
      <c r="F365" s="105"/>
      <c r="G365" s="105"/>
    </row>
    <row r="366" spans="3:7" thickBot="1">
      <c r="C366" s="105"/>
      <c r="D366" s="105"/>
      <c r="E366" s="105"/>
      <c r="F366" s="105"/>
      <c r="G366" s="105"/>
    </row>
    <row r="367" spans="3:7" thickBot="1">
      <c r="C367" s="105"/>
      <c r="D367" s="105"/>
      <c r="E367" s="105"/>
      <c r="F367" s="105"/>
      <c r="G367" s="105"/>
    </row>
    <row r="368" spans="3:7" thickBot="1">
      <c r="C368" s="105"/>
      <c r="D368" s="105"/>
      <c r="E368" s="105"/>
      <c r="F368" s="105"/>
      <c r="G368" s="105"/>
    </row>
    <row r="369" spans="3:7" thickBot="1">
      <c r="C369" s="105"/>
      <c r="D369" s="105"/>
      <c r="E369" s="105"/>
      <c r="F369" s="105"/>
      <c r="G369" s="105"/>
    </row>
    <row r="370" spans="3:7" thickBot="1">
      <c r="C370" s="105"/>
      <c r="D370" s="105"/>
      <c r="E370" s="105"/>
      <c r="F370" s="105"/>
      <c r="G370" s="105"/>
    </row>
    <row r="371" spans="3:7" thickBot="1">
      <c r="C371" s="105"/>
      <c r="D371" s="105"/>
      <c r="E371" s="105"/>
      <c r="F371" s="105"/>
      <c r="G371" s="105"/>
    </row>
    <row r="372" spans="3:7" thickBot="1">
      <c r="C372" s="105"/>
      <c r="D372" s="105"/>
      <c r="E372" s="105"/>
      <c r="F372" s="105"/>
      <c r="G372" s="105"/>
    </row>
    <row r="373" spans="3:7" thickBot="1">
      <c r="C373" s="105"/>
      <c r="D373" s="105"/>
      <c r="E373" s="105"/>
      <c r="F373" s="105"/>
      <c r="G373" s="105"/>
    </row>
    <row r="374" spans="3:7" thickBot="1">
      <c r="C374" s="105"/>
      <c r="D374" s="105"/>
      <c r="E374" s="105"/>
      <c r="F374" s="105"/>
      <c r="G374" s="105"/>
    </row>
    <row r="375" spans="3:7" thickBot="1">
      <c r="C375" s="105"/>
      <c r="D375" s="105"/>
      <c r="E375" s="105"/>
      <c r="F375" s="105"/>
      <c r="G375" s="105"/>
    </row>
    <row r="376" spans="3:7" thickBot="1">
      <c r="C376" s="105"/>
      <c r="D376" s="105"/>
      <c r="E376" s="105"/>
      <c r="F376" s="105"/>
      <c r="G376" s="105"/>
    </row>
    <row r="377" spans="3:7" thickBot="1">
      <c r="C377" s="105"/>
      <c r="D377" s="105"/>
      <c r="E377" s="105"/>
      <c r="F377" s="105"/>
      <c r="G377" s="105"/>
    </row>
    <row r="378" spans="3:7" thickBot="1">
      <c r="C378" s="105"/>
      <c r="D378" s="105"/>
      <c r="E378" s="105"/>
      <c r="F378" s="105"/>
      <c r="G378" s="105"/>
    </row>
    <row r="379" spans="3:7" thickBot="1">
      <c r="C379" s="105"/>
      <c r="D379" s="105"/>
      <c r="E379" s="105"/>
      <c r="F379" s="105"/>
      <c r="G379" s="105"/>
    </row>
    <row r="380" spans="3:7" thickBot="1">
      <c r="C380" s="105"/>
      <c r="D380" s="105"/>
      <c r="E380" s="105"/>
      <c r="F380" s="105"/>
      <c r="G380" s="105"/>
    </row>
    <row r="381" spans="3:7" thickBot="1">
      <c r="C381" s="105"/>
      <c r="D381" s="105"/>
      <c r="E381" s="105"/>
      <c r="F381" s="105"/>
      <c r="G381" s="105"/>
    </row>
    <row r="382" spans="3:7" thickBot="1">
      <c r="C382" s="105"/>
      <c r="D382" s="105"/>
      <c r="E382" s="105"/>
      <c r="F382" s="105"/>
      <c r="G382" s="105"/>
    </row>
    <row r="383" spans="3:7" thickBot="1">
      <c r="C383" s="105"/>
      <c r="D383" s="105"/>
      <c r="E383" s="105"/>
      <c r="F383" s="105"/>
      <c r="G383" s="105"/>
    </row>
    <row r="384" spans="3:7" thickBot="1">
      <c r="C384" s="105"/>
      <c r="D384" s="105"/>
      <c r="E384" s="105"/>
      <c r="F384" s="105"/>
      <c r="G384" s="105"/>
    </row>
    <row r="385" spans="3:7" thickBot="1">
      <c r="C385" s="105"/>
      <c r="D385" s="105"/>
      <c r="E385" s="105"/>
      <c r="F385" s="105"/>
      <c r="G385" s="105"/>
    </row>
    <row r="386" spans="3:7" thickBot="1">
      <c r="C386" s="105"/>
      <c r="D386" s="105"/>
      <c r="E386" s="105"/>
      <c r="F386" s="105"/>
      <c r="G386" s="105"/>
    </row>
    <row r="387" spans="3:7" thickBot="1">
      <c r="C387" s="105"/>
      <c r="D387" s="105"/>
      <c r="E387" s="105"/>
      <c r="F387" s="105"/>
      <c r="G387" s="105"/>
    </row>
    <row r="388" spans="3:7" thickBot="1">
      <c r="C388" s="105"/>
      <c r="D388" s="105"/>
      <c r="E388" s="105"/>
      <c r="F388" s="105"/>
      <c r="G388" s="105"/>
    </row>
    <row r="389" spans="3:7" thickBot="1">
      <c r="C389" s="105"/>
      <c r="D389" s="105"/>
      <c r="E389" s="105"/>
      <c r="F389" s="105"/>
      <c r="G389" s="105"/>
    </row>
    <row r="390" spans="3:7" thickBot="1">
      <c r="C390" s="105"/>
      <c r="D390" s="105"/>
      <c r="E390" s="105"/>
      <c r="F390" s="105"/>
      <c r="G390" s="105"/>
    </row>
    <row r="391" spans="3:7" thickBot="1">
      <c r="C391" s="105"/>
      <c r="D391" s="105"/>
      <c r="E391" s="105"/>
      <c r="F391" s="105"/>
      <c r="G391" s="105"/>
    </row>
    <row r="392" spans="3:7" thickBot="1">
      <c r="C392" s="105"/>
      <c r="D392" s="105"/>
      <c r="E392" s="105"/>
      <c r="F392" s="105"/>
      <c r="G392" s="105"/>
    </row>
    <row r="393" spans="3:7" thickBot="1">
      <c r="C393" s="105"/>
      <c r="D393" s="105"/>
      <c r="E393" s="105"/>
      <c r="F393" s="105"/>
      <c r="G393" s="105"/>
    </row>
    <row r="394" spans="3:7" thickBot="1">
      <c r="C394" s="105"/>
      <c r="D394" s="105"/>
      <c r="E394" s="105"/>
      <c r="F394" s="105"/>
      <c r="G394" s="105"/>
    </row>
    <row r="395" spans="3:7" thickBot="1">
      <c r="C395" s="105"/>
      <c r="D395" s="105"/>
      <c r="E395" s="105"/>
      <c r="F395" s="105"/>
      <c r="G395" s="105"/>
    </row>
    <row r="396" spans="3:7" thickBot="1">
      <c r="C396" s="105"/>
      <c r="D396" s="105"/>
      <c r="E396" s="105"/>
      <c r="F396" s="105"/>
      <c r="G396" s="105"/>
    </row>
    <row r="397" spans="3:7" thickBot="1">
      <c r="C397" s="105"/>
      <c r="D397" s="105"/>
      <c r="E397" s="105"/>
      <c r="F397" s="105"/>
      <c r="G397" s="105"/>
    </row>
    <row r="398" spans="3:7" thickBot="1">
      <c r="C398" s="105"/>
      <c r="D398" s="105"/>
      <c r="E398" s="105"/>
      <c r="F398" s="105"/>
      <c r="G398" s="105"/>
    </row>
    <row r="399" spans="3:7" thickBot="1">
      <c r="C399" s="105"/>
      <c r="D399" s="105"/>
      <c r="E399" s="105"/>
      <c r="F399" s="105"/>
      <c r="G399" s="105"/>
    </row>
    <row r="400" spans="3:7" thickBot="1">
      <c r="C400" s="105"/>
      <c r="D400" s="105"/>
      <c r="E400" s="105"/>
      <c r="F400" s="105"/>
      <c r="G400" s="105"/>
    </row>
    <row r="401" spans="3:7" thickBot="1">
      <c r="C401" s="105"/>
      <c r="D401" s="105"/>
      <c r="E401" s="105"/>
      <c r="F401" s="105"/>
      <c r="G401" s="105"/>
    </row>
    <row r="402" spans="3:7" thickBot="1">
      <c r="C402" s="105"/>
      <c r="D402" s="105"/>
      <c r="E402" s="105"/>
      <c r="F402" s="105"/>
      <c r="G402" s="105"/>
    </row>
    <row r="403" spans="3:7" thickBot="1">
      <c r="C403" s="105"/>
      <c r="D403" s="105"/>
      <c r="E403" s="105"/>
      <c r="F403" s="105"/>
      <c r="G403" s="105"/>
    </row>
    <row r="404" spans="3:7" thickBot="1">
      <c r="C404" s="105"/>
      <c r="D404" s="105"/>
      <c r="E404" s="105"/>
      <c r="F404" s="105"/>
      <c r="G404" s="105"/>
    </row>
    <row r="405" spans="3:7" thickBot="1">
      <c r="C405" s="105"/>
      <c r="D405" s="105"/>
      <c r="E405" s="105"/>
      <c r="F405" s="105"/>
      <c r="G405" s="105"/>
    </row>
    <row r="406" spans="3:7" thickBot="1">
      <c r="C406" s="105"/>
      <c r="D406" s="105"/>
      <c r="E406" s="105"/>
      <c r="F406" s="105"/>
      <c r="G406" s="105"/>
    </row>
    <row r="407" spans="3:7" thickBot="1">
      <c r="C407" s="105"/>
      <c r="D407" s="105"/>
      <c r="E407" s="105"/>
      <c r="F407" s="105"/>
      <c r="G407" s="105"/>
    </row>
    <row r="408" spans="3:7" thickBot="1">
      <c r="C408" s="105"/>
      <c r="D408" s="105"/>
      <c r="E408" s="105"/>
      <c r="F408" s="105"/>
      <c r="G408" s="105"/>
    </row>
    <row r="409" spans="3:7" thickBot="1">
      <c r="C409" s="105"/>
      <c r="D409" s="105"/>
      <c r="E409" s="105"/>
      <c r="F409" s="105"/>
      <c r="G409" s="105"/>
    </row>
    <row r="410" spans="3:7" thickBot="1">
      <c r="C410" s="105"/>
      <c r="D410" s="105"/>
      <c r="E410" s="105"/>
      <c r="F410" s="105"/>
      <c r="G410" s="105"/>
    </row>
    <row r="411" spans="3:7" thickBot="1">
      <c r="C411" s="105"/>
      <c r="D411" s="105"/>
      <c r="E411" s="105"/>
      <c r="F411" s="105"/>
      <c r="G411" s="105"/>
    </row>
    <row r="412" spans="3:7" thickBot="1">
      <c r="C412" s="105"/>
      <c r="D412" s="105"/>
      <c r="E412" s="105"/>
      <c r="F412" s="105"/>
      <c r="G412" s="105"/>
    </row>
    <row r="413" spans="3:7" thickBot="1">
      <c r="C413" s="105"/>
      <c r="D413" s="105"/>
      <c r="E413" s="105"/>
      <c r="F413" s="105"/>
      <c r="G413" s="105"/>
    </row>
    <row r="414" spans="3:7" thickBot="1">
      <c r="C414" s="105"/>
      <c r="D414" s="105"/>
      <c r="E414" s="105"/>
      <c r="F414" s="105"/>
      <c r="G414" s="105"/>
    </row>
    <row r="415" spans="3:7" thickBot="1">
      <c r="C415" s="105"/>
      <c r="D415" s="105"/>
      <c r="E415" s="105"/>
      <c r="F415" s="105"/>
      <c r="G415" s="105"/>
    </row>
    <row r="416" spans="3:7" thickBot="1">
      <c r="C416" s="105"/>
      <c r="D416" s="105"/>
      <c r="E416" s="105"/>
      <c r="F416" s="105"/>
      <c r="G416" s="105"/>
    </row>
    <row r="417" spans="3:7" thickBot="1">
      <c r="C417" s="105"/>
      <c r="D417" s="105"/>
      <c r="E417" s="105"/>
      <c r="F417" s="105"/>
      <c r="G417" s="105"/>
    </row>
    <row r="418" spans="3:7" thickBot="1">
      <c r="C418" s="105"/>
      <c r="D418" s="105"/>
      <c r="E418" s="105"/>
      <c r="F418" s="105"/>
      <c r="G418" s="105"/>
    </row>
    <row r="419" spans="3:7" thickBot="1">
      <c r="C419" s="105"/>
      <c r="D419" s="105"/>
      <c r="E419" s="105"/>
      <c r="F419" s="105"/>
      <c r="G419" s="105"/>
    </row>
    <row r="420" spans="3:7" thickBot="1">
      <c r="C420" s="105"/>
      <c r="D420" s="105"/>
      <c r="E420" s="105"/>
      <c r="F420" s="105"/>
      <c r="G420" s="105"/>
    </row>
    <row r="421" spans="3:7" thickBot="1">
      <c r="C421" s="105"/>
      <c r="D421" s="105"/>
      <c r="E421" s="105"/>
      <c r="F421" s="105"/>
      <c r="G421" s="105"/>
    </row>
    <row r="422" spans="3:7" thickBot="1">
      <c r="C422" s="105"/>
      <c r="D422" s="105"/>
      <c r="E422" s="105"/>
      <c r="F422" s="105"/>
      <c r="G422" s="105"/>
    </row>
    <row r="423" spans="3:7" thickBot="1">
      <c r="C423" s="105"/>
      <c r="D423" s="105"/>
      <c r="E423" s="105"/>
      <c r="F423" s="105"/>
      <c r="G423" s="105"/>
    </row>
    <row r="424" spans="3:7" thickBot="1">
      <c r="C424" s="105"/>
      <c r="D424" s="105"/>
      <c r="E424" s="105"/>
      <c r="F424" s="105"/>
      <c r="G424" s="105"/>
    </row>
    <row r="425" spans="3:7" thickBot="1">
      <c r="C425" s="105"/>
      <c r="D425" s="105"/>
      <c r="E425" s="105"/>
      <c r="F425" s="105"/>
      <c r="G425" s="105"/>
    </row>
    <row r="426" spans="3:7" thickBot="1">
      <c r="C426" s="105"/>
      <c r="D426" s="105"/>
      <c r="E426" s="105"/>
      <c r="F426" s="105"/>
      <c r="G426" s="105"/>
    </row>
    <row r="427" spans="3:7" thickBot="1">
      <c r="C427" s="105"/>
      <c r="D427" s="105"/>
      <c r="E427" s="105"/>
      <c r="F427" s="105"/>
      <c r="G427" s="105"/>
    </row>
    <row r="428" spans="3:7" thickBot="1">
      <c r="C428" s="105"/>
      <c r="D428" s="105"/>
      <c r="E428" s="105"/>
      <c r="F428" s="105"/>
      <c r="G428" s="105"/>
    </row>
    <row r="429" spans="3:7" thickBot="1">
      <c r="C429" s="105"/>
      <c r="D429" s="105"/>
      <c r="E429" s="105"/>
      <c r="F429" s="105"/>
      <c r="G429" s="105"/>
    </row>
    <row r="430" spans="3:7" thickBot="1">
      <c r="C430" s="105"/>
      <c r="D430" s="105"/>
      <c r="E430" s="105"/>
      <c r="F430" s="105"/>
      <c r="G430" s="105"/>
    </row>
    <row r="431" spans="3:7" thickBot="1">
      <c r="C431" s="105"/>
      <c r="D431" s="105"/>
      <c r="E431" s="105"/>
      <c r="F431" s="105"/>
      <c r="G431" s="105"/>
    </row>
    <row r="432" spans="3:7" thickBot="1">
      <c r="C432" s="105"/>
      <c r="D432" s="105"/>
      <c r="E432" s="105"/>
      <c r="F432" s="105"/>
      <c r="G432" s="105"/>
    </row>
    <row r="433" spans="3:7" thickBot="1">
      <c r="C433" s="105"/>
      <c r="D433" s="105"/>
      <c r="E433" s="105"/>
      <c r="F433" s="105"/>
      <c r="G433" s="105"/>
    </row>
    <row r="434" spans="3:7" thickBot="1">
      <c r="C434" s="105"/>
      <c r="D434" s="105"/>
      <c r="E434" s="105"/>
      <c r="F434" s="105"/>
      <c r="G434" s="105"/>
    </row>
    <row r="435" spans="3:7" thickBot="1">
      <c r="C435" s="105"/>
      <c r="D435" s="105"/>
      <c r="E435" s="105"/>
      <c r="F435" s="105"/>
      <c r="G435" s="105"/>
    </row>
    <row r="436" spans="3:7" thickBot="1">
      <c r="C436" s="105"/>
      <c r="D436" s="105"/>
      <c r="E436" s="105"/>
      <c r="F436" s="105"/>
      <c r="G436" s="105"/>
    </row>
    <row r="437" spans="3:7" thickBot="1">
      <c r="C437" s="105"/>
      <c r="D437" s="105"/>
      <c r="E437" s="105"/>
      <c r="F437" s="105"/>
      <c r="G437" s="105"/>
    </row>
    <row r="438" spans="3:7" thickBot="1">
      <c r="C438" s="105"/>
      <c r="D438" s="105"/>
      <c r="E438" s="105"/>
      <c r="F438" s="105"/>
      <c r="G438" s="105"/>
    </row>
    <row r="439" spans="3:7" thickBot="1">
      <c r="C439" s="105"/>
      <c r="D439" s="105"/>
      <c r="E439" s="105"/>
      <c r="F439" s="105"/>
      <c r="G439" s="105"/>
    </row>
    <row r="440" spans="3:7" thickBot="1">
      <c r="C440" s="105"/>
      <c r="D440" s="105"/>
      <c r="E440" s="105"/>
      <c r="F440" s="105"/>
      <c r="G440" s="105"/>
    </row>
    <row r="441" spans="3:7" thickBot="1">
      <c r="C441" s="105"/>
      <c r="D441" s="105"/>
      <c r="E441" s="105"/>
      <c r="F441" s="105"/>
      <c r="G441" s="105"/>
    </row>
    <row r="442" spans="3:7" thickBot="1">
      <c r="C442" s="105"/>
      <c r="D442" s="105"/>
      <c r="E442" s="105"/>
      <c r="F442" s="105"/>
      <c r="G442" s="105"/>
    </row>
    <row r="443" spans="3:7" thickBot="1">
      <c r="C443" s="105"/>
      <c r="D443" s="105"/>
      <c r="E443" s="105"/>
      <c r="F443" s="105"/>
      <c r="G443" s="105"/>
    </row>
    <row r="444" spans="3:7" thickBot="1">
      <c r="C444" s="105"/>
      <c r="D444" s="105"/>
      <c r="E444" s="105"/>
      <c r="F444" s="105"/>
      <c r="G444" s="105"/>
    </row>
    <row r="445" spans="3:7" thickBot="1">
      <c r="C445" s="105"/>
      <c r="D445" s="105"/>
      <c r="E445" s="105"/>
      <c r="F445" s="105"/>
      <c r="G445" s="105"/>
    </row>
    <row r="446" spans="3:7" thickBot="1">
      <c r="C446" s="105"/>
      <c r="D446" s="105"/>
      <c r="E446" s="105"/>
      <c r="F446" s="105"/>
      <c r="G446" s="105"/>
    </row>
    <row r="447" spans="3:7" thickBot="1">
      <c r="C447" s="105"/>
      <c r="D447" s="105"/>
      <c r="E447" s="105"/>
      <c r="F447" s="105"/>
      <c r="G447" s="105"/>
    </row>
    <row r="448" spans="3:7" thickBot="1">
      <c r="C448" s="105"/>
      <c r="D448" s="105"/>
      <c r="E448" s="105"/>
      <c r="F448" s="105"/>
      <c r="G448" s="105"/>
    </row>
    <row r="449" spans="3:7" thickBot="1">
      <c r="C449" s="105"/>
      <c r="D449" s="105"/>
      <c r="E449" s="105"/>
      <c r="F449" s="105"/>
      <c r="G449" s="105"/>
    </row>
    <row r="450" spans="3:7" thickBot="1">
      <c r="C450" s="105"/>
      <c r="D450" s="105"/>
      <c r="E450" s="105"/>
      <c r="F450" s="105"/>
      <c r="G450" s="105"/>
    </row>
    <row r="451" spans="3:7" thickBot="1">
      <c r="C451" s="105"/>
      <c r="D451" s="105"/>
      <c r="E451" s="105"/>
      <c r="F451" s="105"/>
      <c r="G451" s="105"/>
    </row>
    <row r="452" spans="3:7" thickBot="1">
      <c r="C452" s="105"/>
      <c r="D452" s="105"/>
      <c r="E452" s="105"/>
      <c r="F452" s="105"/>
      <c r="G452" s="105"/>
    </row>
    <row r="453" spans="3:7" thickBot="1">
      <c r="C453" s="105"/>
      <c r="D453" s="105"/>
      <c r="E453" s="105"/>
      <c r="F453" s="105"/>
      <c r="G453" s="105"/>
    </row>
    <row r="454" spans="3:7" thickBot="1">
      <c r="C454" s="105"/>
      <c r="D454" s="105"/>
      <c r="E454" s="105"/>
      <c r="F454" s="105"/>
      <c r="G454" s="105"/>
    </row>
    <row r="455" spans="3:7" thickBot="1">
      <c r="C455" s="105"/>
      <c r="D455" s="105"/>
      <c r="E455" s="105"/>
      <c r="F455" s="105"/>
      <c r="G455" s="105"/>
    </row>
    <row r="456" spans="3:7" thickBot="1">
      <c r="C456" s="105"/>
      <c r="D456" s="105"/>
      <c r="E456" s="105"/>
      <c r="F456" s="105"/>
      <c r="G456" s="105"/>
    </row>
    <row r="457" spans="3:7" thickBot="1">
      <c r="C457" s="105"/>
      <c r="D457" s="105"/>
      <c r="E457" s="105"/>
      <c r="F457" s="105"/>
      <c r="G457" s="105"/>
    </row>
    <row r="458" spans="3:7" thickBot="1">
      <c r="C458" s="105"/>
      <c r="D458" s="105"/>
      <c r="E458" s="105"/>
      <c r="F458" s="105"/>
      <c r="G458" s="105"/>
    </row>
    <row r="459" spans="3:7" thickBot="1">
      <c r="C459" s="105"/>
      <c r="D459" s="105"/>
      <c r="E459" s="105"/>
      <c r="F459" s="105"/>
      <c r="G459" s="105"/>
    </row>
    <row r="460" spans="3:7" thickBot="1">
      <c r="C460" s="105"/>
      <c r="D460" s="105"/>
      <c r="E460" s="105"/>
      <c r="F460" s="105"/>
      <c r="G460" s="105"/>
    </row>
    <row r="461" spans="3:7" thickBot="1">
      <c r="C461" s="105"/>
      <c r="D461" s="105"/>
      <c r="E461" s="105"/>
      <c r="F461" s="105"/>
      <c r="G461" s="105"/>
    </row>
    <row r="462" spans="3:7" thickBot="1">
      <c r="C462" s="105"/>
      <c r="D462" s="105"/>
      <c r="E462" s="105"/>
      <c r="F462" s="105"/>
      <c r="G462" s="105"/>
    </row>
    <row r="463" spans="3:7" thickBot="1">
      <c r="C463" s="105"/>
      <c r="D463" s="105"/>
      <c r="E463" s="105"/>
      <c r="F463" s="105"/>
      <c r="G463" s="105"/>
    </row>
    <row r="464" spans="3:7" thickBot="1">
      <c r="C464" s="105"/>
      <c r="D464" s="105"/>
      <c r="E464" s="105"/>
      <c r="F464" s="105"/>
      <c r="G464" s="105"/>
    </row>
    <row r="465" spans="3:7" thickBot="1">
      <c r="C465" s="105"/>
      <c r="D465" s="105"/>
      <c r="E465" s="105"/>
      <c r="F465" s="105"/>
      <c r="G465" s="105"/>
    </row>
    <row r="466" spans="3:7" thickBot="1">
      <c r="C466" s="105"/>
      <c r="D466" s="105"/>
      <c r="E466" s="105"/>
      <c r="F466" s="105"/>
      <c r="G466" s="105"/>
    </row>
    <row r="467" spans="3:7" thickBot="1">
      <c r="C467" s="105"/>
      <c r="D467" s="105"/>
      <c r="E467" s="105"/>
      <c r="F467" s="105"/>
      <c r="G467" s="105"/>
    </row>
    <row r="468" spans="3:7" thickBot="1">
      <c r="C468" s="105"/>
      <c r="D468" s="105"/>
      <c r="E468" s="105"/>
      <c r="F468" s="105"/>
      <c r="G468" s="105"/>
    </row>
    <row r="469" spans="3:7" thickBot="1">
      <c r="C469" s="105"/>
      <c r="D469" s="105"/>
      <c r="E469" s="105"/>
      <c r="F469" s="105"/>
      <c r="G469" s="105"/>
    </row>
    <row r="470" spans="3:7" thickBot="1">
      <c r="C470" s="105"/>
      <c r="D470" s="105"/>
      <c r="E470" s="105"/>
      <c r="F470" s="105"/>
      <c r="G470" s="105"/>
    </row>
    <row r="471" spans="3:7" thickBot="1">
      <c r="C471" s="105"/>
      <c r="D471" s="105"/>
      <c r="E471" s="105"/>
      <c r="F471" s="105"/>
      <c r="G471" s="105"/>
    </row>
    <row r="472" spans="3:7" thickBot="1">
      <c r="C472" s="105"/>
      <c r="D472" s="105"/>
      <c r="E472" s="105"/>
      <c r="F472" s="105"/>
      <c r="G472" s="105"/>
    </row>
    <row r="473" spans="3:7" thickBot="1">
      <c r="C473" s="105"/>
      <c r="D473" s="105"/>
      <c r="E473" s="105"/>
      <c r="F473" s="105"/>
      <c r="G473" s="105"/>
    </row>
    <row r="474" spans="3:7" thickBot="1">
      <c r="C474" s="105"/>
      <c r="D474" s="105"/>
      <c r="E474" s="105"/>
      <c r="F474" s="105"/>
      <c r="G474" s="105"/>
    </row>
    <row r="475" spans="3:7" thickBot="1">
      <c r="C475" s="105"/>
      <c r="D475" s="105"/>
      <c r="E475" s="105"/>
      <c r="F475" s="105"/>
      <c r="G475" s="105"/>
    </row>
    <row r="476" spans="3:7" thickBot="1">
      <c r="C476" s="105"/>
      <c r="D476" s="105"/>
      <c r="E476" s="105"/>
      <c r="F476" s="105"/>
      <c r="G476" s="105"/>
    </row>
    <row r="477" spans="3:7" thickBot="1">
      <c r="C477" s="105"/>
      <c r="D477" s="105"/>
      <c r="E477" s="105"/>
      <c r="F477" s="105"/>
      <c r="G477" s="105"/>
    </row>
    <row r="478" spans="3:7" thickBot="1">
      <c r="C478" s="105"/>
      <c r="D478" s="105"/>
      <c r="E478" s="105"/>
      <c r="F478" s="105"/>
      <c r="G478" s="105"/>
    </row>
    <row r="479" spans="3:7" thickBot="1">
      <c r="C479" s="105"/>
      <c r="D479" s="105"/>
      <c r="E479" s="105"/>
      <c r="F479" s="105"/>
      <c r="G479" s="105"/>
    </row>
    <row r="480" spans="3:7" thickBot="1">
      <c r="C480" s="105"/>
      <c r="D480" s="105"/>
      <c r="E480" s="105"/>
      <c r="F480" s="105"/>
      <c r="G480" s="105"/>
    </row>
    <row r="481" spans="3:7" thickBot="1">
      <c r="C481" s="105"/>
      <c r="D481" s="105"/>
      <c r="E481" s="105"/>
      <c r="F481" s="105"/>
      <c r="G481" s="105"/>
    </row>
    <row r="482" spans="3:7" thickBot="1">
      <c r="C482" s="105"/>
      <c r="D482" s="105"/>
      <c r="E482" s="105"/>
      <c r="F482" s="105"/>
      <c r="G482" s="105"/>
    </row>
    <row r="483" spans="3:7" thickBot="1">
      <c r="C483" s="105"/>
      <c r="D483" s="105"/>
      <c r="E483" s="105"/>
      <c r="F483" s="105"/>
      <c r="G483" s="105"/>
    </row>
    <row r="484" spans="3:7" thickBot="1">
      <c r="C484" s="105"/>
      <c r="D484" s="105"/>
      <c r="E484" s="105"/>
      <c r="F484" s="105"/>
      <c r="G484" s="105"/>
    </row>
    <row r="485" spans="3:7" thickBot="1">
      <c r="C485" s="105"/>
      <c r="D485" s="105"/>
      <c r="E485" s="105"/>
      <c r="F485" s="105"/>
      <c r="G485" s="105"/>
    </row>
    <row r="486" spans="3:7" thickBot="1">
      <c r="C486" s="105"/>
      <c r="D486" s="105"/>
      <c r="E486" s="105"/>
      <c r="F486" s="105"/>
      <c r="G486" s="105"/>
    </row>
    <row r="487" spans="3:7" thickBot="1">
      <c r="C487" s="105"/>
      <c r="D487" s="105"/>
      <c r="E487" s="105"/>
      <c r="F487" s="105"/>
      <c r="G487" s="105"/>
    </row>
    <row r="488" spans="3:7" thickBot="1">
      <c r="C488" s="105"/>
      <c r="D488" s="105"/>
      <c r="E488" s="105"/>
      <c r="F488" s="105"/>
      <c r="G488" s="105"/>
    </row>
    <row r="489" spans="3:7" thickBot="1">
      <c r="C489" s="105"/>
      <c r="D489" s="105"/>
      <c r="E489" s="105"/>
      <c r="F489" s="105"/>
      <c r="G489" s="105"/>
    </row>
    <row r="490" spans="3:7" thickBot="1">
      <c r="C490" s="105"/>
      <c r="D490" s="105"/>
      <c r="E490" s="105"/>
      <c r="F490" s="105"/>
      <c r="G490" s="105"/>
    </row>
    <row r="491" spans="3:7" thickBot="1">
      <c r="C491" s="105"/>
      <c r="D491" s="105"/>
      <c r="E491" s="105"/>
      <c r="F491" s="105"/>
      <c r="G491" s="105"/>
    </row>
    <row r="492" spans="3:7" thickBot="1">
      <c r="C492" s="105"/>
      <c r="D492" s="105"/>
      <c r="E492" s="105"/>
      <c r="F492" s="105"/>
      <c r="G492" s="105"/>
    </row>
    <row r="493" spans="3:7" thickBot="1">
      <c r="C493" s="105"/>
      <c r="D493" s="105"/>
      <c r="E493" s="105"/>
      <c r="F493" s="105"/>
      <c r="G493" s="105"/>
    </row>
    <row r="494" spans="3:7" thickBot="1">
      <c r="C494" s="105"/>
      <c r="D494" s="105"/>
      <c r="E494" s="105"/>
      <c r="F494" s="105"/>
      <c r="G494" s="105"/>
    </row>
    <row r="495" spans="3:7" thickBot="1">
      <c r="C495" s="105"/>
      <c r="D495" s="105"/>
      <c r="E495" s="105"/>
      <c r="F495" s="105"/>
      <c r="G495" s="105"/>
    </row>
    <row r="496" spans="3:7" thickBot="1">
      <c r="C496" s="105"/>
      <c r="D496" s="105"/>
      <c r="E496" s="105"/>
      <c r="F496" s="105"/>
      <c r="G496" s="105"/>
    </row>
    <row r="497" spans="3:7" thickBot="1">
      <c r="C497" s="105"/>
      <c r="D497" s="105"/>
      <c r="E497" s="105"/>
      <c r="F497" s="105"/>
      <c r="G497" s="105"/>
    </row>
    <row r="498" spans="3:7" thickBot="1">
      <c r="C498" s="105"/>
      <c r="D498" s="105"/>
      <c r="E498" s="105"/>
      <c r="F498" s="105"/>
      <c r="G498" s="105"/>
    </row>
    <row r="499" spans="3:7" thickBot="1">
      <c r="C499" s="105"/>
      <c r="D499" s="105"/>
      <c r="E499" s="105"/>
      <c r="F499" s="105"/>
      <c r="G499" s="105"/>
    </row>
    <row r="500" spans="3:7" thickBot="1">
      <c r="C500" s="105"/>
      <c r="D500" s="105"/>
      <c r="E500" s="105"/>
      <c r="F500" s="105"/>
      <c r="G500" s="105"/>
    </row>
    <row r="501" spans="3:7" thickBot="1">
      <c r="C501" s="105"/>
      <c r="D501" s="105"/>
      <c r="E501" s="105"/>
      <c r="F501" s="105"/>
      <c r="G501" s="105"/>
    </row>
    <row r="502" spans="3:7" thickBot="1">
      <c r="C502" s="105"/>
      <c r="D502" s="105"/>
      <c r="E502" s="105"/>
      <c r="F502" s="105"/>
      <c r="G502" s="105"/>
    </row>
    <row r="503" spans="3:7" thickBot="1">
      <c r="C503" s="105"/>
      <c r="D503" s="105"/>
      <c r="E503" s="105"/>
      <c r="F503" s="105"/>
      <c r="G503" s="105"/>
    </row>
    <row r="504" spans="3:7" thickBot="1">
      <c r="C504" s="105"/>
      <c r="D504" s="105"/>
      <c r="E504" s="105"/>
      <c r="F504" s="105"/>
      <c r="G504" s="105"/>
    </row>
    <row r="505" spans="3:7" thickBot="1">
      <c r="C505" s="105"/>
      <c r="D505" s="105"/>
      <c r="E505" s="105"/>
      <c r="F505" s="105"/>
      <c r="G505" s="105"/>
    </row>
    <row r="506" spans="3:7" thickBot="1">
      <c r="C506" s="105"/>
      <c r="D506" s="105"/>
      <c r="E506" s="105"/>
      <c r="F506" s="105"/>
      <c r="G506" s="105"/>
    </row>
    <row r="507" spans="3:7" thickBot="1">
      <c r="C507" s="105"/>
      <c r="D507" s="105"/>
      <c r="E507" s="105"/>
      <c r="F507" s="105"/>
      <c r="G507" s="105"/>
    </row>
    <row r="508" spans="3:7" thickBot="1">
      <c r="C508" s="105"/>
      <c r="D508" s="105"/>
      <c r="E508" s="105"/>
      <c r="F508" s="105"/>
      <c r="G508" s="105"/>
    </row>
    <row r="509" spans="3:7" thickBot="1">
      <c r="C509" s="105"/>
      <c r="D509" s="105"/>
      <c r="E509" s="105"/>
      <c r="F509" s="105"/>
      <c r="G509" s="105"/>
    </row>
    <row r="510" spans="3:7" thickBot="1">
      <c r="C510" s="105"/>
      <c r="D510" s="105"/>
      <c r="E510" s="105"/>
      <c r="F510" s="105"/>
      <c r="G510" s="105"/>
    </row>
    <row r="511" spans="3:7" thickBot="1">
      <c r="C511" s="105"/>
      <c r="D511" s="105"/>
      <c r="E511" s="105"/>
      <c r="F511" s="105"/>
      <c r="G511" s="105"/>
    </row>
    <row r="512" spans="3:7" thickBot="1">
      <c r="C512" s="105"/>
      <c r="D512" s="105"/>
      <c r="E512" s="105"/>
      <c r="F512" s="105"/>
      <c r="G512" s="105"/>
    </row>
    <row r="513" spans="3:7" thickBot="1">
      <c r="C513" s="105"/>
      <c r="D513" s="105"/>
      <c r="E513" s="105"/>
      <c r="F513" s="105"/>
      <c r="G513" s="105"/>
    </row>
    <row r="514" spans="3:7" thickBot="1">
      <c r="C514" s="105"/>
      <c r="D514" s="105"/>
      <c r="E514" s="105"/>
      <c r="F514" s="105"/>
      <c r="G514" s="105"/>
    </row>
    <row r="515" spans="3:7" thickBot="1">
      <c r="C515" s="105"/>
      <c r="D515" s="105"/>
      <c r="E515" s="105"/>
      <c r="F515" s="105"/>
      <c r="G515" s="105"/>
    </row>
    <row r="516" spans="3:7" thickBot="1">
      <c r="C516" s="105"/>
      <c r="D516" s="105"/>
      <c r="E516" s="105"/>
      <c r="F516" s="105"/>
      <c r="G516" s="105"/>
    </row>
    <row r="517" spans="3:7" thickBot="1">
      <c r="C517" s="105"/>
      <c r="D517" s="105"/>
      <c r="E517" s="105"/>
      <c r="F517" s="105"/>
      <c r="G517" s="105"/>
    </row>
    <row r="518" spans="3:7" thickBot="1">
      <c r="C518" s="105"/>
      <c r="D518" s="105"/>
      <c r="E518" s="105"/>
      <c r="F518" s="105"/>
      <c r="G518" s="105"/>
    </row>
    <row r="519" spans="3:7" thickBot="1">
      <c r="C519" s="105"/>
      <c r="D519" s="105"/>
      <c r="E519" s="105"/>
      <c r="F519" s="105"/>
      <c r="G519" s="105"/>
    </row>
    <row r="520" spans="3:7" thickBot="1">
      <c r="C520" s="105"/>
      <c r="D520" s="105"/>
      <c r="E520" s="105"/>
      <c r="F520" s="105"/>
      <c r="G520" s="105"/>
    </row>
    <row r="521" spans="3:7" thickBot="1">
      <c r="C521" s="105"/>
      <c r="D521" s="105"/>
      <c r="E521" s="105"/>
      <c r="F521" s="105"/>
      <c r="G521" s="105"/>
    </row>
    <row r="522" spans="3:7" thickBot="1">
      <c r="C522" s="105"/>
      <c r="D522" s="105"/>
      <c r="E522" s="105"/>
      <c r="F522" s="105"/>
      <c r="G522" s="105"/>
    </row>
    <row r="523" spans="3:7" thickBot="1">
      <c r="C523" s="105"/>
      <c r="D523" s="105"/>
      <c r="E523" s="105"/>
      <c r="F523" s="105"/>
      <c r="G523" s="105"/>
    </row>
    <row r="524" spans="3:7" thickBot="1">
      <c r="C524" s="105"/>
      <c r="D524" s="105"/>
      <c r="E524" s="105"/>
      <c r="F524" s="105"/>
      <c r="G524" s="105"/>
    </row>
    <row r="525" spans="3:7" thickBot="1">
      <c r="C525" s="105"/>
      <c r="D525" s="105"/>
      <c r="E525" s="105"/>
      <c r="F525" s="105"/>
      <c r="G525" s="105"/>
    </row>
    <row r="526" spans="3:7" thickBot="1">
      <c r="C526" s="105"/>
      <c r="D526" s="105"/>
      <c r="E526" s="105"/>
      <c r="F526" s="105"/>
      <c r="G526" s="105"/>
    </row>
    <row r="527" spans="3:7" thickBot="1">
      <c r="C527" s="105"/>
      <c r="D527" s="105"/>
      <c r="E527" s="105"/>
      <c r="F527" s="105"/>
      <c r="G527" s="105"/>
    </row>
    <row r="528" spans="3:7" thickBot="1">
      <c r="C528" s="105"/>
      <c r="D528" s="105"/>
      <c r="E528" s="105"/>
      <c r="F528" s="105"/>
      <c r="G528" s="105"/>
    </row>
    <row r="529" spans="3:7" thickBot="1">
      <c r="C529" s="105"/>
      <c r="D529" s="105"/>
      <c r="E529" s="105"/>
      <c r="F529" s="105"/>
      <c r="G529" s="105"/>
    </row>
    <row r="530" spans="3:7" thickBot="1">
      <c r="C530" s="105"/>
      <c r="D530" s="105"/>
      <c r="E530" s="105"/>
      <c r="F530" s="105"/>
      <c r="G530" s="105"/>
    </row>
    <row r="531" spans="3:7" thickBot="1">
      <c r="C531" s="105"/>
      <c r="D531" s="105"/>
      <c r="E531" s="105"/>
      <c r="F531" s="105"/>
      <c r="G531" s="105"/>
    </row>
    <row r="532" spans="3:7" thickBot="1">
      <c r="C532" s="105"/>
      <c r="D532" s="105"/>
      <c r="E532" s="105"/>
      <c r="F532" s="105"/>
      <c r="G532" s="105"/>
    </row>
    <row r="533" spans="3:7" thickBot="1">
      <c r="C533" s="105"/>
      <c r="D533" s="105"/>
      <c r="E533" s="105"/>
      <c r="F533" s="105"/>
      <c r="G533" s="105"/>
    </row>
    <row r="534" spans="3:7" thickBot="1">
      <c r="C534" s="105"/>
      <c r="D534" s="105"/>
      <c r="E534" s="105"/>
      <c r="F534" s="105"/>
      <c r="G534" s="105"/>
    </row>
    <row r="535" spans="3:7" thickBot="1">
      <c r="C535" s="105"/>
      <c r="D535" s="105"/>
      <c r="E535" s="105"/>
      <c r="F535" s="105"/>
      <c r="G535" s="105"/>
    </row>
    <row r="536" spans="3:7" thickBot="1">
      <c r="C536" s="105"/>
      <c r="D536" s="105"/>
      <c r="E536" s="105"/>
      <c r="F536" s="105"/>
      <c r="G536" s="105"/>
    </row>
    <row r="537" spans="3:7" thickBot="1">
      <c r="C537" s="105"/>
      <c r="D537" s="105"/>
      <c r="E537" s="105"/>
      <c r="F537" s="105"/>
      <c r="G537" s="105"/>
    </row>
    <row r="538" spans="3:7" thickBot="1">
      <c r="C538" s="105"/>
      <c r="D538" s="105"/>
      <c r="E538" s="105"/>
      <c r="F538" s="105"/>
      <c r="G538" s="105"/>
    </row>
    <row r="539" spans="3:7" thickBot="1">
      <c r="C539" s="105"/>
      <c r="D539" s="105"/>
      <c r="E539" s="105"/>
      <c r="F539" s="105"/>
      <c r="G539" s="105"/>
    </row>
    <row r="540" spans="3:7" thickBot="1">
      <c r="C540" s="105"/>
      <c r="D540" s="105"/>
      <c r="E540" s="105"/>
      <c r="F540" s="105"/>
      <c r="G540" s="105"/>
    </row>
    <row r="541" spans="3:7" thickBot="1">
      <c r="C541" s="105"/>
      <c r="D541" s="105"/>
      <c r="E541" s="105"/>
      <c r="F541" s="105"/>
      <c r="G541" s="105"/>
    </row>
    <row r="542" spans="3:7" thickBot="1">
      <c r="C542" s="105"/>
      <c r="D542" s="105"/>
      <c r="E542" s="105"/>
      <c r="F542" s="105"/>
      <c r="G542" s="105"/>
    </row>
    <row r="543" spans="3:7" thickBot="1">
      <c r="C543" s="105"/>
      <c r="D543" s="105"/>
      <c r="E543" s="105"/>
      <c r="F543" s="105"/>
      <c r="G543" s="105"/>
    </row>
    <row r="544" spans="3:7" thickBot="1">
      <c r="C544" s="105"/>
      <c r="D544" s="105"/>
      <c r="E544" s="105"/>
      <c r="F544" s="105"/>
      <c r="G544" s="105"/>
    </row>
    <row r="545" spans="3:7" thickBot="1">
      <c r="C545" s="105"/>
      <c r="D545" s="105"/>
      <c r="E545" s="105"/>
      <c r="F545" s="105"/>
      <c r="G545" s="105"/>
    </row>
    <row r="546" spans="3:7" thickBot="1">
      <c r="C546" s="105"/>
      <c r="D546" s="105"/>
      <c r="E546" s="105"/>
      <c r="F546" s="105"/>
      <c r="G546" s="105"/>
    </row>
    <row r="547" spans="3:7" thickBot="1">
      <c r="C547" s="105"/>
      <c r="D547" s="105"/>
      <c r="E547" s="105"/>
      <c r="F547" s="105"/>
      <c r="G547" s="105"/>
    </row>
    <row r="548" spans="3:7" thickBot="1">
      <c r="C548" s="105"/>
      <c r="D548" s="105"/>
      <c r="E548" s="105"/>
      <c r="F548" s="105"/>
      <c r="G548" s="105"/>
    </row>
    <row r="549" spans="3:7" thickBot="1">
      <c r="C549" s="105"/>
      <c r="D549" s="105"/>
      <c r="E549" s="105"/>
      <c r="F549" s="105"/>
      <c r="G549" s="105"/>
    </row>
    <row r="550" spans="3:7" thickBot="1">
      <c r="C550" s="105"/>
      <c r="D550" s="105"/>
      <c r="E550" s="105"/>
      <c r="F550" s="105"/>
      <c r="G550" s="105"/>
    </row>
    <row r="551" spans="3:7" thickBot="1">
      <c r="C551" s="105"/>
      <c r="D551" s="105"/>
      <c r="E551" s="105"/>
      <c r="F551" s="105"/>
      <c r="G551" s="105"/>
    </row>
    <row r="552" spans="3:7" thickBot="1">
      <c r="C552" s="105"/>
      <c r="D552" s="105"/>
      <c r="E552" s="105"/>
      <c r="F552" s="105"/>
      <c r="G552" s="105"/>
    </row>
    <row r="553" spans="3:7" thickBot="1">
      <c r="C553" s="105"/>
      <c r="D553" s="105"/>
      <c r="E553" s="105"/>
      <c r="F553" s="105"/>
      <c r="G553" s="105"/>
    </row>
    <row r="554" spans="3:7" thickBot="1">
      <c r="C554" s="105"/>
      <c r="D554" s="105"/>
      <c r="E554" s="105"/>
      <c r="F554" s="105"/>
      <c r="G554" s="105"/>
    </row>
    <row r="555" spans="3:7" thickBot="1">
      <c r="C555" s="105"/>
      <c r="D555" s="105"/>
      <c r="E555" s="105"/>
      <c r="F555" s="105"/>
      <c r="G555" s="105"/>
    </row>
    <row r="556" spans="3:7" thickBot="1">
      <c r="C556" s="105"/>
      <c r="D556" s="105"/>
      <c r="E556" s="105"/>
      <c r="F556" s="105"/>
      <c r="G556" s="105"/>
    </row>
    <row r="557" spans="3:7" thickBot="1">
      <c r="C557" s="105"/>
      <c r="D557" s="105"/>
      <c r="E557" s="105"/>
      <c r="F557" s="105"/>
      <c r="G557" s="105"/>
    </row>
    <row r="558" spans="3:7" thickBot="1">
      <c r="C558" s="105"/>
      <c r="D558" s="105"/>
      <c r="E558" s="105"/>
      <c r="F558" s="105"/>
      <c r="G558" s="105"/>
    </row>
    <row r="559" spans="3:7" thickBot="1">
      <c r="C559" s="105"/>
      <c r="D559" s="105"/>
      <c r="E559" s="105"/>
      <c r="F559" s="105"/>
      <c r="G559" s="105"/>
    </row>
    <row r="560" spans="3:7" thickBot="1">
      <c r="C560" s="105"/>
      <c r="D560" s="105"/>
      <c r="E560" s="105"/>
      <c r="F560" s="105"/>
      <c r="G560" s="105"/>
    </row>
    <row r="561" spans="3:7" thickBot="1">
      <c r="C561" s="105"/>
      <c r="D561" s="105"/>
      <c r="E561" s="105"/>
      <c r="F561" s="105"/>
      <c r="G561" s="105"/>
    </row>
    <row r="562" spans="3:7" thickBot="1">
      <c r="C562" s="105"/>
      <c r="D562" s="105"/>
      <c r="E562" s="105"/>
      <c r="F562" s="105"/>
      <c r="G562" s="105"/>
    </row>
    <row r="563" spans="3:7" thickBot="1">
      <c r="C563" s="105"/>
      <c r="D563" s="105"/>
      <c r="E563" s="105"/>
      <c r="F563" s="105"/>
      <c r="G563" s="105"/>
    </row>
    <row r="564" spans="3:7" thickBot="1">
      <c r="C564" s="105"/>
      <c r="D564" s="105"/>
      <c r="E564" s="105"/>
      <c r="F564" s="105"/>
      <c r="G564" s="105"/>
    </row>
    <row r="565" spans="3:7" thickBot="1">
      <c r="C565" s="105"/>
      <c r="D565" s="105"/>
      <c r="E565" s="105"/>
      <c r="F565" s="105"/>
      <c r="G565" s="105"/>
    </row>
    <row r="566" spans="3:7" thickBot="1">
      <c r="C566" s="105"/>
      <c r="D566" s="105"/>
      <c r="E566" s="105"/>
      <c r="F566" s="105"/>
      <c r="G566" s="105"/>
    </row>
    <row r="567" spans="3:7" thickBot="1">
      <c r="C567" s="105"/>
      <c r="D567" s="105"/>
      <c r="E567" s="105"/>
      <c r="F567" s="105"/>
      <c r="G567" s="105"/>
    </row>
    <row r="568" spans="3:7" thickBot="1">
      <c r="C568" s="105"/>
      <c r="D568" s="105"/>
      <c r="E568" s="105"/>
      <c r="F568" s="105"/>
      <c r="G568" s="105"/>
    </row>
    <row r="569" spans="3:7" thickBot="1">
      <c r="C569" s="105"/>
      <c r="D569" s="105"/>
      <c r="E569" s="105"/>
      <c r="F569" s="105"/>
      <c r="G569" s="105"/>
    </row>
    <row r="570" spans="3:7" thickBot="1">
      <c r="C570" s="105"/>
      <c r="D570" s="105"/>
      <c r="E570" s="105"/>
      <c r="F570" s="105"/>
      <c r="G570" s="105"/>
    </row>
    <row r="571" spans="3:7" thickBot="1">
      <c r="C571" s="105"/>
      <c r="D571" s="105"/>
      <c r="E571" s="105"/>
      <c r="F571" s="105"/>
      <c r="G571" s="105"/>
    </row>
    <row r="572" spans="3:7" thickBot="1">
      <c r="C572" s="105"/>
      <c r="D572" s="105"/>
      <c r="E572" s="105"/>
      <c r="F572" s="105"/>
      <c r="G572" s="105"/>
    </row>
    <row r="573" spans="3:7" thickBot="1">
      <c r="C573" s="105"/>
      <c r="D573" s="105"/>
      <c r="E573" s="105"/>
      <c r="F573" s="105"/>
      <c r="G573" s="105"/>
    </row>
    <row r="574" spans="3:7" thickBot="1">
      <c r="C574" s="105"/>
      <c r="D574" s="105"/>
      <c r="E574" s="105"/>
      <c r="F574" s="105"/>
      <c r="G574" s="105"/>
    </row>
    <row r="575" spans="3:7" thickBot="1">
      <c r="C575" s="105"/>
      <c r="D575" s="105"/>
      <c r="E575" s="105"/>
      <c r="F575" s="105"/>
      <c r="G575" s="105"/>
    </row>
    <row r="576" spans="3:7" thickBot="1">
      <c r="C576" s="105"/>
      <c r="D576" s="105"/>
      <c r="E576" s="105"/>
      <c r="F576" s="105"/>
      <c r="G576" s="105"/>
    </row>
    <row r="577" spans="3:7" thickBot="1">
      <c r="C577" s="105"/>
      <c r="D577" s="105"/>
      <c r="E577" s="105"/>
      <c r="F577" s="105"/>
      <c r="G577" s="105"/>
    </row>
    <row r="578" spans="3:7" thickBot="1">
      <c r="C578" s="105"/>
      <c r="D578" s="105"/>
      <c r="E578" s="105"/>
      <c r="F578" s="105"/>
      <c r="G578" s="105"/>
    </row>
    <row r="579" spans="3:7" thickBot="1">
      <c r="C579" s="105"/>
      <c r="D579" s="105"/>
      <c r="E579" s="105"/>
      <c r="F579" s="105"/>
      <c r="G579" s="105"/>
    </row>
    <row r="580" spans="3:7" thickBot="1">
      <c r="C580" s="105"/>
      <c r="D580" s="105"/>
      <c r="E580" s="105"/>
      <c r="F580" s="105"/>
      <c r="G580" s="105"/>
    </row>
    <row r="581" spans="3:7" thickBot="1">
      <c r="C581" s="105"/>
      <c r="D581" s="105"/>
      <c r="E581" s="105"/>
      <c r="F581" s="105"/>
      <c r="G581" s="105"/>
    </row>
    <row r="582" spans="3:7" thickBot="1">
      <c r="C582" s="105"/>
      <c r="D582" s="105"/>
      <c r="E582" s="105"/>
      <c r="F582" s="105"/>
      <c r="G582" s="105"/>
    </row>
    <row r="583" spans="3:7" thickBot="1">
      <c r="C583" s="105"/>
      <c r="D583" s="105"/>
      <c r="E583" s="105"/>
      <c r="F583" s="105"/>
      <c r="G583" s="105"/>
    </row>
    <row r="584" spans="3:7" thickBot="1">
      <c r="C584" s="105"/>
      <c r="D584" s="105"/>
      <c r="E584" s="105"/>
      <c r="F584" s="105"/>
      <c r="G584" s="105"/>
    </row>
    <row r="585" spans="3:7" thickBot="1">
      <c r="C585" s="105"/>
      <c r="D585" s="105"/>
      <c r="E585" s="105"/>
      <c r="F585" s="105"/>
      <c r="G585" s="105"/>
    </row>
    <row r="586" spans="3:7" thickBot="1">
      <c r="C586" s="105"/>
      <c r="D586" s="105"/>
      <c r="E586" s="105"/>
      <c r="F586" s="105"/>
      <c r="G586" s="105"/>
    </row>
    <row r="587" spans="3:7" thickBot="1">
      <c r="C587" s="105"/>
      <c r="D587" s="105"/>
      <c r="E587" s="105"/>
      <c r="F587" s="105"/>
      <c r="G587" s="105"/>
    </row>
    <row r="588" spans="3:7" thickBot="1">
      <c r="C588" s="105"/>
      <c r="D588" s="105"/>
      <c r="E588" s="105"/>
      <c r="F588" s="105"/>
      <c r="G588" s="105"/>
    </row>
    <row r="589" spans="3:7" thickBot="1">
      <c r="C589" s="105"/>
      <c r="D589" s="105"/>
      <c r="E589" s="105"/>
      <c r="F589" s="105"/>
      <c r="G589" s="105"/>
    </row>
    <row r="590" spans="3:7" thickBot="1">
      <c r="C590" s="105"/>
      <c r="D590" s="105"/>
      <c r="E590" s="105"/>
      <c r="F590" s="105"/>
      <c r="G590" s="105"/>
    </row>
    <row r="591" spans="3:7" thickBot="1">
      <c r="C591" s="105"/>
      <c r="D591" s="105"/>
      <c r="E591" s="105"/>
      <c r="F591" s="105"/>
      <c r="G591" s="105"/>
    </row>
    <row r="592" spans="3:7" thickBot="1">
      <c r="C592" s="105"/>
      <c r="D592" s="105"/>
      <c r="E592" s="105"/>
      <c r="F592" s="105"/>
      <c r="G592" s="105"/>
    </row>
    <row r="593" spans="3:7" thickBot="1">
      <c r="C593" s="105"/>
      <c r="D593" s="105"/>
      <c r="E593" s="105"/>
      <c r="F593" s="105"/>
      <c r="G593" s="105"/>
    </row>
    <row r="594" spans="3:7" thickBot="1">
      <c r="C594" s="105"/>
      <c r="D594" s="105"/>
      <c r="E594" s="105"/>
      <c r="F594" s="105"/>
      <c r="G594" s="105"/>
    </row>
    <row r="595" spans="3:7" thickBot="1">
      <c r="C595" s="105"/>
      <c r="D595" s="105"/>
      <c r="E595" s="105"/>
      <c r="F595" s="105"/>
      <c r="G595" s="105"/>
    </row>
    <row r="596" spans="3:7" thickBot="1">
      <c r="C596" s="105"/>
      <c r="D596" s="105"/>
      <c r="E596" s="105"/>
      <c r="F596" s="105"/>
      <c r="G596" s="105"/>
    </row>
    <row r="597" spans="3:7" thickBot="1">
      <c r="C597" s="105"/>
      <c r="D597" s="105"/>
      <c r="E597" s="105"/>
      <c r="F597" s="105"/>
      <c r="G597" s="105"/>
    </row>
    <row r="598" spans="3:7" thickBot="1">
      <c r="C598" s="105"/>
      <c r="D598" s="105"/>
      <c r="E598" s="105"/>
      <c r="F598" s="105"/>
      <c r="G598" s="105"/>
    </row>
    <row r="599" spans="3:7" thickBot="1">
      <c r="C599" s="105"/>
      <c r="D599" s="105"/>
      <c r="E599" s="105"/>
      <c r="F599" s="105"/>
      <c r="G599" s="105"/>
    </row>
    <row r="600" spans="3:7" thickBot="1">
      <c r="C600" s="105"/>
      <c r="D600" s="105"/>
      <c r="E600" s="105"/>
      <c r="F600" s="105"/>
      <c r="G600" s="105"/>
    </row>
    <row r="601" spans="3:7" thickBot="1">
      <c r="C601" s="105"/>
      <c r="D601" s="105"/>
      <c r="E601" s="105"/>
      <c r="F601" s="105"/>
      <c r="G601" s="105"/>
    </row>
    <row r="602" spans="3:7" thickBot="1">
      <c r="C602" s="105"/>
      <c r="D602" s="105"/>
      <c r="E602" s="105"/>
      <c r="F602" s="105"/>
      <c r="G602" s="105"/>
    </row>
    <row r="603" spans="3:7" thickBot="1">
      <c r="C603" s="105"/>
      <c r="D603" s="105"/>
      <c r="E603" s="105"/>
      <c r="F603" s="105"/>
      <c r="G603" s="105"/>
    </row>
    <row r="604" spans="3:7" thickBot="1">
      <c r="C604" s="105"/>
      <c r="D604" s="105"/>
      <c r="E604" s="105"/>
      <c r="F604" s="105"/>
      <c r="G604" s="105"/>
    </row>
    <row r="605" spans="3:7" thickBot="1">
      <c r="C605" s="105"/>
      <c r="D605" s="105"/>
      <c r="E605" s="105"/>
      <c r="F605" s="105"/>
      <c r="G605" s="105"/>
    </row>
    <row r="606" spans="3:7" thickBot="1">
      <c r="C606" s="105"/>
      <c r="D606" s="105"/>
      <c r="E606" s="105"/>
      <c r="F606" s="105"/>
      <c r="G606" s="105"/>
    </row>
    <row r="607" spans="3:7" thickBot="1">
      <c r="C607" s="105"/>
      <c r="D607" s="105"/>
      <c r="E607" s="105"/>
      <c r="F607" s="105"/>
      <c r="G607" s="105"/>
    </row>
    <row r="608" spans="3:7" thickBot="1">
      <c r="C608" s="105"/>
      <c r="D608" s="105"/>
      <c r="E608" s="105"/>
      <c r="F608" s="105"/>
      <c r="G608" s="105"/>
    </row>
    <row r="609" spans="3:7" thickBot="1">
      <c r="C609" s="105"/>
      <c r="D609" s="105"/>
      <c r="E609" s="105"/>
      <c r="F609" s="105"/>
      <c r="G609" s="105"/>
    </row>
    <row r="610" spans="3:7" thickBot="1">
      <c r="C610" s="105"/>
      <c r="D610" s="105"/>
      <c r="E610" s="105"/>
      <c r="F610" s="105"/>
      <c r="G610" s="105"/>
    </row>
    <row r="611" spans="3:7" thickBot="1">
      <c r="C611" s="105"/>
      <c r="D611" s="105"/>
      <c r="E611" s="105"/>
      <c r="F611" s="105"/>
      <c r="G611" s="105"/>
    </row>
    <row r="612" spans="3:7" thickBot="1">
      <c r="C612" s="105"/>
      <c r="D612" s="105"/>
      <c r="E612" s="105"/>
      <c r="F612" s="105"/>
      <c r="G612" s="105"/>
    </row>
    <row r="613" spans="3:7" thickBot="1">
      <c r="C613" s="105"/>
      <c r="D613" s="105"/>
      <c r="E613" s="105"/>
      <c r="F613" s="105"/>
      <c r="G613" s="105"/>
    </row>
    <row r="614" spans="3:7" thickBot="1">
      <c r="C614" s="105"/>
      <c r="D614" s="105"/>
      <c r="E614" s="105"/>
      <c r="F614" s="105"/>
      <c r="G614" s="105"/>
    </row>
    <row r="615" spans="3:7" thickBot="1">
      <c r="C615" s="105"/>
      <c r="D615" s="105"/>
      <c r="E615" s="105"/>
      <c r="F615" s="105"/>
      <c r="G615" s="105"/>
    </row>
    <row r="616" spans="3:7" thickBot="1">
      <c r="C616" s="105"/>
      <c r="D616" s="105"/>
      <c r="E616" s="105"/>
      <c r="F616" s="105"/>
      <c r="G616" s="105"/>
    </row>
    <row r="617" spans="3:7" thickBot="1">
      <c r="C617" s="105"/>
      <c r="D617" s="105"/>
      <c r="E617" s="105"/>
      <c r="F617" s="105"/>
      <c r="G617" s="105"/>
    </row>
    <row r="618" spans="3:7" thickBot="1">
      <c r="C618" s="105"/>
      <c r="D618" s="105"/>
      <c r="E618" s="105"/>
      <c r="F618" s="105"/>
      <c r="G618" s="105"/>
    </row>
    <row r="619" spans="3:7" thickBot="1">
      <c r="C619" s="105"/>
      <c r="D619" s="105"/>
      <c r="E619" s="105"/>
      <c r="F619" s="105"/>
      <c r="G619" s="105"/>
    </row>
    <row r="620" spans="3:7" thickBot="1">
      <c r="C620" s="105"/>
      <c r="D620" s="105"/>
      <c r="E620" s="105"/>
      <c r="F620" s="105"/>
      <c r="G620" s="105"/>
    </row>
    <row r="621" spans="3:7" thickBot="1">
      <c r="C621" s="105"/>
      <c r="D621" s="105"/>
      <c r="E621" s="105"/>
      <c r="F621" s="105"/>
      <c r="G621" s="105"/>
    </row>
    <row r="622" spans="3:7" thickBot="1">
      <c r="C622" s="105"/>
      <c r="D622" s="105"/>
      <c r="E622" s="105"/>
      <c r="F622" s="105"/>
      <c r="G622" s="105"/>
    </row>
    <row r="623" spans="3:7" thickBot="1">
      <c r="C623" s="105"/>
      <c r="D623" s="105"/>
      <c r="E623" s="105"/>
      <c r="F623" s="105"/>
      <c r="G623" s="105"/>
    </row>
    <row r="624" spans="3:7" thickBot="1">
      <c r="C624" s="105"/>
      <c r="D624" s="105"/>
      <c r="E624" s="105"/>
      <c r="F624" s="105"/>
      <c r="G624" s="105"/>
    </row>
    <row r="625" spans="3:7" thickBot="1">
      <c r="C625" s="105"/>
      <c r="D625" s="105"/>
      <c r="E625" s="105"/>
      <c r="F625" s="105"/>
      <c r="G625" s="105"/>
    </row>
    <row r="626" spans="3:7" thickBot="1">
      <c r="C626" s="105"/>
      <c r="D626" s="105"/>
      <c r="E626" s="105"/>
      <c r="F626" s="105"/>
      <c r="G626" s="105"/>
    </row>
    <row r="627" spans="3:7" thickBot="1">
      <c r="C627" s="105"/>
      <c r="D627" s="105"/>
      <c r="E627" s="105"/>
      <c r="F627" s="105"/>
      <c r="G627" s="105"/>
    </row>
    <row r="628" spans="3:7" thickBot="1">
      <c r="C628" s="105"/>
      <c r="D628" s="105"/>
      <c r="E628" s="105"/>
      <c r="F628" s="105"/>
      <c r="G628" s="105"/>
    </row>
    <row r="629" spans="3:7" thickBot="1">
      <c r="C629" s="105"/>
      <c r="D629" s="105"/>
      <c r="E629" s="105"/>
      <c r="F629" s="105"/>
      <c r="G629" s="105"/>
    </row>
    <row r="630" spans="3:7" thickBot="1">
      <c r="C630" s="105"/>
      <c r="D630" s="105"/>
      <c r="E630" s="105"/>
      <c r="F630" s="105"/>
      <c r="G630" s="105"/>
    </row>
    <row r="631" spans="3:7" thickBot="1">
      <c r="C631" s="105"/>
      <c r="D631" s="105"/>
      <c r="E631" s="105"/>
      <c r="F631" s="105"/>
      <c r="G631" s="105"/>
    </row>
    <row r="632" spans="3:7" thickBot="1">
      <c r="C632" s="105"/>
      <c r="D632" s="105"/>
      <c r="E632" s="105"/>
      <c r="F632" s="105"/>
      <c r="G632" s="105"/>
    </row>
    <row r="633" spans="3:7" thickBot="1">
      <c r="C633" s="105"/>
      <c r="D633" s="105"/>
      <c r="E633" s="105"/>
      <c r="F633" s="105"/>
      <c r="G633" s="105"/>
    </row>
    <row r="634" spans="3:7" thickBot="1">
      <c r="C634" s="105"/>
      <c r="D634" s="105"/>
      <c r="E634" s="105"/>
      <c r="F634" s="105"/>
      <c r="G634" s="105"/>
    </row>
    <row r="635" spans="3:7" thickBot="1">
      <c r="C635" s="105"/>
      <c r="D635" s="105"/>
      <c r="E635" s="105"/>
      <c r="F635" s="105"/>
      <c r="G635" s="105"/>
    </row>
    <row r="636" spans="3:7" thickBot="1">
      <c r="C636" s="105"/>
      <c r="D636" s="105"/>
      <c r="E636" s="105"/>
      <c r="F636" s="105"/>
      <c r="G636" s="105"/>
    </row>
    <row r="637" spans="3:7" thickBot="1">
      <c r="C637" s="105"/>
      <c r="D637" s="105"/>
      <c r="E637" s="105"/>
      <c r="F637" s="105"/>
      <c r="G637" s="105"/>
    </row>
    <row r="638" spans="3:7" thickBot="1">
      <c r="C638" s="105"/>
      <c r="D638" s="105"/>
      <c r="E638" s="105"/>
      <c r="F638" s="105"/>
      <c r="G638" s="105"/>
    </row>
    <row r="639" spans="3:7" thickBot="1">
      <c r="C639" s="105"/>
      <c r="D639" s="105"/>
      <c r="E639" s="105"/>
      <c r="F639" s="105"/>
      <c r="G639" s="105"/>
    </row>
    <row r="640" spans="3:7" thickBot="1">
      <c r="C640" s="105"/>
      <c r="D640" s="105"/>
      <c r="E640" s="105"/>
      <c r="F640" s="105"/>
      <c r="G640" s="105"/>
    </row>
    <row r="641" spans="3:7" thickBot="1">
      <c r="C641" s="105"/>
      <c r="D641" s="105"/>
      <c r="E641" s="105"/>
      <c r="F641" s="105"/>
      <c r="G641" s="105"/>
    </row>
    <row r="642" spans="3:7" thickBot="1">
      <c r="C642" s="105"/>
      <c r="D642" s="105"/>
      <c r="E642" s="105"/>
      <c r="F642" s="105"/>
      <c r="G642" s="105"/>
    </row>
    <row r="643" spans="3:7" thickBot="1">
      <c r="C643" s="105"/>
      <c r="D643" s="105"/>
      <c r="E643" s="105"/>
      <c r="F643" s="105"/>
      <c r="G643" s="105"/>
    </row>
    <row r="644" spans="3:7" thickBot="1">
      <c r="C644" s="105"/>
      <c r="D644" s="105"/>
      <c r="E644" s="105"/>
      <c r="F644" s="105"/>
      <c r="G644" s="105"/>
    </row>
    <row r="645" spans="3:7" thickBot="1">
      <c r="C645" s="105"/>
      <c r="D645" s="105"/>
      <c r="E645" s="105"/>
      <c r="F645" s="105"/>
      <c r="G645" s="105"/>
    </row>
    <row r="646" spans="3:7" thickBot="1">
      <c r="C646" s="105"/>
      <c r="D646" s="105"/>
      <c r="E646" s="105"/>
      <c r="F646" s="105"/>
      <c r="G646" s="105"/>
    </row>
    <row r="647" spans="3:7" thickBot="1">
      <c r="C647" s="105"/>
      <c r="D647" s="105"/>
      <c r="E647" s="105"/>
      <c r="F647" s="105"/>
      <c r="G647" s="105"/>
    </row>
    <row r="648" spans="3:7" thickBot="1">
      <c r="C648" s="105"/>
      <c r="D648" s="105"/>
      <c r="E648" s="105"/>
      <c r="F648" s="105"/>
      <c r="G648" s="105"/>
    </row>
    <row r="649" spans="3:7" thickBot="1">
      <c r="C649" s="105"/>
      <c r="D649" s="105"/>
      <c r="E649" s="105"/>
      <c r="F649" s="105"/>
      <c r="G649" s="105"/>
    </row>
    <row r="650" spans="3:7" thickBot="1">
      <c r="C650" s="105"/>
      <c r="D650" s="105"/>
      <c r="E650" s="105"/>
      <c r="F650" s="105"/>
      <c r="G650" s="105"/>
    </row>
    <row r="651" spans="3:7" thickBot="1">
      <c r="C651" s="105"/>
      <c r="D651" s="105"/>
      <c r="E651" s="105"/>
      <c r="F651" s="105"/>
      <c r="G651" s="105"/>
    </row>
    <row r="652" spans="3:7" thickBot="1">
      <c r="C652" s="105"/>
      <c r="D652" s="105"/>
      <c r="E652" s="105"/>
      <c r="F652" s="105"/>
      <c r="G652" s="105"/>
    </row>
    <row r="653" spans="3:7" thickBot="1">
      <c r="C653" s="105"/>
      <c r="D653" s="105"/>
      <c r="E653" s="105"/>
      <c r="F653" s="105"/>
      <c r="G653" s="105"/>
    </row>
    <row r="654" spans="3:7" thickBot="1">
      <c r="C654" s="105"/>
      <c r="D654" s="105"/>
      <c r="E654" s="105"/>
      <c r="F654" s="105"/>
      <c r="G654" s="105"/>
    </row>
    <row r="655" spans="3:7" thickBot="1">
      <c r="C655" s="105"/>
      <c r="D655" s="105"/>
      <c r="E655" s="105"/>
      <c r="F655" s="105"/>
      <c r="G655" s="105"/>
    </row>
    <row r="656" spans="3:7" thickBot="1">
      <c r="C656" s="105"/>
      <c r="D656" s="105"/>
      <c r="E656" s="105"/>
      <c r="F656" s="105"/>
      <c r="G656" s="105"/>
    </row>
    <row r="657" spans="3:7" thickBot="1">
      <c r="C657" s="105"/>
      <c r="D657" s="105"/>
      <c r="E657" s="105"/>
      <c r="F657" s="105"/>
      <c r="G657" s="105"/>
    </row>
    <row r="658" spans="3:7" thickBot="1">
      <c r="C658" s="105"/>
      <c r="D658" s="105"/>
      <c r="E658" s="105"/>
      <c r="F658" s="105"/>
      <c r="G658" s="105"/>
    </row>
    <row r="659" spans="3:7" thickBot="1">
      <c r="C659" s="105"/>
      <c r="D659" s="105"/>
      <c r="E659" s="105"/>
      <c r="F659" s="105"/>
      <c r="G659" s="105"/>
    </row>
    <row r="660" spans="3:7" thickBot="1">
      <c r="C660" s="105"/>
      <c r="D660" s="105"/>
      <c r="E660" s="105"/>
      <c r="F660" s="105"/>
      <c r="G660" s="105"/>
    </row>
    <row r="661" spans="3:7" thickBot="1">
      <c r="C661" s="105"/>
      <c r="D661" s="105"/>
      <c r="E661" s="105"/>
      <c r="F661" s="105"/>
      <c r="G661" s="105"/>
    </row>
    <row r="662" spans="3:7" thickBot="1">
      <c r="C662" s="105"/>
      <c r="D662" s="105"/>
      <c r="E662" s="105"/>
      <c r="F662" s="105"/>
      <c r="G662" s="105"/>
    </row>
    <row r="663" spans="3:7" thickBot="1">
      <c r="C663" s="105"/>
      <c r="D663" s="105"/>
      <c r="E663" s="105"/>
      <c r="F663" s="105"/>
      <c r="G663" s="105"/>
    </row>
    <row r="664" spans="3:7" thickBot="1">
      <c r="C664" s="105"/>
      <c r="D664" s="105"/>
      <c r="E664" s="105"/>
      <c r="F664" s="105"/>
      <c r="G664" s="105"/>
    </row>
    <row r="665" spans="3:7" thickBot="1">
      <c r="C665" s="105"/>
      <c r="D665" s="105"/>
      <c r="E665" s="105"/>
      <c r="F665" s="105"/>
      <c r="G665" s="105"/>
    </row>
    <row r="666" spans="3:7" thickBot="1">
      <c r="C666" s="105"/>
      <c r="D666" s="105"/>
      <c r="E666" s="105"/>
      <c r="F666" s="105"/>
      <c r="G666" s="105"/>
    </row>
    <row r="667" spans="3:7" thickBot="1">
      <c r="C667" s="105"/>
      <c r="D667" s="105"/>
      <c r="E667" s="105"/>
      <c r="F667" s="105"/>
      <c r="G667" s="105"/>
    </row>
    <row r="668" spans="3:7" thickBot="1">
      <c r="C668" s="105"/>
      <c r="D668" s="105"/>
      <c r="E668" s="105"/>
      <c r="F668" s="105"/>
      <c r="G668" s="105"/>
    </row>
    <row r="669" spans="3:7" thickBot="1">
      <c r="C669" s="105"/>
      <c r="D669" s="105"/>
      <c r="E669" s="105"/>
      <c r="F669" s="105"/>
      <c r="G669" s="105"/>
    </row>
    <row r="670" spans="3:7" thickBot="1">
      <c r="C670" s="105"/>
      <c r="D670" s="105"/>
      <c r="E670" s="105"/>
      <c r="F670" s="105"/>
      <c r="G670" s="105"/>
    </row>
    <row r="671" spans="3:7" thickBot="1">
      <c r="C671" s="105"/>
      <c r="D671" s="105"/>
      <c r="E671" s="105"/>
      <c r="F671" s="105"/>
      <c r="G671" s="105"/>
    </row>
    <row r="672" spans="3:7" thickBot="1">
      <c r="C672" s="105"/>
      <c r="D672" s="105"/>
      <c r="E672" s="105"/>
      <c r="F672" s="105"/>
      <c r="G672" s="105"/>
    </row>
    <row r="673" spans="3:7" thickBot="1">
      <c r="C673" s="105"/>
      <c r="D673" s="105"/>
      <c r="E673" s="105"/>
      <c r="F673" s="105"/>
      <c r="G673" s="105"/>
    </row>
    <row r="674" spans="3:7" thickBot="1">
      <c r="C674" s="105"/>
      <c r="D674" s="105"/>
      <c r="E674" s="105"/>
      <c r="F674" s="105"/>
      <c r="G674" s="105"/>
    </row>
    <row r="675" spans="3:7" thickBot="1">
      <c r="C675" s="105"/>
      <c r="D675" s="105"/>
      <c r="E675" s="105"/>
      <c r="F675" s="105"/>
      <c r="G675" s="105"/>
    </row>
    <row r="676" spans="3:7" thickBot="1">
      <c r="C676" s="105"/>
      <c r="D676" s="105"/>
      <c r="E676" s="105"/>
      <c r="F676" s="105"/>
      <c r="G676" s="105"/>
    </row>
    <row r="677" spans="3:7" thickBot="1">
      <c r="C677" s="105"/>
      <c r="D677" s="105"/>
      <c r="E677" s="105"/>
      <c r="F677" s="105"/>
      <c r="G677" s="105"/>
    </row>
    <row r="678" spans="3:7" thickBot="1">
      <c r="C678" s="105"/>
      <c r="D678" s="105"/>
      <c r="E678" s="105"/>
      <c r="F678" s="105"/>
      <c r="G678" s="105"/>
    </row>
    <row r="679" spans="3:7" thickBot="1">
      <c r="C679" s="105"/>
      <c r="D679" s="105"/>
      <c r="E679" s="105"/>
      <c r="F679" s="105"/>
      <c r="G679" s="105"/>
    </row>
    <row r="680" spans="3:7" thickBot="1">
      <c r="C680" s="105"/>
      <c r="D680" s="105"/>
      <c r="E680" s="105"/>
      <c r="F680" s="105"/>
      <c r="G680" s="105"/>
    </row>
    <row r="681" spans="3:7" thickBot="1">
      <c r="C681" s="105"/>
      <c r="D681" s="105"/>
      <c r="E681" s="105"/>
      <c r="F681" s="105"/>
      <c r="G681" s="105"/>
    </row>
    <row r="682" spans="3:7" thickBot="1">
      <c r="C682" s="105"/>
      <c r="D682" s="105"/>
      <c r="E682" s="105"/>
      <c r="F682" s="105"/>
      <c r="G682" s="105"/>
    </row>
    <row r="683" spans="3:7" thickBot="1">
      <c r="C683" s="105"/>
      <c r="D683" s="105"/>
      <c r="E683" s="105"/>
      <c r="F683" s="105"/>
      <c r="G683" s="105"/>
    </row>
    <row r="684" spans="3:7" thickBot="1">
      <c r="C684" s="105"/>
      <c r="D684" s="105"/>
      <c r="E684" s="105"/>
      <c r="F684" s="105"/>
      <c r="G684" s="105"/>
    </row>
    <row r="685" spans="3:7" thickBot="1">
      <c r="C685" s="105"/>
      <c r="D685" s="105"/>
      <c r="E685" s="105"/>
      <c r="F685" s="105"/>
      <c r="G685" s="105"/>
    </row>
    <row r="686" spans="3:7" thickBot="1">
      <c r="C686" s="105"/>
      <c r="D686" s="105"/>
      <c r="E686" s="105"/>
      <c r="F686" s="105"/>
      <c r="G686" s="105"/>
    </row>
    <row r="687" spans="3:7" thickBot="1">
      <c r="C687" s="105"/>
      <c r="D687" s="105"/>
      <c r="E687" s="105"/>
      <c r="F687" s="105"/>
      <c r="G687" s="105"/>
    </row>
    <row r="688" spans="3:7" thickBot="1">
      <c r="C688" s="105"/>
      <c r="D688" s="105"/>
      <c r="E688" s="105"/>
      <c r="F688" s="105"/>
      <c r="G688" s="105"/>
    </row>
    <row r="689" spans="3:7" thickBot="1">
      <c r="C689" s="105"/>
      <c r="D689" s="105"/>
      <c r="E689" s="105"/>
      <c r="F689" s="105"/>
      <c r="G689" s="105"/>
    </row>
    <row r="690" spans="3:7" thickBot="1">
      <c r="C690" s="105"/>
      <c r="D690" s="105"/>
      <c r="E690" s="105"/>
      <c r="F690" s="105"/>
      <c r="G690" s="105"/>
    </row>
    <row r="691" spans="3:7" thickBot="1">
      <c r="C691" s="105"/>
      <c r="D691" s="105"/>
      <c r="E691" s="105"/>
      <c r="F691" s="105"/>
      <c r="G691" s="105"/>
    </row>
    <row r="692" spans="3:7" thickBot="1">
      <c r="C692" s="105"/>
      <c r="D692" s="105"/>
      <c r="E692" s="105"/>
      <c r="F692" s="105"/>
      <c r="G692" s="105"/>
    </row>
    <row r="693" spans="3:7" thickBot="1">
      <c r="C693" s="105"/>
      <c r="D693" s="105"/>
      <c r="E693" s="105"/>
      <c r="F693" s="105"/>
      <c r="G693" s="105"/>
    </row>
    <row r="694" spans="3:7" thickBot="1">
      <c r="C694" s="105"/>
      <c r="D694" s="105"/>
      <c r="E694" s="105"/>
      <c r="F694" s="105"/>
      <c r="G694" s="105"/>
    </row>
    <row r="695" spans="3:7" thickBot="1">
      <c r="C695" s="105"/>
      <c r="D695" s="105"/>
      <c r="E695" s="105"/>
      <c r="F695" s="105"/>
      <c r="G695" s="105"/>
    </row>
    <row r="696" spans="3:7" thickBot="1">
      <c r="C696" s="105"/>
      <c r="D696" s="105"/>
      <c r="E696" s="105"/>
      <c r="F696" s="105"/>
      <c r="G696" s="105"/>
    </row>
    <row r="697" spans="3:7" thickBot="1">
      <c r="C697" s="105"/>
      <c r="D697" s="105"/>
      <c r="E697" s="105"/>
      <c r="F697" s="105"/>
      <c r="G697" s="105"/>
    </row>
    <row r="698" spans="3:7" thickBot="1">
      <c r="C698" s="105"/>
      <c r="D698" s="105"/>
      <c r="E698" s="105"/>
      <c r="F698" s="105"/>
      <c r="G698" s="105"/>
    </row>
    <row r="699" spans="3:7" thickBot="1">
      <c r="C699" s="105"/>
      <c r="D699" s="105"/>
      <c r="E699" s="105"/>
      <c r="F699" s="105"/>
      <c r="G699" s="105"/>
    </row>
    <row r="700" spans="3:7" thickBot="1">
      <c r="C700" s="105"/>
      <c r="D700" s="105"/>
      <c r="E700" s="105"/>
      <c r="F700" s="105"/>
      <c r="G700" s="105"/>
    </row>
    <row r="701" spans="3:7" thickBot="1">
      <c r="C701" s="105"/>
      <c r="D701" s="105"/>
      <c r="E701" s="105"/>
      <c r="F701" s="105"/>
      <c r="G701" s="105"/>
    </row>
    <row r="702" spans="3:7" thickBot="1">
      <c r="C702" s="105"/>
      <c r="D702" s="105"/>
      <c r="E702" s="105"/>
      <c r="F702" s="105"/>
      <c r="G702" s="105"/>
    </row>
    <row r="703" spans="3:7" thickBot="1">
      <c r="C703" s="105"/>
      <c r="D703" s="105"/>
      <c r="E703" s="105"/>
      <c r="F703" s="105"/>
      <c r="G703" s="105"/>
    </row>
    <row r="704" spans="3:7" thickBot="1">
      <c r="C704" s="105"/>
      <c r="D704" s="105"/>
      <c r="E704" s="105"/>
      <c r="F704" s="105"/>
      <c r="G704" s="105"/>
    </row>
    <row r="705" spans="3:7" thickBot="1">
      <c r="C705" s="105"/>
      <c r="D705" s="105"/>
      <c r="E705" s="105"/>
      <c r="F705" s="105"/>
      <c r="G705" s="105"/>
    </row>
    <row r="706" spans="3:7" thickBot="1">
      <c r="C706" s="105"/>
      <c r="D706" s="105"/>
      <c r="E706" s="105"/>
      <c r="F706" s="105"/>
      <c r="G706" s="105"/>
    </row>
    <row r="707" spans="3:7" thickBot="1">
      <c r="C707" s="105"/>
      <c r="D707" s="105"/>
      <c r="E707" s="105"/>
      <c r="F707" s="105"/>
      <c r="G707" s="105"/>
    </row>
    <row r="708" spans="3:7" thickBot="1">
      <c r="C708" s="105"/>
      <c r="D708" s="105"/>
      <c r="E708" s="105"/>
      <c r="F708" s="105"/>
      <c r="G708" s="105"/>
    </row>
    <row r="709" spans="3:7" thickBot="1">
      <c r="C709" s="105"/>
      <c r="D709" s="105"/>
      <c r="E709" s="105"/>
      <c r="F709" s="105"/>
      <c r="G709" s="105"/>
    </row>
    <row r="710" spans="3:7" thickBot="1">
      <c r="C710" s="105"/>
      <c r="D710" s="105"/>
      <c r="E710" s="105"/>
      <c r="F710" s="105"/>
      <c r="G710" s="105"/>
    </row>
    <row r="711" spans="3:7" thickBot="1">
      <c r="C711" s="105"/>
      <c r="D711" s="105"/>
      <c r="E711" s="105"/>
      <c r="F711" s="105"/>
      <c r="G711" s="105"/>
    </row>
    <row r="712" spans="3:7" thickBot="1">
      <c r="C712" s="105"/>
      <c r="D712" s="105"/>
      <c r="E712" s="105"/>
      <c r="F712" s="105"/>
      <c r="G712" s="105"/>
    </row>
    <row r="713" spans="3:7" thickBot="1">
      <c r="C713" s="105"/>
      <c r="D713" s="105"/>
      <c r="E713" s="105"/>
      <c r="F713" s="105"/>
      <c r="G713" s="105"/>
    </row>
    <row r="714" spans="3:7" thickBot="1">
      <c r="C714" s="105"/>
      <c r="D714" s="105"/>
      <c r="E714" s="105"/>
      <c r="F714" s="105"/>
      <c r="G714" s="105"/>
    </row>
    <row r="715" spans="3:7" thickBot="1">
      <c r="C715" s="105"/>
      <c r="D715" s="105"/>
      <c r="E715" s="105"/>
      <c r="F715" s="105"/>
      <c r="G715" s="105"/>
    </row>
    <row r="716" spans="3:7" thickBot="1">
      <c r="C716" s="105"/>
      <c r="D716" s="105"/>
      <c r="E716" s="105"/>
      <c r="F716" s="105"/>
      <c r="G716" s="105"/>
    </row>
    <row r="717" spans="3:7" thickBot="1">
      <c r="C717" s="105"/>
      <c r="D717" s="105"/>
      <c r="E717" s="105"/>
      <c r="F717" s="105"/>
      <c r="G717" s="105"/>
    </row>
    <row r="718" spans="3:7" thickBot="1">
      <c r="C718" s="105"/>
      <c r="D718" s="105"/>
      <c r="E718" s="105"/>
      <c r="F718" s="105"/>
      <c r="G718" s="105"/>
    </row>
    <row r="719" spans="3:7" thickBot="1">
      <c r="C719" s="105"/>
      <c r="D719" s="105"/>
      <c r="E719" s="105"/>
      <c r="F719" s="105"/>
      <c r="G719" s="105"/>
    </row>
    <row r="720" spans="3:7" thickBot="1">
      <c r="C720" s="105"/>
      <c r="D720" s="105"/>
      <c r="E720" s="105"/>
      <c r="F720" s="105"/>
      <c r="G720" s="105"/>
    </row>
    <row r="721" spans="3:7" thickBot="1">
      <c r="C721" s="105"/>
      <c r="D721" s="105"/>
      <c r="E721" s="105"/>
      <c r="F721" s="105"/>
      <c r="G721" s="105"/>
    </row>
    <row r="722" spans="3:7" thickBot="1">
      <c r="C722" s="105"/>
      <c r="D722" s="105"/>
      <c r="E722" s="105"/>
      <c r="F722" s="105"/>
      <c r="G722" s="105"/>
    </row>
    <row r="723" spans="3:7" thickBot="1">
      <c r="C723" s="105"/>
      <c r="D723" s="105"/>
      <c r="E723" s="105"/>
      <c r="F723" s="105"/>
      <c r="G723" s="105"/>
    </row>
    <row r="724" spans="3:7" thickBot="1">
      <c r="C724" s="105"/>
      <c r="D724" s="105"/>
      <c r="E724" s="105"/>
      <c r="F724" s="105"/>
      <c r="G724" s="105"/>
    </row>
    <row r="725" spans="3:7" thickBot="1">
      <c r="C725" s="105"/>
      <c r="D725" s="105"/>
      <c r="E725" s="105"/>
      <c r="F725" s="105"/>
      <c r="G725" s="105"/>
    </row>
    <row r="726" spans="3:7" thickBot="1">
      <c r="C726" s="105"/>
      <c r="D726" s="105"/>
      <c r="E726" s="105"/>
      <c r="F726" s="105"/>
      <c r="G726" s="105"/>
    </row>
    <row r="727" spans="3:7" thickBot="1">
      <c r="C727" s="105"/>
      <c r="D727" s="105"/>
      <c r="E727" s="105"/>
      <c r="F727" s="105"/>
      <c r="G727" s="105"/>
    </row>
    <row r="728" spans="3:7" thickBot="1">
      <c r="C728" s="105"/>
      <c r="D728" s="105"/>
      <c r="E728" s="105"/>
      <c r="F728" s="105"/>
      <c r="G728" s="105"/>
    </row>
    <row r="729" spans="3:7" thickBot="1">
      <c r="C729" s="105"/>
      <c r="D729" s="105"/>
      <c r="E729" s="105"/>
      <c r="F729" s="105"/>
      <c r="G729" s="105"/>
    </row>
    <row r="730" spans="3:7" thickBot="1">
      <c r="C730" s="105"/>
      <c r="D730" s="105"/>
      <c r="E730" s="105"/>
      <c r="F730" s="105"/>
      <c r="G730" s="105"/>
    </row>
    <row r="731" spans="3:7" thickBot="1">
      <c r="C731" s="105"/>
      <c r="D731" s="105"/>
      <c r="E731" s="105"/>
      <c r="F731" s="105"/>
      <c r="G731" s="105"/>
    </row>
    <row r="732" spans="3:7" thickBot="1">
      <c r="C732" s="105"/>
      <c r="D732" s="105"/>
      <c r="E732" s="105"/>
      <c r="F732" s="105"/>
      <c r="G732" s="105"/>
    </row>
    <row r="733" spans="3:7" thickBot="1">
      <c r="C733" s="105"/>
      <c r="D733" s="105"/>
      <c r="E733" s="105"/>
      <c r="F733" s="105"/>
      <c r="G733" s="105"/>
    </row>
    <row r="734" spans="3:7" thickBot="1">
      <c r="C734" s="105"/>
      <c r="D734" s="105"/>
      <c r="E734" s="105"/>
      <c r="F734" s="105"/>
      <c r="G734" s="105"/>
    </row>
    <row r="735" spans="3:7" thickBot="1">
      <c r="C735" s="105"/>
      <c r="D735" s="105"/>
      <c r="E735" s="105"/>
      <c r="F735" s="105"/>
      <c r="G735" s="105"/>
    </row>
    <row r="736" spans="3:7" thickBot="1">
      <c r="C736" s="105"/>
      <c r="D736" s="105"/>
      <c r="E736" s="105"/>
      <c r="F736" s="105"/>
      <c r="G736" s="105"/>
    </row>
    <row r="737" spans="3:7" thickBot="1">
      <c r="C737" s="105"/>
      <c r="D737" s="105"/>
      <c r="E737" s="105"/>
      <c r="F737" s="105"/>
      <c r="G737" s="105"/>
    </row>
    <row r="738" spans="3:7" thickBot="1">
      <c r="C738" s="105"/>
      <c r="D738" s="105"/>
      <c r="E738" s="105"/>
      <c r="F738" s="105"/>
      <c r="G738" s="105"/>
    </row>
    <row r="739" spans="3:7" thickBot="1">
      <c r="C739" s="105"/>
      <c r="D739" s="105"/>
      <c r="E739" s="105"/>
      <c r="F739" s="105"/>
      <c r="G739" s="105"/>
    </row>
    <row r="740" spans="3:7" thickBot="1">
      <c r="C740" s="105"/>
      <c r="D740" s="105"/>
      <c r="E740" s="105"/>
      <c r="F740" s="105"/>
      <c r="G740" s="105"/>
    </row>
    <row r="741" spans="3:7" thickBot="1">
      <c r="C741" s="105"/>
      <c r="D741" s="105"/>
      <c r="E741" s="105"/>
      <c r="F741" s="105"/>
      <c r="G741" s="105"/>
    </row>
    <row r="742" spans="3:7" thickBot="1">
      <c r="C742" s="105"/>
      <c r="D742" s="105"/>
      <c r="E742" s="105"/>
      <c r="F742" s="105"/>
      <c r="G742" s="105"/>
    </row>
    <row r="743" spans="3:7" thickBot="1">
      <c r="C743" s="105"/>
      <c r="D743" s="105"/>
      <c r="E743" s="105"/>
      <c r="F743" s="105"/>
      <c r="G743" s="105"/>
    </row>
    <row r="744" spans="3:7" thickBot="1">
      <c r="C744" s="105"/>
      <c r="D744" s="105"/>
      <c r="E744" s="105"/>
      <c r="F744" s="105"/>
      <c r="G744" s="105"/>
    </row>
    <row r="745" spans="3:7" thickBot="1">
      <c r="C745" s="105"/>
      <c r="D745" s="105"/>
      <c r="E745" s="105"/>
      <c r="F745" s="105"/>
      <c r="G745" s="105"/>
    </row>
    <row r="746" spans="3:7" thickBot="1">
      <c r="C746" s="105"/>
      <c r="D746" s="105"/>
      <c r="E746" s="105"/>
      <c r="F746" s="105"/>
      <c r="G746" s="105"/>
    </row>
    <row r="747" spans="3:7" thickBot="1">
      <c r="C747" s="105"/>
      <c r="D747" s="105"/>
      <c r="E747" s="105"/>
      <c r="F747" s="105"/>
      <c r="G747" s="105"/>
    </row>
    <row r="748" spans="3:7" thickBot="1">
      <c r="C748" s="105"/>
      <c r="D748" s="105"/>
      <c r="E748" s="105"/>
      <c r="F748" s="105"/>
      <c r="G748" s="105"/>
    </row>
    <row r="749" spans="3:7" thickBot="1">
      <c r="C749" s="105"/>
      <c r="D749" s="105"/>
      <c r="E749" s="105"/>
      <c r="F749" s="105"/>
      <c r="G749" s="105"/>
    </row>
    <row r="750" spans="3:7" thickBot="1">
      <c r="C750" s="105"/>
      <c r="D750" s="105"/>
      <c r="E750" s="105"/>
      <c r="F750" s="105"/>
      <c r="G750" s="105"/>
    </row>
    <row r="751" spans="3:7" thickBot="1">
      <c r="C751" s="105"/>
      <c r="D751" s="105"/>
      <c r="E751" s="105"/>
      <c r="F751" s="105"/>
      <c r="G751" s="105"/>
    </row>
    <row r="752" spans="3:7" thickBot="1">
      <c r="C752" s="105"/>
      <c r="D752" s="105"/>
      <c r="E752" s="105"/>
      <c r="F752" s="105"/>
      <c r="G752" s="105"/>
    </row>
    <row r="753" spans="3:7" thickBot="1">
      <c r="C753" s="105"/>
      <c r="D753" s="105"/>
      <c r="E753" s="105"/>
      <c r="F753" s="105"/>
      <c r="G753" s="105"/>
    </row>
    <row r="754" spans="3:7" thickBot="1">
      <c r="C754" s="105"/>
      <c r="D754" s="105"/>
      <c r="E754" s="105"/>
      <c r="F754" s="105"/>
      <c r="G754" s="105"/>
    </row>
    <row r="755" spans="3:7" thickBot="1">
      <c r="C755" s="105"/>
      <c r="D755" s="105"/>
      <c r="E755" s="105"/>
      <c r="F755" s="105"/>
      <c r="G755" s="105"/>
    </row>
    <row r="756" spans="3:7" thickBot="1">
      <c r="C756" s="105"/>
      <c r="D756" s="105"/>
      <c r="E756" s="105"/>
      <c r="F756" s="105"/>
      <c r="G756" s="105"/>
    </row>
    <row r="757" spans="3:7" thickBot="1">
      <c r="C757" s="105"/>
      <c r="D757" s="105"/>
      <c r="E757" s="105"/>
      <c r="F757" s="105"/>
      <c r="G757" s="105"/>
    </row>
    <row r="758" spans="3:7" thickBot="1">
      <c r="C758" s="105"/>
      <c r="D758" s="105"/>
      <c r="E758" s="105"/>
      <c r="F758" s="105"/>
      <c r="G758" s="105"/>
    </row>
    <row r="759" spans="3:7" thickBot="1">
      <c r="C759" s="105"/>
      <c r="D759" s="105"/>
      <c r="E759" s="105"/>
      <c r="F759" s="105"/>
      <c r="G759" s="105"/>
    </row>
    <row r="760" spans="3:7" thickBot="1">
      <c r="C760" s="105"/>
      <c r="D760" s="105"/>
      <c r="E760" s="105"/>
      <c r="F760" s="105"/>
      <c r="G760" s="105"/>
    </row>
    <row r="761" spans="3:7" thickBot="1">
      <c r="C761" s="105"/>
      <c r="D761" s="105"/>
      <c r="E761" s="105"/>
      <c r="F761" s="105"/>
      <c r="G761" s="105"/>
    </row>
    <row r="762" spans="3:7" thickBot="1">
      <c r="C762" s="105"/>
      <c r="D762" s="105"/>
      <c r="E762" s="105"/>
      <c r="F762" s="105"/>
      <c r="G762" s="105"/>
    </row>
    <row r="763" spans="3:7" thickBot="1">
      <c r="C763" s="105"/>
      <c r="D763" s="105"/>
      <c r="E763" s="105"/>
      <c r="F763" s="105"/>
      <c r="G763" s="105"/>
    </row>
    <row r="764" spans="3:7" thickBot="1">
      <c r="C764" s="105"/>
      <c r="D764" s="105"/>
      <c r="E764" s="105"/>
      <c r="F764" s="105"/>
      <c r="G764" s="105"/>
    </row>
    <row r="765" spans="3:7" thickBot="1">
      <c r="C765" s="105"/>
      <c r="D765" s="105"/>
      <c r="E765" s="105"/>
      <c r="F765" s="105"/>
      <c r="G765" s="105"/>
    </row>
    <row r="766" spans="3:7" thickBot="1">
      <c r="C766" s="105"/>
      <c r="D766" s="105"/>
      <c r="E766" s="105"/>
      <c r="F766" s="105"/>
      <c r="G766" s="105"/>
    </row>
    <row r="767" spans="3:7" thickBot="1">
      <c r="C767" s="105"/>
      <c r="D767" s="105"/>
      <c r="E767" s="105"/>
      <c r="F767" s="105"/>
      <c r="G767" s="105"/>
    </row>
    <row r="768" spans="3:7" thickBot="1">
      <c r="C768" s="105"/>
      <c r="D768" s="105"/>
      <c r="E768" s="105"/>
      <c r="F768" s="105"/>
      <c r="G768" s="105"/>
    </row>
    <row r="769" spans="3:7" thickBot="1">
      <c r="C769" s="105"/>
      <c r="D769" s="105"/>
      <c r="E769" s="105"/>
      <c r="F769" s="105"/>
      <c r="G769" s="105"/>
    </row>
    <row r="770" spans="3:7" thickBot="1">
      <c r="C770" s="105"/>
      <c r="D770" s="105"/>
      <c r="E770" s="105"/>
      <c r="F770" s="105"/>
      <c r="G770" s="105"/>
    </row>
    <row r="771" spans="3:7" thickBot="1">
      <c r="C771" s="105"/>
      <c r="D771" s="105"/>
      <c r="E771" s="105"/>
      <c r="F771" s="105"/>
      <c r="G771" s="105"/>
    </row>
    <row r="772" spans="3:7" thickBot="1">
      <c r="C772" s="105"/>
      <c r="D772" s="105"/>
      <c r="E772" s="105"/>
      <c r="F772" s="105"/>
      <c r="G772" s="105"/>
    </row>
    <row r="773" spans="3:7" thickBot="1">
      <c r="C773" s="105"/>
      <c r="D773" s="105"/>
      <c r="E773" s="105"/>
      <c r="F773" s="105"/>
      <c r="G773" s="105"/>
    </row>
    <row r="774" spans="3:7" thickBot="1">
      <c r="C774" s="105"/>
      <c r="D774" s="105"/>
      <c r="E774" s="105"/>
      <c r="F774" s="105"/>
      <c r="G774" s="105"/>
    </row>
    <row r="775" spans="3:7" thickBot="1">
      <c r="C775" s="105"/>
      <c r="D775" s="105"/>
      <c r="E775" s="105"/>
      <c r="F775" s="105"/>
      <c r="G775" s="105"/>
    </row>
    <row r="776" spans="3:7" thickBot="1">
      <c r="C776" s="105"/>
      <c r="D776" s="105"/>
      <c r="E776" s="105"/>
      <c r="F776" s="105"/>
      <c r="G776" s="105"/>
    </row>
    <row r="777" spans="3:7" thickBot="1">
      <c r="C777" s="105"/>
      <c r="D777" s="105"/>
      <c r="E777" s="105"/>
      <c r="F777" s="105"/>
      <c r="G777" s="105"/>
    </row>
    <row r="778" spans="3:7" thickBot="1">
      <c r="C778" s="105"/>
      <c r="D778" s="105"/>
      <c r="E778" s="105"/>
      <c r="F778" s="105"/>
      <c r="G778" s="105"/>
    </row>
    <row r="779" spans="3:7" thickBot="1">
      <c r="C779" s="105"/>
      <c r="D779" s="105"/>
      <c r="E779" s="105"/>
      <c r="F779" s="105"/>
      <c r="G779" s="105"/>
    </row>
    <row r="780" spans="3:7" thickBot="1">
      <c r="C780" s="105"/>
      <c r="D780" s="105"/>
      <c r="E780" s="105"/>
      <c r="F780" s="105"/>
      <c r="G780" s="105"/>
    </row>
    <row r="781" spans="3:7" thickBot="1">
      <c r="C781" s="105"/>
      <c r="D781" s="105"/>
      <c r="E781" s="105"/>
      <c r="F781" s="105"/>
      <c r="G781" s="105"/>
    </row>
    <row r="782" spans="3:7" thickBot="1">
      <c r="C782" s="105"/>
      <c r="D782" s="105"/>
      <c r="E782" s="105"/>
      <c r="F782" s="105"/>
      <c r="G782" s="105"/>
    </row>
    <row r="783" spans="3:7" thickBot="1">
      <c r="C783" s="105"/>
      <c r="D783" s="105"/>
      <c r="E783" s="105"/>
      <c r="F783" s="105"/>
      <c r="G783" s="105"/>
    </row>
    <row r="784" spans="3:7" thickBot="1">
      <c r="C784" s="105"/>
      <c r="D784" s="105"/>
      <c r="E784" s="105"/>
      <c r="F784" s="105"/>
      <c r="G784" s="105"/>
    </row>
    <row r="785" spans="3:7" thickBot="1">
      <c r="C785" s="105"/>
      <c r="D785" s="105"/>
      <c r="E785" s="105"/>
      <c r="F785" s="105"/>
      <c r="G785" s="105"/>
    </row>
    <row r="786" spans="3:7" thickBot="1">
      <c r="C786" s="105"/>
      <c r="D786" s="105"/>
      <c r="E786" s="105"/>
      <c r="F786" s="105"/>
      <c r="G786" s="105"/>
    </row>
    <row r="787" spans="3:7" thickBot="1">
      <c r="C787" s="105"/>
      <c r="D787" s="105"/>
      <c r="E787" s="105"/>
      <c r="F787" s="105"/>
      <c r="G787" s="105"/>
    </row>
    <row r="788" spans="3:7" thickBot="1">
      <c r="C788" s="105"/>
      <c r="D788" s="105"/>
      <c r="E788" s="105"/>
      <c r="F788" s="105"/>
      <c r="G788" s="105"/>
    </row>
    <row r="789" spans="3:7" thickBot="1">
      <c r="C789" s="105"/>
      <c r="D789" s="105"/>
      <c r="E789" s="105"/>
      <c r="F789" s="105"/>
      <c r="G789" s="105"/>
    </row>
    <row r="790" spans="3:7" thickBot="1">
      <c r="C790" s="105"/>
      <c r="D790" s="105"/>
      <c r="E790" s="105"/>
      <c r="F790" s="105"/>
      <c r="G790" s="105"/>
    </row>
    <row r="791" spans="3:7" thickBot="1">
      <c r="C791" s="105"/>
      <c r="D791" s="105"/>
      <c r="E791" s="105"/>
      <c r="F791" s="105"/>
      <c r="G791" s="105"/>
    </row>
    <row r="792" spans="3:7" thickBot="1">
      <c r="C792" s="105"/>
      <c r="D792" s="105"/>
      <c r="E792" s="105"/>
      <c r="F792" s="105"/>
      <c r="G792" s="105"/>
    </row>
    <row r="793" spans="3:7" thickBot="1">
      <c r="C793" s="105"/>
      <c r="D793" s="105"/>
      <c r="E793" s="105"/>
      <c r="F793" s="105"/>
      <c r="G793" s="105"/>
    </row>
    <row r="794" spans="3:7" thickBot="1">
      <c r="C794" s="105"/>
      <c r="D794" s="105"/>
      <c r="E794" s="105"/>
      <c r="F794" s="105"/>
      <c r="G794" s="105"/>
    </row>
    <row r="795" spans="3:7" thickBot="1">
      <c r="C795" s="105"/>
      <c r="D795" s="105"/>
      <c r="E795" s="105"/>
      <c r="F795" s="105"/>
      <c r="G795" s="105"/>
    </row>
    <row r="796" spans="3:7" thickBot="1">
      <c r="C796" s="105"/>
      <c r="D796" s="105"/>
      <c r="E796" s="105"/>
      <c r="F796" s="105"/>
      <c r="G796" s="105"/>
    </row>
    <row r="797" spans="3:7" thickBot="1">
      <c r="C797" s="105"/>
      <c r="D797" s="105"/>
      <c r="E797" s="105"/>
      <c r="F797" s="105"/>
      <c r="G797" s="105"/>
    </row>
    <row r="798" spans="3:7" thickBot="1">
      <c r="C798" s="105"/>
      <c r="D798" s="105"/>
      <c r="E798" s="105"/>
      <c r="F798" s="105"/>
      <c r="G798" s="105"/>
    </row>
    <row r="799" spans="3:7" thickBot="1">
      <c r="C799" s="105"/>
      <c r="D799" s="105"/>
      <c r="E799" s="105"/>
      <c r="F799" s="105"/>
      <c r="G799" s="105"/>
    </row>
    <row r="800" spans="3:7" thickBot="1">
      <c r="C800" s="105"/>
      <c r="D800" s="105"/>
      <c r="E800" s="105"/>
      <c r="F800" s="105"/>
      <c r="G800" s="105"/>
    </row>
    <row r="801" spans="3:7" thickBot="1">
      <c r="C801" s="105"/>
      <c r="D801" s="105"/>
      <c r="E801" s="105"/>
      <c r="F801" s="105"/>
      <c r="G801" s="105"/>
    </row>
    <row r="802" spans="3:7" thickBot="1">
      <c r="C802" s="105"/>
      <c r="D802" s="105"/>
      <c r="E802" s="105"/>
      <c r="F802" s="105"/>
      <c r="G802" s="105"/>
    </row>
    <row r="803" spans="3:7" thickBot="1">
      <c r="C803" s="105"/>
      <c r="D803" s="105"/>
      <c r="E803" s="105"/>
      <c r="F803" s="105"/>
      <c r="G803" s="105"/>
    </row>
    <row r="804" spans="3:7" thickBot="1">
      <c r="C804" s="105"/>
      <c r="D804" s="105"/>
      <c r="E804" s="105"/>
      <c r="F804" s="105"/>
      <c r="G804" s="105"/>
    </row>
    <row r="805" spans="3:7" thickBot="1">
      <c r="C805" s="105"/>
      <c r="D805" s="105"/>
      <c r="E805" s="105"/>
      <c r="F805" s="105"/>
      <c r="G805" s="105"/>
    </row>
    <row r="806" spans="3:7" thickBot="1">
      <c r="C806" s="105"/>
      <c r="D806" s="105"/>
      <c r="E806" s="105"/>
      <c r="F806" s="105"/>
      <c r="G806" s="105"/>
    </row>
    <row r="807" spans="3:7" thickBot="1">
      <c r="C807" s="105"/>
      <c r="D807" s="105"/>
      <c r="E807" s="105"/>
      <c r="F807" s="105"/>
      <c r="G807" s="105"/>
    </row>
    <row r="808" spans="3:7" thickBot="1">
      <c r="C808" s="105"/>
      <c r="D808" s="105"/>
      <c r="E808" s="105"/>
      <c r="F808" s="105"/>
      <c r="G808" s="105"/>
    </row>
    <row r="809" spans="3:7" thickBot="1">
      <c r="C809" s="105"/>
      <c r="D809" s="105"/>
      <c r="E809" s="105"/>
      <c r="F809" s="105"/>
      <c r="G809" s="105"/>
    </row>
    <row r="810" spans="3:7" thickBot="1">
      <c r="C810" s="105"/>
      <c r="D810" s="105"/>
      <c r="E810" s="105"/>
      <c r="F810" s="105"/>
      <c r="G810" s="105"/>
    </row>
    <row r="811" spans="3:7" thickBot="1">
      <c r="C811" s="105"/>
      <c r="D811" s="105"/>
      <c r="E811" s="105"/>
      <c r="F811" s="105"/>
      <c r="G811" s="105"/>
    </row>
    <row r="812" spans="3:7" thickBot="1">
      <c r="C812" s="105"/>
      <c r="D812" s="105"/>
      <c r="E812" s="105"/>
      <c r="F812" s="105"/>
      <c r="G812" s="105"/>
    </row>
    <row r="813" spans="3:7" thickBot="1">
      <c r="C813" s="105"/>
      <c r="D813" s="105"/>
      <c r="E813" s="105"/>
      <c r="F813" s="105"/>
      <c r="G813" s="105"/>
    </row>
    <row r="814" spans="3:7" thickBot="1">
      <c r="C814" s="105"/>
      <c r="D814" s="105"/>
      <c r="E814" s="105"/>
      <c r="F814" s="105"/>
      <c r="G814" s="105"/>
    </row>
    <row r="815" spans="3:7" thickBot="1">
      <c r="C815" s="105"/>
      <c r="D815" s="105"/>
      <c r="E815" s="105"/>
      <c r="F815" s="105"/>
      <c r="G815" s="105"/>
    </row>
    <row r="816" spans="3:7" thickBot="1">
      <c r="C816" s="105"/>
      <c r="D816" s="105"/>
      <c r="E816" s="105"/>
      <c r="F816" s="105"/>
      <c r="G816" s="105"/>
    </row>
    <row r="817" spans="3:7" thickBot="1">
      <c r="C817" s="105"/>
      <c r="D817" s="105"/>
      <c r="E817" s="105"/>
      <c r="F817" s="105"/>
      <c r="G817" s="105"/>
    </row>
    <row r="818" spans="3:7" thickBot="1">
      <c r="C818" s="105"/>
      <c r="D818" s="105"/>
      <c r="E818" s="105"/>
      <c r="F818" s="105"/>
      <c r="G818" s="105"/>
    </row>
    <row r="819" spans="3:7" thickBot="1">
      <c r="C819" s="105"/>
      <c r="D819" s="105"/>
      <c r="E819" s="105"/>
      <c r="F819" s="105"/>
      <c r="G819" s="105"/>
    </row>
    <row r="820" spans="3:7" thickBot="1">
      <c r="C820" s="105"/>
      <c r="D820" s="105"/>
      <c r="E820" s="105"/>
      <c r="F820" s="105"/>
      <c r="G820" s="105"/>
    </row>
    <row r="821" spans="3:7" thickBot="1">
      <c r="C821" s="105"/>
      <c r="D821" s="105"/>
      <c r="E821" s="105"/>
      <c r="F821" s="105"/>
      <c r="G821" s="105"/>
    </row>
    <row r="822" spans="3:7" thickBot="1">
      <c r="C822" s="105"/>
      <c r="D822" s="105"/>
      <c r="E822" s="105"/>
      <c r="F822" s="105"/>
      <c r="G822" s="105"/>
    </row>
    <row r="823" spans="3:7" thickBot="1">
      <c r="C823" s="105"/>
      <c r="D823" s="105"/>
      <c r="E823" s="105"/>
      <c r="F823" s="105"/>
      <c r="G823" s="105"/>
    </row>
    <row r="824" spans="3:7" thickBot="1">
      <c r="C824" s="105"/>
      <c r="D824" s="105"/>
      <c r="E824" s="105"/>
      <c r="F824" s="105"/>
      <c r="G824" s="105"/>
    </row>
    <row r="825" spans="3:7" thickBot="1">
      <c r="C825" s="105"/>
      <c r="D825" s="105"/>
      <c r="E825" s="105"/>
      <c r="F825" s="105"/>
      <c r="G825" s="105"/>
    </row>
    <row r="826" spans="3:7" thickBot="1">
      <c r="C826" s="105"/>
      <c r="D826" s="105"/>
      <c r="E826" s="105"/>
      <c r="F826" s="105"/>
      <c r="G826" s="105"/>
    </row>
    <row r="827" spans="3:7" thickBot="1">
      <c r="C827" s="105"/>
      <c r="D827" s="105"/>
      <c r="E827" s="105"/>
      <c r="F827" s="105"/>
      <c r="G827" s="105"/>
    </row>
    <row r="828" spans="3:7" thickBot="1">
      <c r="C828" s="105"/>
      <c r="D828" s="105"/>
      <c r="E828" s="105"/>
      <c r="F828" s="105"/>
      <c r="G828" s="105"/>
    </row>
    <row r="829" spans="3:7" thickBot="1">
      <c r="C829" s="105"/>
      <c r="D829" s="105"/>
      <c r="E829" s="105"/>
      <c r="F829" s="105"/>
      <c r="G829" s="105"/>
    </row>
    <row r="830" spans="3:7" thickBot="1">
      <c r="C830" s="105"/>
      <c r="D830" s="105"/>
      <c r="E830" s="105"/>
      <c r="F830" s="105"/>
      <c r="G830" s="105"/>
    </row>
    <row r="831" spans="3:7" thickBot="1">
      <c r="C831" s="105"/>
      <c r="D831" s="105"/>
      <c r="E831" s="105"/>
      <c r="F831" s="105"/>
      <c r="G831" s="105"/>
    </row>
    <row r="832" spans="3:7" thickBot="1">
      <c r="C832" s="105"/>
      <c r="D832" s="105"/>
      <c r="E832" s="105"/>
      <c r="F832" s="105"/>
      <c r="G832" s="105"/>
    </row>
    <row r="833" spans="3:7" thickBot="1">
      <c r="C833" s="105"/>
      <c r="D833" s="105"/>
      <c r="E833" s="105"/>
      <c r="F833" s="105"/>
      <c r="G833" s="105"/>
    </row>
    <row r="834" spans="3:7" thickBot="1">
      <c r="C834" s="105"/>
      <c r="D834" s="105"/>
      <c r="E834" s="105"/>
      <c r="F834" s="105"/>
      <c r="G834" s="105"/>
    </row>
    <row r="835" spans="3:7" thickBot="1">
      <c r="C835" s="105"/>
      <c r="D835" s="105"/>
      <c r="E835" s="105"/>
      <c r="F835" s="105"/>
      <c r="G835" s="105"/>
    </row>
    <row r="836" spans="3:7" thickBot="1">
      <c r="C836" s="105"/>
      <c r="D836" s="105"/>
      <c r="E836" s="105"/>
      <c r="F836" s="105"/>
      <c r="G836" s="105"/>
    </row>
    <row r="837" spans="3:7" thickBot="1">
      <c r="C837" s="105"/>
      <c r="D837" s="105"/>
      <c r="E837" s="105"/>
      <c r="F837" s="105"/>
      <c r="G837" s="105"/>
    </row>
    <row r="838" spans="3:7" thickBot="1">
      <c r="C838" s="105"/>
      <c r="D838" s="105"/>
      <c r="E838" s="105"/>
      <c r="F838" s="105"/>
      <c r="G838" s="105"/>
    </row>
    <row r="839" spans="3:7" thickBot="1">
      <c r="C839" s="105"/>
      <c r="D839" s="105"/>
      <c r="E839" s="105"/>
      <c r="F839" s="105"/>
      <c r="G839" s="105"/>
    </row>
    <row r="840" spans="3:7" thickBot="1">
      <c r="C840" s="105"/>
      <c r="D840" s="105"/>
      <c r="E840" s="105"/>
      <c r="F840" s="105"/>
      <c r="G840" s="105"/>
    </row>
    <row r="841" spans="3:7" thickBot="1">
      <c r="C841" s="105"/>
      <c r="D841" s="105"/>
      <c r="E841" s="105"/>
      <c r="F841" s="105"/>
      <c r="G841" s="105"/>
    </row>
    <row r="842" spans="3:7" thickBot="1">
      <c r="C842" s="105"/>
      <c r="D842" s="105"/>
      <c r="E842" s="105"/>
      <c r="F842" s="105"/>
      <c r="G842" s="105"/>
    </row>
    <row r="843" spans="3:7" thickBot="1">
      <c r="C843" s="105"/>
      <c r="D843" s="105"/>
      <c r="E843" s="105"/>
      <c r="F843" s="105"/>
      <c r="G843" s="105"/>
    </row>
    <row r="844" spans="3:7" thickBot="1">
      <c r="C844" s="105"/>
      <c r="D844" s="105"/>
      <c r="E844" s="105"/>
      <c r="F844" s="105"/>
      <c r="G844" s="105"/>
    </row>
    <row r="845" spans="3:7" thickBot="1">
      <c r="C845" s="105"/>
      <c r="D845" s="105"/>
      <c r="E845" s="105"/>
      <c r="F845" s="105"/>
      <c r="G845" s="105"/>
    </row>
    <row r="846" spans="3:7" thickBot="1">
      <c r="C846" s="105"/>
      <c r="D846" s="105"/>
      <c r="E846" s="105"/>
      <c r="F846" s="105"/>
      <c r="G846" s="105"/>
    </row>
    <row r="847" spans="3:7" thickBot="1">
      <c r="C847" s="105"/>
      <c r="D847" s="105"/>
      <c r="E847" s="105"/>
      <c r="F847" s="105"/>
      <c r="G847" s="105"/>
    </row>
    <row r="848" spans="3:7" thickBot="1">
      <c r="C848" s="105"/>
      <c r="D848" s="105"/>
      <c r="E848" s="105"/>
      <c r="F848" s="105"/>
      <c r="G848" s="105"/>
    </row>
    <row r="849" spans="3:7" thickBot="1">
      <c r="C849" s="105"/>
      <c r="D849" s="105"/>
      <c r="E849" s="105"/>
      <c r="F849" s="105"/>
      <c r="G849" s="105"/>
    </row>
    <row r="850" spans="3:7" thickBot="1">
      <c r="C850" s="105"/>
      <c r="D850" s="105"/>
      <c r="E850" s="105"/>
      <c r="F850" s="105"/>
      <c r="G850" s="105"/>
    </row>
    <row r="851" spans="3:7" thickBot="1">
      <c r="C851" s="105"/>
      <c r="D851" s="105"/>
      <c r="E851" s="105"/>
      <c r="F851" s="105"/>
      <c r="G851" s="105"/>
    </row>
    <row r="852" spans="3:7" thickBot="1">
      <c r="C852" s="105"/>
      <c r="D852" s="105"/>
      <c r="E852" s="105"/>
      <c r="F852" s="105"/>
      <c r="G852" s="105"/>
    </row>
    <row r="853" spans="3:7" thickBot="1">
      <c r="C853" s="105"/>
      <c r="D853" s="105"/>
      <c r="E853" s="105"/>
      <c r="F853" s="105"/>
      <c r="G853" s="105"/>
    </row>
    <row r="854" spans="3:7" thickBot="1">
      <c r="C854" s="105"/>
      <c r="D854" s="105"/>
      <c r="E854" s="105"/>
      <c r="F854" s="105"/>
      <c r="G854" s="105"/>
    </row>
    <row r="855" spans="3:7" thickBot="1">
      <c r="C855" s="105"/>
      <c r="D855" s="105"/>
      <c r="E855" s="105"/>
      <c r="F855" s="105"/>
      <c r="G855" s="105"/>
    </row>
    <row r="856" spans="3:7" thickBot="1">
      <c r="C856" s="105"/>
      <c r="D856" s="105"/>
      <c r="E856" s="105"/>
      <c r="F856" s="105"/>
      <c r="G856" s="105"/>
    </row>
    <row r="857" spans="3:7" thickBot="1">
      <c r="C857" s="105"/>
      <c r="D857" s="105"/>
      <c r="E857" s="105"/>
      <c r="F857" s="105"/>
      <c r="G857" s="105"/>
    </row>
    <row r="858" spans="3:7" thickBot="1">
      <c r="C858" s="105"/>
      <c r="D858" s="105"/>
      <c r="E858" s="105"/>
      <c r="F858" s="105"/>
      <c r="G858" s="105"/>
    </row>
    <row r="859" spans="3:7" thickBot="1">
      <c r="C859" s="105"/>
      <c r="D859" s="105"/>
      <c r="E859" s="105"/>
      <c r="F859" s="105"/>
      <c r="G859" s="105"/>
    </row>
    <row r="860" spans="3:7" thickBot="1">
      <c r="C860" s="105"/>
      <c r="D860" s="105"/>
      <c r="E860" s="105"/>
      <c r="F860" s="105"/>
      <c r="G860" s="105"/>
    </row>
    <row r="861" spans="3:7" thickBot="1">
      <c r="C861" s="105"/>
      <c r="D861" s="105"/>
      <c r="E861" s="105"/>
      <c r="F861" s="105"/>
      <c r="G861" s="105"/>
    </row>
    <row r="862" spans="3:7" thickBot="1">
      <c r="C862" s="105"/>
      <c r="D862" s="105"/>
      <c r="E862" s="105"/>
      <c r="F862" s="105"/>
      <c r="G862" s="105"/>
    </row>
    <row r="863" spans="3:7" thickBot="1">
      <c r="C863" s="105"/>
      <c r="D863" s="105"/>
      <c r="E863" s="105"/>
      <c r="F863" s="105"/>
      <c r="G863" s="105"/>
    </row>
    <row r="864" spans="3:7" thickBot="1">
      <c r="C864" s="105"/>
      <c r="D864" s="105"/>
      <c r="E864" s="105"/>
      <c r="F864" s="105"/>
      <c r="G864" s="105"/>
    </row>
    <row r="865" spans="3:7" thickBot="1">
      <c r="C865" s="105"/>
      <c r="D865" s="105"/>
      <c r="E865" s="105"/>
      <c r="F865" s="105"/>
      <c r="G865" s="105"/>
    </row>
    <row r="866" spans="3:7" thickBot="1">
      <c r="C866" s="105"/>
      <c r="D866" s="105"/>
      <c r="E866" s="105"/>
      <c r="F866" s="105"/>
      <c r="G866" s="105"/>
    </row>
    <row r="867" spans="3:7" thickBot="1">
      <c r="C867" s="105"/>
      <c r="D867" s="105"/>
      <c r="E867" s="105"/>
      <c r="F867" s="105"/>
      <c r="G867" s="105"/>
    </row>
    <row r="868" spans="3:7" thickBot="1">
      <c r="C868" s="105"/>
      <c r="D868" s="105"/>
      <c r="E868" s="105"/>
      <c r="F868" s="105"/>
      <c r="G868" s="105"/>
    </row>
    <row r="869" spans="3:7" thickBot="1">
      <c r="C869" s="105"/>
      <c r="D869" s="105"/>
      <c r="E869" s="105"/>
      <c r="F869" s="105"/>
      <c r="G869" s="105"/>
    </row>
    <row r="870" spans="3:7" thickBot="1">
      <c r="C870" s="105"/>
      <c r="D870" s="105"/>
      <c r="E870" s="105"/>
      <c r="F870" s="105"/>
      <c r="G870" s="105"/>
    </row>
    <row r="871" spans="3:7" thickBot="1">
      <c r="C871" s="105"/>
      <c r="D871" s="105"/>
      <c r="E871" s="105"/>
      <c r="F871" s="105"/>
      <c r="G871" s="105"/>
    </row>
    <row r="872" spans="3:7" thickBot="1">
      <c r="C872" s="105"/>
      <c r="D872" s="105"/>
      <c r="E872" s="105"/>
      <c r="F872" s="105"/>
      <c r="G872" s="105"/>
    </row>
    <row r="873" spans="3:7" thickBot="1">
      <c r="C873" s="105"/>
      <c r="D873" s="105"/>
      <c r="E873" s="105"/>
      <c r="F873" s="105"/>
      <c r="G873" s="105"/>
    </row>
    <row r="874" spans="3:7" thickBot="1">
      <c r="C874" s="105"/>
      <c r="D874" s="105"/>
      <c r="E874" s="105"/>
      <c r="F874" s="105"/>
      <c r="G874" s="105"/>
    </row>
    <row r="875" spans="3:7" thickBot="1">
      <c r="C875" s="105"/>
      <c r="D875" s="105"/>
      <c r="E875" s="105"/>
      <c r="F875" s="105"/>
      <c r="G875" s="105"/>
    </row>
    <row r="876" spans="3:7" thickBot="1">
      <c r="C876" s="105"/>
      <c r="D876" s="105"/>
      <c r="E876" s="105"/>
      <c r="F876" s="105"/>
      <c r="G876" s="105"/>
    </row>
    <row r="877" spans="3:7" thickBot="1">
      <c r="C877" s="105"/>
      <c r="D877" s="105"/>
      <c r="E877" s="105"/>
      <c r="F877" s="105"/>
      <c r="G877" s="105"/>
    </row>
    <row r="878" spans="3:7" thickBot="1">
      <c r="C878" s="105"/>
      <c r="D878" s="105"/>
      <c r="E878" s="105"/>
      <c r="F878" s="105"/>
      <c r="G878" s="105"/>
    </row>
    <row r="879" spans="3:7" thickBot="1">
      <c r="C879" s="105"/>
      <c r="D879" s="105"/>
      <c r="E879" s="105"/>
      <c r="F879" s="105"/>
      <c r="G879" s="105"/>
    </row>
    <row r="880" spans="3:7" thickBot="1">
      <c r="C880" s="105"/>
      <c r="D880" s="105"/>
      <c r="E880" s="105"/>
      <c r="F880" s="105"/>
      <c r="G880" s="105"/>
    </row>
    <row r="881" spans="3:7" thickBot="1">
      <c r="C881" s="105"/>
      <c r="D881" s="105"/>
      <c r="E881" s="105"/>
      <c r="F881" s="105"/>
      <c r="G881" s="105"/>
    </row>
    <row r="882" spans="3:7" thickBot="1">
      <c r="C882" s="105"/>
      <c r="D882" s="105"/>
      <c r="E882" s="105"/>
      <c r="F882" s="105"/>
      <c r="G882" s="105"/>
    </row>
    <row r="883" spans="3:7" thickBot="1">
      <c r="C883" s="105"/>
      <c r="D883" s="105"/>
      <c r="E883" s="105"/>
      <c r="F883" s="105"/>
      <c r="G883" s="105"/>
    </row>
    <row r="884" spans="3:7" thickBot="1">
      <c r="C884" s="105"/>
      <c r="D884" s="105"/>
      <c r="E884" s="105"/>
      <c r="F884" s="105"/>
      <c r="G884" s="105"/>
    </row>
    <row r="885" spans="3:7" thickBot="1">
      <c r="C885" s="105"/>
      <c r="D885" s="105"/>
      <c r="E885" s="105"/>
      <c r="F885" s="105"/>
      <c r="G885" s="105"/>
    </row>
    <row r="886" spans="3:7" thickBot="1">
      <c r="C886" s="105"/>
      <c r="D886" s="105"/>
      <c r="E886" s="105"/>
      <c r="F886" s="105"/>
      <c r="G886" s="105"/>
    </row>
    <row r="887" spans="3:7" thickBot="1">
      <c r="C887" s="105"/>
      <c r="D887" s="105"/>
      <c r="E887" s="105"/>
      <c r="F887" s="105"/>
      <c r="G887" s="105"/>
    </row>
    <row r="888" spans="3:7" thickBot="1">
      <c r="C888" s="105"/>
      <c r="D888" s="105"/>
      <c r="E888" s="105"/>
      <c r="F888" s="105"/>
      <c r="G888" s="105"/>
    </row>
    <row r="889" spans="3:7" thickBot="1">
      <c r="C889" s="105"/>
      <c r="D889" s="105"/>
      <c r="E889" s="105"/>
      <c r="F889" s="105"/>
      <c r="G889" s="105"/>
    </row>
    <row r="890" spans="3:7" thickBot="1">
      <c r="C890" s="105"/>
      <c r="D890" s="105"/>
      <c r="E890" s="105"/>
      <c r="F890" s="105"/>
      <c r="G890" s="105"/>
    </row>
    <row r="891" spans="3:7" thickBot="1">
      <c r="C891" s="105"/>
      <c r="D891" s="105"/>
      <c r="E891" s="105"/>
      <c r="F891" s="105"/>
      <c r="G891" s="105"/>
    </row>
    <row r="892" spans="3:7" thickBot="1">
      <c r="C892" s="105"/>
      <c r="D892" s="105"/>
      <c r="E892" s="105"/>
      <c r="F892" s="105"/>
      <c r="G892" s="105"/>
    </row>
    <row r="893" spans="3:7" thickBot="1">
      <c r="C893" s="105"/>
      <c r="D893" s="105"/>
      <c r="E893" s="105"/>
      <c r="F893" s="105"/>
      <c r="G893" s="105"/>
    </row>
    <row r="894" spans="3:7" thickBot="1">
      <c r="C894" s="105"/>
      <c r="D894" s="105"/>
      <c r="E894" s="105"/>
      <c r="F894" s="105"/>
      <c r="G894" s="105"/>
    </row>
    <row r="895" spans="3:7" thickBot="1">
      <c r="C895" s="105"/>
      <c r="D895" s="105"/>
      <c r="E895" s="105"/>
      <c r="F895" s="105"/>
      <c r="G895" s="105"/>
    </row>
    <row r="896" spans="3:7" thickBot="1">
      <c r="C896" s="105"/>
      <c r="D896" s="105"/>
      <c r="E896" s="105"/>
      <c r="F896" s="105"/>
      <c r="G896" s="105"/>
    </row>
    <row r="897" spans="3:7" thickBot="1">
      <c r="C897" s="105"/>
      <c r="D897" s="105"/>
      <c r="E897" s="105"/>
      <c r="F897" s="105"/>
      <c r="G897" s="105"/>
    </row>
    <row r="898" spans="3:7" thickBot="1">
      <c r="C898" s="105"/>
      <c r="D898" s="105"/>
      <c r="E898" s="105"/>
      <c r="F898" s="105"/>
      <c r="G898" s="105"/>
    </row>
    <row r="899" spans="3:7" thickBot="1">
      <c r="C899" s="105"/>
      <c r="D899" s="105"/>
      <c r="E899" s="105"/>
      <c r="F899" s="105"/>
      <c r="G899" s="105"/>
    </row>
    <row r="900" spans="3:7" thickBot="1">
      <c r="C900" s="105"/>
      <c r="D900" s="105"/>
      <c r="E900" s="105"/>
      <c r="F900" s="105"/>
      <c r="G900" s="105"/>
    </row>
    <row r="901" spans="3:7" thickBot="1">
      <c r="C901" s="105"/>
      <c r="D901" s="105"/>
      <c r="E901" s="105"/>
      <c r="F901" s="105"/>
      <c r="G901" s="105"/>
    </row>
    <row r="902" spans="3:7" thickBot="1">
      <c r="C902" s="105"/>
      <c r="D902" s="105"/>
      <c r="E902" s="105"/>
      <c r="F902" s="105"/>
      <c r="G902" s="105"/>
    </row>
    <row r="903" spans="3:7" thickBot="1">
      <c r="C903" s="105"/>
      <c r="D903" s="105"/>
      <c r="E903" s="105"/>
      <c r="F903" s="105"/>
      <c r="G903" s="105"/>
    </row>
    <row r="904" spans="3:7" thickBot="1">
      <c r="C904" s="105"/>
      <c r="D904" s="105"/>
      <c r="E904" s="105"/>
      <c r="F904" s="105"/>
      <c r="G904" s="105"/>
    </row>
    <row r="905" spans="3:7" thickBot="1">
      <c r="C905" s="105"/>
      <c r="D905" s="105"/>
      <c r="E905" s="105"/>
      <c r="F905" s="105"/>
      <c r="G905" s="105"/>
    </row>
    <row r="906" spans="3:7" thickBot="1">
      <c r="C906" s="105"/>
      <c r="D906" s="105"/>
      <c r="E906" s="105"/>
      <c r="F906" s="105"/>
      <c r="G906" s="105"/>
    </row>
    <row r="907" spans="3:7" thickBot="1">
      <c r="C907" s="105"/>
      <c r="D907" s="105"/>
      <c r="E907" s="105"/>
      <c r="F907" s="105"/>
      <c r="G907" s="105"/>
    </row>
    <row r="908" spans="3:7" thickBot="1">
      <c r="C908" s="105"/>
      <c r="D908" s="105"/>
      <c r="E908" s="105"/>
      <c r="F908" s="105"/>
      <c r="G908" s="105"/>
    </row>
    <row r="909" spans="3:7" thickBot="1">
      <c r="C909" s="105"/>
      <c r="D909" s="105"/>
      <c r="E909" s="105"/>
      <c r="F909" s="105"/>
      <c r="G909" s="105"/>
    </row>
    <row r="910" spans="3:7" thickBot="1">
      <c r="C910" s="105"/>
      <c r="D910" s="105"/>
      <c r="E910" s="105"/>
      <c r="F910" s="105"/>
      <c r="G910" s="105"/>
    </row>
    <row r="911" spans="3:7" thickBot="1">
      <c r="C911" s="105"/>
      <c r="D911" s="105"/>
      <c r="E911" s="105"/>
      <c r="F911" s="105"/>
      <c r="G911" s="105"/>
    </row>
    <row r="912" spans="3:7" thickBot="1">
      <c r="C912" s="105"/>
      <c r="D912" s="105"/>
      <c r="E912" s="105"/>
      <c r="F912" s="105"/>
      <c r="G912" s="105"/>
    </row>
    <row r="913" spans="3:7" thickBot="1">
      <c r="C913" s="105"/>
      <c r="D913" s="105"/>
      <c r="E913" s="105"/>
      <c r="F913" s="105"/>
      <c r="G913" s="105"/>
    </row>
    <row r="914" spans="3:7" thickBot="1">
      <c r="C914" s="105"/>
      <c r="D914" s="105"/>
      <c r="E914" s="105"/>
      <c r="F914" s="105"/>
      <c r="G914" s="105"/>
    </row>
    <row r="915" spans="3:7" thickBot="1">
      <c r="C915" s="105"/>
      <c r="D915" s="105"/>
      <c r="E915" s="105"/>
      <c r="F915" s="105"/>
      <c r="G915" s="105"/>
    </row>
    <row r="916" spans="3:7" thickBot="1">
      <c r="C916" s="105"/>
      <c r="D916" s="105"/>
      <c r="E916" s="105"/>
      <c r="F916" s="105"/>
      <c r="G916" s="105"/>
    </row>
    <row r="917" spans="3:7" thickBot="1">
      <c r="C917" s="105"/>
      <c r="D917" s="105"/>
      <c r="E917" s="105"/>
      <c r="F917" s="105"/>
      <c r="G917" s="105"/>
    </row>
    <row r="918" spans="3:7" thickBot="1">
      <c r="C918" s="105"/>
      <c r="D918" s="105"/>
      <c r="E918" s="105"/>
      <c r="F918" s="105"/>
      <c r="G918" s="105"/>
    </row>
    <row r="919" spans="3:7" thickBot="1">
      <c r="C919" s="105"/>
      <c r="D919" s="105"/>
      <c r="E919" s="105"/>
      <c r="F919" s="105"/>
      <c r="G919" s="105"/>
    </row>
    <row r="920" spans="3:7" thickBot="1">
      <c r="C920" s="105"/>
      <c r="D920" s="105"/>
      <c r="E920" s="105"/>
      <c r="F920" s="105"/>
      <c r="G920" s="105"/>
    </row>
    <row r="921" spans="3:7" thickBot="1">
      <c r="C921" s="105"/>
      <c r="D921" s="105"/>
      <c r="E921" s="105"/>
      <c r="F921" s="105"/>
      <c r="G921" s="105"/>
    </row>
    <row r="922" spans="3:7" thickBot="1">
      <c r="C922" s="105"/>
      <c r="D922" s="105"/>
      <c r="E922" s="105"/>
      <c r="F922" s="105"/>
      <c r="G922" s="105"/>
    </row>
    <row r="923" spans="3:7" thickBot="1">
      <c r="C923" s="105"/>
      <c r="D923" s="105"/>
      <c r="E923" s="105"/>
      <c r="F923" s="105"/>
      <c r="G923" s="105"/>
    </row>
    <row r="924" spans="3:7" thickBot="1">
      <c r="C924" s="105"/>
      <c r="D924" s="105"/>
      <c r="E924" s="105"/>
      <c r="F924" s="105"/>
      <c r="G924" s="105"/>
    </row>
    <row r="925" spans="3:7" thickBot="1">
      <c r="C925" s="105"/>
      <c r="D925" s="105"/>
      <c r="E925" s="105"/>
      <c r="F925" s="105"/>
      <c r="G925" s="105"/>
    </row>
    <row r="926" spans="3:7" thickBot="1">
      <c r="C926" s="105"/>
      <c r="D926" s="105"/>
      <c r="E926" s="105"/>
      <c r="F926" s="105"/>
      <c r="G926" s="105"/>
    </row>
    <row r="927" spans="3:7" thickBot="1">
      <c r="C927" s="105"/>
      <c r="D927" s="105"/>
      <c r="E927" s="105"/>
      <c r="F927" s="105"/>
      <c r="G927" s="105"/>
    </row>
    <row r="928" spans="3:7" thickBot="1">
      <c r="C928" s="105"/>
      <c r="D928" s="105"/>
      <c r="E928" s="105"/>
      <c r="F928" s="105"/>
      <c r="G928" s="105"/>
    </row>
    <row r="929" spans="3:7" thickBot="1">
      <c r="C929" s="105"/>
      <c r="D929" s="105"/>
      <c r="E929" s="105"/>
      <c r="F929" s="105"/>
      <c r="G929" s="105"/>
    </row>
    <row r="1048576" spans="3:46" hidden="1" thickBot="1">
      <c r="C1048576" s="97">
        <v>886</v>
      </c>
      <c r="D1048576" s="97">
        <v>887</v>
      </c>
      <c r="E1048576" s="97">
        <v>888</v>
      </c>
      <c r="F1048576" s="97">
        <v>889</v>
      </c>
      <c r="G1048576" s="97">
        <v>890</v>
      </c>
      <c r="H1048576" s="97">
        <v>891</v>
      </c>
      <c r="I1048576" s="97">
        <v>892</v>
      </c>
      <c r="J1048576" s="97">
        <v>893</v>
      </c>
      <c r="K1048576" s="97">
        <v>894</v>
      </c>
      <c r="L1048576" s="97">
        <v>895</v>
      </c>
      <c r="M1048576" s="97">
        <v>896</v>
      </c>
      <c r="N1048576" s="97">
        <v>897</v>
      </c>
      <c r="O1048576" s="97">
        <v>898</v>
      </c>
      <c r="P1048576" s="97">
        <v>899</v>
      </c>
      <c r="Q1048576" s="97">
        <v>900</v>
      </c>
      <c r="R1048576" s="97">
        <v>901</v>
      </c>
      <c r="S1048576" s="97">
        <v>902</v>
      </c>
      <c r="T1048576" s="97">
        <v>903</v>
      </c>
      <c r="U1048576" s="97">
        <v>904</v>
      </c>
      <c r="V1048576" s="97">
        <v>905</v>
      </c>
      <c r="W1048576" s="97">
        <v>906</v>
      </c>
      <c r="X1048576" s="97">
        <v>907</v>
      </c>
      <c r="Y1048576" s="97">
        <v>908</v>
      </c>
      <c r="Z1048576" s="97">
        <v>909</v>
      </c>
      <c r="AA1048576" s="97">
        <v>910</v>
      </c>
      <c r="AB1048576" s="97">
        <v>911</v>
      </c>
      <c r="AC1048576" s="97">
        <v>912</v>
      </c>
      <c r="AD1048576" s="97">
        <v>913</v>
      </c>
      <c r="AE1048576" s="97">
        <v>914</v>
      </c>
      <c r="AF1048576" s="97">
        <v>915</v>
      </c>
      <c r="AG1048576" s="97">
        <v>916</v>
      </c>
      <c r="AH1048576" s="97">
        <v>917</v>
      </c>
      <c r="AI1048576" s="97">
        <v>918</v>
      </c>
      <c r="AJ1048576" s="97">
        <v>919</v>
      </c>
      <c r="AK1048576" s="97">
        <v>920</v>
      </c>
      <c r="AL1048576" s="97">
        <v>921</v>
      </c>
      <c r="AM1048576" s="97">
        <v>922</v>
      </c>
      <c r="AN1048576" s="97">
        <v>923</v>
      </c>
      <c r="AO1048576" s="97">
        <v>924</v>
      </c>
      <c r="AP1048576" s="86">
        <v>930</v>
      </c>
      <c r="AQ1048576" s="86">
        <v>931</v>
      </c>
      <c r="AR1048576" s="86">
        <v>933</v>
      </c>
      <c r="AS1048576" s="86">
        <v>942</v>
      </c>
      <c r="AT1048576" s="86">
        <v>947</v>
      </c>
    </row>
  </sheetData>
  <mergeCells count="3">
    <mergeCell ref="A1:B1"/>
    <mergeCell ref="W1:Z1"/>
    <mergeCell ref="AA1:AG1"/>
  </mergeCells>
  <phoneticPr fontId="2"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LLP</vt:lpstr>
      <vt:lpstr>Costs</vt:lpstr>
      <vt:lpstr>Staff Cost</vt:lpstr>
      <vt:lpstr>Other Op Expenses</vt:lpstr>
      <vt:lpstr>Debt Sec</vt:lpstr>
      <vt:lpstr>Loans</vt:lpstr>
      <vt:lpstr>Loans quality</vt:lpstr>
      <vt:lpstr>Investment sec</vt:lpstr>
      <vt:lpstr>Deposits</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'Debt Sec'!Obszar_wydruku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pk6000</dc:creator>
  <cp:lastModifiedBy>Polańska, Marta, (mBank/DIR)</cp:lastModifiedBy>
  <cp:lastPrinted>2016-04-22T12:25:17Z</cp:lastPrinted>
  <dcterms:created xsi:type="dcterms:W3CDTF">2005-04-27T10:09:31Z</dcterms:created>
  <dcterms:modified xsi:type="dcterms:W3CDTF">2017-02-06T15:27:13Z</dcterms:modified>
</cp:coreProperties>
</file>

<file path=docProps/custom.xml><?xml version="1.0" encoding="utf-8"?>
<Properties xmlns="http://schemas.openxmlformats.org/officeDocument/2006/custom-properties" xmlns:vt="http://schemas.openxmlformats.org/officeDocument/2006/docPropsVTypes"/>
</file>